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FC2EBD7-BEEA-4670-B660-D63562824115}" xr6:coauthVersionLast="47" xr6:coauthVersionMax="47" xr10:uidLastSave="{00000000-0000-0000-0000-000000000000}"/>
  <bookViews>
    <workbookView xWindow="120" yWindow="495" windowWidth="16065" windowHeight="14835" tabRatio="743" activeTab="1" xr2:uid="{00000000-000D-0000-FFFF-FFFF00000000}"/>
  </bookViews>
  <sheets>
    <sheet name="Sayfa1" sheetId="1" r:id="rId1"/>
    <sheet name="Sayfa2" sheetId="2" r:id="rId2"/>
    <sheet name="Sayfa3" sheetId="47" r:id="rId3"/>
    <sheet name="PERI_24" sheetId="3" r:id="rId4"/>
    <sheet name="GNLK-_2024" sheetId="4" r:id="rId5"/>
    <sheet name="12_24" sheetId="5" r:id="rId6"/>
    <sheet name="11_24" sheetId="6" r:id="rId7"/>
    <sheet name="10_24" sheetId="7" r:id="rId8"/>
    <sheet name="09_24" sheetId="8" r:id="rId9"/>
    <sheet name="08_24" sheetId="9" r:id="rId10"/>
    <sheet name="07_24" sheetId="10" r:id="rId11"/>
    <sheet name="06_24" sheetId="11" r:id="rId12"/>
    <sheet name="05_24" sheetId="12" r:id="rId13"/>
    <sheet name="04_24" sheetId="13" r:id="rId14"/>
    <sheet name="03_24" sheetId="14" r:id="rId15"/>
    <sheet name="02_24" sheetId="15" r:id="rId16"/>
    <sheet name="01_24" sheetId="16" r:id="rId17"/>
    <sheet name="GNLK-_2023" sheetId="17" r:id="rId18"/>
    <sheet name="PERI_23" sheetId="18" r:id="rId19"/>
    <sheet name="NZN_24" sheetId="19" r:id="rId20"/>
    <sheet name="NZN_23" sheetId="20" r:id="rId21"/>
    <sheet name="12_23" sheetId="21" r:id="rId22"/>
    <sheet name="11_23" sheetId="22" r:id="rId23"/>
    <sheet name="10_23" sheetId="23" r:id="rId24"/>
    <sheet name="09_23" sheetId="24" r:id="rId25"/>
    <sheet name="08_23" sheetId="25" r:id="rId26"/>
    <sheet name="07_23" sheetId="26" r:id="rId27"/>
    <sheet name="06_23" sheetId="27" r:id="rId28"/>
    <sheet name="05_23" sheetId="28" r:id="rId29"/>
    <sheet name="04_23" sheetId="29" r:id="rId30"/>
    <sheet name="03_23" sheetId="30" r:id="rId31"/>
    <sheet name="02_23" sheetId="31" r:id="rId32"/>
    <sheet name="01_23" sheetId="32" r:id="rId33"/>
    <sheet name="GNLK-_2022" sheetId="33" r:id="rId34"/>
    <sheet name="22_12" sheetId="34" r:id="rId35"/>
    <sheet name="11" sheetId="35" r:id="rId36"/>
    <sheet name="10" sheetId="36" r:id="rId37"/>
    <sheet name="09" sheetId="37" r:id="rId38"/>
    <sheet name="08" sheetId="38" r:id="rId39"/>
    <sheet name="07" sheetId="39" r:id="rId40"/>
    <sheet name="06" sheetId="40" r:id="rId41"/>
    <sheet name="05" sheetId="41" r:id="rId42"/>
    <sheet name="04" sheetId="42" r:id="rId43"/>
    <sheet name="03" sheetId="43" r:id="rId44"/>
    <sheet name="22_2" sheetId="44" r:id="rId45"/>
    <sheet name="22_1" sheetId="45" r:id="rId46"/>
    <sheet name="PROCESS" sheetId="46" r:id="rId4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7" i="47" l="1"/>
  <c r="I48" i="47" s="1"/>
  <c r="G16" i="15"/>
  <c r="G15" i="15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D105" i="15"/>
  <c r="E66" i="15"/>
  <c r="F62" i="47" l="1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4" i="45"/>
  <c r="H3" i="45"/>
  <c r="H2" i="45"/>
  <c r="G2" i="45"/>
  <c r="F2" i="45"/>
  <c r="E2" i="45"/>
  <c r="C3" i="33" s="1"/>
  <c r="D2" i="45"/>
  <c r="H4" i="44"/>
  <c r="H5" i="44" s="1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G2" i="44"/>
  <c r="F2" i="44"/>
  <c r="H2" i="44" s="1"/>
  <c r="E2" i="44"/>
  <c r="D2" i="44"/>
  <c r="H9" i="43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7" i="43"/>
  <c r="H8" i="43" s="1"/>
  <c r="H6" i="43"/>
  <c r="H4" i="43"/>
  <c r="H5" i="43" s="1"/>
  <c r="G2" i="43"/>
  <c r="F5" i="33" s="1"/>
  <c r="F2" i="43"/>
  <c r="E2" i="43"/>
  <c r="C5" i="33" s="1"/>
  <c r="D2" i="43"/>
  <c r="B5" i="33" s="1"/>
  <c r="D5" i="33" s="1"/>
  <c r="H6" i="42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4" i="42"/>
  <c r="H5" i="42" s="1"/>
  <c r="G2" i="42"/>
  <c r="F2" i="42"/>
  <c r="H2" i="42" s="1"/>
  <c r="E2" i="42"/>
  <c r="D2" i="42"/>
  <c r="B6" i="33" s="1"/>
  <c r="H26" i="41"/>
  <c r="H27" i="41" s="1"/>
  <c r="H28" i="41" s="1"/>
  <c r="H29" i="41" s="1"/>
  <c r="H30" i="41" s="1"/>
  <c r="H31" i="41" s="1"/>
  <c r="H32" i="41" s="1"/>
  <c r="H33" i="41" s="1"/>
  <c r="H34" i="41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4" i="41"/>
  <c r="H5" i="41" s="1"/>
  <c r="G2" i="41"/>
  <c r="F7" i="33" s="1"/>
  <c r="F2" i="41"/>
  <c r="E7" i="33" s="1"/>
  <c r="E2" i="41"/>
  <c r="C7" i="33" s="1"/>
  <c r="D2" i="41"/>
  <c r="H28" i="40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4" i="40"/>
  <c r="G2" i="40"/>
  <c r="F8" i="33" s="1"/>
  <c r="F2" i="40"/>
  <c r="E8" i="33" s="1"/>
  <c r="E2" i="40"/>
  <c r="C8" i="33" s="1"/>
  <c r="D2" i="40"/>
  <c r="H9" i="39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6" i="39"/>
  <c r="H7" i="39" s="1"/>
  <c r="H8" i="39" s="1"/>
  <c r="H4" i="39"/>
  <c r="H5" i="39" s="1"/>
  <c r="G2" i="39"/>
  <c r="F2" i="39"/>
  <c r="E2" i="39"/>
  <c r="D2" i="39"/>
  <c r="D59" i="38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2" i="38"/>
  <c r="G2" i="38"/>
  <c r="F10" i="33" s="1"/>
  <c r="F2" i="38"/>
  <c r="E10" i="33" s="1"/>
  <c r="E2" i="38"/>
  <c r="C10" i="33" s="1"/>
  <c r="D2" i="38"/>
  <c r="H47" i="37"/>
  <c r="H32" i="37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5" i="37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4" i="37"/>
  <c r="G2" i="37"/>
  <c r="F2" i="37"/>
  <c r="E11" i="33" s="1"/>
  <c r="E2" i="37"/>
  <c r="D2" i="37"/>
  <c r="B11" i="33" s="1"/>
  <c r="H9" i="36"/>
  <c r="H10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6" i="36"/>
  <c r="H7" i="36" s="1"/>
  <c r="H4" i="36"/>
  <c r="H5" i="36" s="1"/>
  <c r="G2" i="36"/>
  <c r="F2" i="36"/>
  <c r="H2" i="36" s="1"/>
  <c r="E2" i="36"/>
  <c r="D2" i="36"/>
  <c r="B12" i="33" s="1"/>
  <c r="H4" i="35"/>
  <c r="H5" i="35" s="1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G2" i="35"/>
  <c r="F13" i="33" s="1"/>
  <c r="F2" i="35"/>
  <c r="H2" i="35" s="1"/>
  <c r="E2" i="35"/>
  <c r="C13" i="33" s="1"/>
  <c r="D2" i="35"/>
  <c r="B13" i="33" s="1"/>
  <c r="E35" i="34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4" i="34"/>
  <c r="G2" i="34"/>
  <c r="F14" i="33" s="1"/>
  <c r="F2" i="34"/>
  <c r="E2" i="34"/>
  <c r="D2" i="34"/>
  <c r="M16" i="33"/>
  <c r="J16" i="33"/>
  <c r="N15" i="33"/>
  <c r="N16" i="33" s="1"/>
  <c r="M15" i="33"/>
  <c r="J15" i="33"/>
  <c r="K14" i="33"/>
  <c r="L14" i="33" s="1"/>
  <c r="E14" i="33"/>
  <c r="C14" i="33"/>
  <c r="B14" i="33"/>
  <c r="K13" i="33"/>
  <c r="L13" i="33" s="1"/>
  <c r="K12" i="33"/>
  <c r="L12" i="33" s="1"/>
  <c r="F12" i="33"/>
  <c r="C12" i="33"/>
  <c r="K11" i="33"/>
  <c r="L11" i="33" s="1"/>
  <c r="F11" i="33"/>
  <c r="C11" i="33"/>
  <c r="L10" i="33"/>
  <c r="K10" i="33"/>
  <c r="B10" i="33"/>
  <c r="K9" i="33"/>
  <c r="K15" i="33" s="1"/>
  <c r="K16" i="33" s="1"/>
  <c r="E9" i="33"/>
  <c r="C9" i="33"/>
  <c r="B9" i="33"/>
  <c r="B8" i="33"/>
  <c r="B7" i="33"/>
  <c r="F6" i="33"/>
  <c r="E6" i="33"/>
  <c r="C6" i="33"/>
  <c r="F4" i="33"/>
  <c r="E4" i="33"/>
  <c r="D4" i="33"/>
  <c r="C4" i="33"/>
  <c r="B4" i="33"/>
  <c r="F3" i="33"/>
  <c r="E3" i="33"/>
  <c r="G3" i="33" s="1"/>
  <c r="B3" i="33"/>
  <c r="D3" i="33" s="1"/>
  <c r="L1" i="33"/>
  <c r="E118" i="32"/>
  <c r="E117" i="32"/>
  <c r="E116" i="32"/>
  <c r="E111" i="32"/>
  <c r="E48" i="32"/>
  <c r="E13" i="32" s="1"/>
  <c r="E2" i="32" s="1"/>
  <c r="C3" i="17" s="1"/>
  <c r="E35" i="32"/>
  <c r="D35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G2" i="32"/>
  <c r="F3" i="17" s="1"/>
  <c r="F2" i="32"/>
  <c r="H2" i="32" s="1"/>
  <c r="E120" i="32" s="1"/>
  <c r="E122" i="32" s="1"/>
  <c r="D2" i="32"/>
  <c r="E118" i="31"/>
  <c r="E117" i="31"/>
  <c r="E116" i="31"/>
  <c r="E111" i="31" s="1"/>
  <c r="N4" i="17" s="1"/>
  <c r="E87" i="31"/>
  <c r="E62" i="31"/>
  <c r="E50" i="31"/>
  <c r="D50" i="31"/>
  <c r="H23" i="3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G15" i="31"/>
  <c r="E15" i="31"/>
  <c r="E9" i="31"/>
  <c r="E6" i="31"/>
  <c r="E2" i="31" s="1"/>
  <c r="H5" i="3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4" i="31"/>
  <c r="H2" i="31"/>
  <c r="E121" i="31" s="1"/>
  <c r="G2" i="31"/>
  <c r="F2" i="31"/>
  <c r="D2" i="31"/>
  <c r="B4" i="17" s="1"/>
  <c r="E118" i="30"/>
  <c r="E117" i="30"/>
  <c r="E116" i="30"/>
  <c r="E95" i="30"/>
  <c r="E58" i="30"/>
  <c r="E46" i="30"/>
  <c r="D46" i="30"/>
  <c r="E14" i="30"/>
  <c r="E13" i="30"/>
  <c r="E12" i="30"/>
  <c r="H3" i="30"/>
  <c r="H4" i="30" s="1"/>
  <c r="H5" i="30" s="1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G2" i="30"/>
  <c r="F2" i="30"/>
  <c r="E2" i="30"/>
  <c r="D2" i="30"/>
  <c r="E118" i="29"/>
  <c r="E117" i="29"/>
  <c r="E116" i="29"/>
  <c r="E123" i="29" s="1"/>
  <c r="E111" i="29"/>
  <c r="N6" i="17" s="1"/>
  <c r="E78" i="29"/>
  <c r="E13" i="29" s="1"/>
  <c r="E54" i="29"/>
  <c r="E42" i="29"/>
  <c r="D42" i="29"/>
  <c r="E12" i="29"/>
  <c r="E11" i="29"/>
  <c r="H4" i="29"/>
  <c r="H5" i="29" s="1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G2" i="29"/>
  <c r="F6" i="17" s="1"/>
  <c r="F2" i="29"/>
  <c r="H2" i="29" s="1"/>
  <c r="E121" i="29" s="1"/>
  <c r="D2" i="29"/>
  <c r="B6" i="17" s="1"/>
  <c r="E121" i="28"/>
  <c r="E118" i="28"/>
  <c r="E117" i="28"/>
  <c r="E123" i="28" s="1"/>
  <c r="E116" i="28"/>
  <c r="E111" i="28" s="1"/>
  <c r="N7" i="4" s="1"/>
  <c r="E80" i="28"/>
  <c r="E8" i="28" s="1"/>
  <c r="E59" i="28"/>
  <c r="E7" i="28" s="1"/>
  <c r="E47" i="28"/>
  <c r="D47" i="28"/>
  <c r="E6" i="28"/>
  <c r="E2" i="28" s="1"/>
  <c r="C7" i="17" s="1"/>
  <c r="H4" i="28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G2" i="28"/>
  <c r="F2" i="28"/>
  <c r="H2" i="28" s="1"/>
  <c r="D2" i="28"/>
  <c r="B7" i="17" s="1"/>
  <c r="E121" i="27"/>
  <c r="E118" i="27"/>
  <c r="E117" i="27"/>
  <c r="E116" i="27"/>
  <c r="E84" i="27"/>
  <c r="E9" i="27" s="1"/>
  <c r="E49" i="27"/>
  <c r="E8" i="27" s="1"/>
  <c r="E37" i="27"/>
  <c r="D37" i="27"/>
  <c r="H6" i="27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4" i="27"/>
  <c r="H5" i="27" s="1"/>
  <c r="G2" i="27"/>
  <c r="F2" i="27"/>
  <c r="H2" i="27" s="1"/>
  <c r="D2" i="27"/>
  <c r="B8" i="17" s="1"/>
  <c r="C121" i="26"/>
  <c r="E118" i="26"/>
  <c r="E117" i="26"/>
  <c r="E116" i="26"/>
  <c r="E111" i="26"/>
  <c r="N9" i="17" s="1"/>
  <c r="E69" i="26"/>
  <c r="E53" i="26"/>
  <c r="E41" i="26"/>
  <c r="D41" i="26"/>
  <c r="E11" i="26"/>
  <c r="E10" i="26"/>
  <c r="E9" i="26"/>
  <c r="E2" i="26" s="1"/>
  <c r="C9" i="17" s="1"/>
  <c r="H7" i="26"/>
  <c r="H8" i="26" s="1"/>
  <c r="H5" i="26"/>
  <c r="H6" i="26" s="1"/>
  <c r="H4" i="26"/>
  <c r="F2" i="26"/>
  <c r="D2" i="26"/>
  <c r="C121" i="25"/>
  <c r="E118" i="25"/>
  <c r="E117" i="25"/>
  <c r="E116" i="25"/>
  <c r="E111" i="25"/>
  <c r="N10" i="4" s="1"/>
  <c r="C74" i="25"/>
  <c r="E67" i="25"/>
  <c r="E9" i="25" s="1"/>
  <c r="E49" i="25"/>
  <c r="E8" i="25" s="1"/>
  <c r="E2" i="25" s="1"/>
  <c r="C10" i="17" s="1"/>
  <c r="E37" i="25"/>
  <c r="D37" i="25"/>
  <c r="F7" i="25"/>
  <c r="F2" i="25" s="1"/>
  <c r="E10" i="17" s="1"/>
  <c r="D7" i="25"/>
  <c r="D2" i="25" s="1"/>
  <c r="B10" i="17" s="1"/>
  <c r="H5" i="25"/>
  <c r="H6" i="25" s="1"/>
  <c r="H4" i="25"/>
  <c r="H2" i="25"/>
  <c r="G2" i="25"/>
  <c r="E123" i="24"/>
  <c r="C121" i="24"/>
  <c r="E118" i="24"/>
  <c r="E117" i="24"/>
  <c r="E116" i="24"/>
  <c r="E111" i="24" s="1"/>
  <c r="N11" i="17" s="1"/>
  <c r="E87" i="24"/>
  <c r="E9" i="24" s="1"/>
  <c r="E62" i="24"/>
  <c r="E8" i="24" s="1"/>
  <c r="E50" i="24"/>
  <c r="D50" i="24"/>
  <c r="G7" i="24"/>
  <c r="E7" i="24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E121" i="24" s="1"/>
  <c r="G2" i="24"/>
  <c r="H2" i="24" s="1"/>
  <c r="F2" i="24"/>
  <c r="D2" i="24"/>
  <c r="B11" i="17" s="1"/>
  <c r="E122" i="23"/>
  <c r="E119" i="23"/>
  <c r="E118" i="23"/>
  <c r="E117" i="23"/>
  <c r="E116" i="23"/>
  <c r="E124" i="23" s="1"/>
  <c r="E111" i="23"/>
  <c r="N12" i="17" s="1"/>
  <c r="E68" i="23"/>
  <c r="E51" i="23"/>
  <c r="E10" i="23" s="1"/>
  <c r="E2" i="23" s="1"/>
  <c r="E39" i="23"/>
  <c r="D39" i="23"/>
  <c r="H16" i="23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E11" i="23"/>
  <c r="G9" i="23"/>
  <c r="E9" i="23"/>
  <c r="H5" i="23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4" i="23"/>
  <c r="G2" i="23"/>
  <c r="F12" i="17" s="1"/>
  <c r="F2" i="23"/>
  <c r="D2" i="23"/>
  <c r="C123" i="22"/>
  <c r="E120" i="22"/>
  <c r="E119" i="22"/>
  <c r="A119" i="22"/>
  <c r="A120" i="22" s="1"/>
  <c r="A121" i="22" s="1"/>
  <c r="A122" i="22" s="1"/>
  <c r="E118" i="22"/>
  <c r="A114" i="22"/>
  <c r="A115" i="22" s="1"/>
  <c r="A118" i="22" s="1"/>
  <c r="A113" i="22"/>
  <c r="E109" i="22"/>
  <c r="E71" i="22"/>
  <c r="E55" i="22"/>
  <c r="E9" i="22" s="1"/>
  <c r="G9" i="22" s="1"/>
  <c r="E43" i="22"/>
  <c r="D43" i="22"/>
  <c r="G10" i="22"/>
  <c r="E10" i="22"/>
  <c r="G8" i="22"/>
  <c r="E8" i="22"/>
  <c r="H4" i="22"/>
  <c r="H5" i="22" s="1"/>
  <c r="H6" i="22" s="1"/>
  <c r="H7" i="22" s="1"/>
  <c r="H8" i="22" s="1"/>
  <c r="F2" i="22"/>
  <c r="E13" i="17" s="1"/>
  <c r="D2" i="22"/>
  <c r="B13" i="17" s="1"/>
  <c r="C129" i="21"/>
  <c r="E126" i="21"/>
  <c r="E125" i="21"/>
  <c r="E124" i="21"/>
  <c r="A113" i="21"/>
  <c r="A114" i="21" s="1"/>
  <c r="A115" i="21" s="1"/>
  <c r="D109" i="21"/>
  <c r="F81" i="21"/>
  <c r="E81" i="21"/>
  <c r="F58" i="21"/>
  <c r="E58" i="21"/>
  <c r="E46" i="21"/>
  <c r="D46" i="21"/>
  <c r="G16" i="21"/>
  <c r="G15" i="21"/>
  <c r="G14" i="21"/>
  <c r="G13" i="21"/>
  <c r="E13" i="21"/>
  <c r="E12" i="21"/>
  <c r="G12" i="21" s="1"/>
  <c r="E11" i="21"/>
  <c r="G7" i="21"/>
  <c r="H4" i="21"/>
  <c r="H5" i="21" s="1"/>
  <c r="H6" i="21" s="1"/>
  <c r="H7" i="21" s="1"/>
  <c r="H8" i="21" s="1"/>
  <c r="H9" i="21" s="1"/>
  <c r="H10" i="21" s="1"/>
  <c r="F2" i="21"/>
  <c r="D2" i="21"/>
  <c r="F33" i="20"/>
  <c r="E33" i="20"/>
  <c r="E32" i="20"/>
  <c r="D27" i="20"/>
  <c r="D33" i="20" s="1"/>
  <c r="H25" i="20"/>
  <c r="I25" i="20" s="1"/>
  <c r="F25" i="20"/>
  <c r="E25" i="20"/>
  <c r="H24" i="20"/>
  <c r="F24" i="20"/>
  <c r="E24" i="20"/>
  <c r="H23" i="20"/>
  <c r="F23" i="20"/>
  <c r="E23" i="20"/>
  <c r="H22" i="20"/>
  <c r="F22" i="20"/>
  <c r="E22" i="20"/>
  <c r="H21" i="20"/>
  <c r="F21" i="20"/>
  <c r="E21" i="20"/>
  <c r="H20" i="20"/>
  <c r="F20" i="20"/>
  <c r="E20" i="20"/>
  <c r="H19" i="20"/>
  <c r="F19" i="20"/>
  <c r="E19" i="20"/>
  <c r="H18" i="20"/>
  <c r="F18" i="20"/>
  <c r="E18" i="20"/>
  <c r="H17" i="20"/>
  <c r="F17" i="20"/>
  <c r="E17" i="20"/>
  <c r="H16" i="20"/>
  <c r="F16" i="20"/>
  <c r="E16" i="20"/>
  <c r="H15" i="20"/>
  <c r="F15" i="20"/>
  <c r="E15" i="20"/>
  <c r="H14" i="20"/>
  <c r="F14" i="20"/>
  <c r="E14" i="20"/>
  <c r="H13" i="20"/>
  <c r="F13" i="20"/>
  <c r="E13" i="20"/>
  <c r="H12" i="20"/>
  <c r="F12" i="20"/>
  <c r="E12" i="20"/>
  <c r="H11" i="20"/>
  <c r="F11" i="20"/>
  <c r="E11" i="20"/>
  <c r="H10" i="20"/>
  <c r="F10" i="20"/>
  <c r="E10" i="20"/>
  <c r="H9" i="20"/>
  <c r="F9" i="20"/>
  <c r="E9" i="20"/>
  <c r="H8" i="20"/>
  <c r="F8" i="20"/>
  <c r="E8" i="20"/>
  <c r="E28" i="20" s="1"/>
  <c r="F5" i="20"/>
  <c r="D42" i="19"/>
  <c r="F41" i="19"/>
  <c r="H37" i="19"/>
  <c r="I37" i="19" s="1"/>
  <c r="I36" i="19" s="1"/>
  <c r="I35" i="19" s="1"/>
  <c r="I34" i="19" s="1"/>
  <c r="I33" i="19" s="1"/>
  <c r="I32" i="19" s="1"/>
  <c r="I31" i="19" s="1"/>
  <c r="I30" i="19" s="1"/>
  <c r="I29" i="19" s="1"/>
  <c r="I28" i="19" s="1"/>
  <c r="I27" i="19" s="1"/>
  <c r="I26" i="19" s="1"/>
  <c r="I25" i="19" s="1"/>
  <c r="I24" i="19" s="1"/>
  <c r="I23" i="19" s="1"/>
  <c r="F37" i="19"/>
  <c r="E37" i="19"/>
  <c r="H36" i="19"/>
  <c r="F36" i="19"/>
  <c r="E36" i="19"/>
  <c r="H35" i="19"/>
  <c r="F35" i="19"/>
  <c r="E35" i="19"/>
  <c r="H34" i="19"/>
  <c r="F34" i="19"/>
  <c r="E34" i="19"/>
  <c r="H33" i="19"/>
  <c r="F33" i="19"/>
  <c r="E33" i="19"/>
  <c r="H32" i="19"/>
  <c r="F32" i="19"/>
  <c r="E32" i="19"/>
  <c r="H31" i="19"/>
  <c r="F31" i="19"/>
  <c r="E31" i="19"/>
  <c r="H30" i="19"/>
  <c r="F30" i="19"/>
  <c r="E30" i="19"/>
  <c r="H29" i="19"/>
  <c r="H23" i="19" s="1"/>
  <c r="F29" i="19"/>
  <c r="E29" i="19"/>
  <c r="H28" i="19"/>
  <c r="F28" i="19"/>
  <c r="E28" i="19"/>
  <c r="H27" i="19"/>
  <c r="F27" i="19"/>
  <c r="E27" i="19"/>
  <c r="H26" i="19"/>
  <c r="F26" i="19"/>
  <c r="E26" i="19"/>
  <c r="H25" i="19"/>
  <c r="F25" i="19"/>
  <c r="E25" i="19"/>
  <c r="E23" i="19" s="1"/>
  <c r="H24" i="19"/>
  <c r="F24" i="19"/>
  <c r="E24" i="19"/>
  <c r="D23" i="19"/>
  <c r="F21" i="19"/>
  <c r="G70" i="18"/>
  <c r="G71" i="18" s="1"/>
  <c r="G72" i="18" s="1"/>
  <c r="F60" i="18"/>
  <c r="E60" i="18"/>
  <c r="G60" i="18" s="1"/>
  <c r="D60" i="18"/>
  <c r="G39" i="18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F39" i="18"/>
  <c r="E39" i="18"/>
  <c r="G3" i="18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F33" i="17"/>
  <c r="F32" i="17"/>
  <c r="F31" i="17"/>
  <c r="F26" i="17"/>
  <c r="N2" i="17" s="1"/>
  <c r="F21" i="17"/>
  <c r="F19" i="17"/>
  <c r="E19" i="17"/>
  <c r="E18" i="17"/>
  <c r="M6" i="17" s="1"/>
  <c r="J16" i="17"/>
  <c r="J15" i="17"/>
  <c r="N14" i="17"/>
  <c r="K14" i="17"/>
  <c r="L14" i="17" s="1"/>
  <c r="B14" i="17"/>
  <c r="L13" i="17"/>
  <c r="K13" i="17"/>
  <c r="K12" i="17"/>
  <c r="L12" i="17" s="1"/>
  <c r="C12" i="17"/>
  <c r="B12" i="17"/>
  <c r="K11" i="17"/>
  <c r="L11" i="17" s="1"/>
  <c r="F11" i="17"/>
  <c r="E11" i="17"/>
  <c r="F10" i="17"/>
  <c r="L9" i="17"/>
  <c r="K9" i="17"/>
  <c r="E9" i="17"/>
  <c r="B9" i="17"/>
  <c r="M8" i="17"/>
  <c r="F8" i="17"/>
  <c r="E8" i="17"/>
  <c r="M7" i="17"/>
  <c r="F7" i="17"/>
  <c r="E7" i="17"/>
  <c r="F5" i="17"/>
  <c r="E5" i="17"/>
  <c r="C5" i="17"/>
  <c r="B5" i="17"/>
  <c r="L4" i="17"/>
  <c r="K4" i="17"/>
  <c r="F4" i="17"/>
  <c r="E4" i="17"/>
  <c r="C4" i="17"/>
  <c r="D4" i="17" s="1"/>
  <c r="N3" i="17"/>
  <c r="M3" i="17"/>
  <c r="B3" i="17"/>
  <c r="D3" i="17" s="1"/>
  <c r="L1" i="17"/>
  <c r="E124" i="16"/>
  <c r="E123" i="16"/>
  <c r="E122" i="16"/>
  <c r="E76" i="16"/>
  <c r="E59" i="16"/>
  <c r="E13" i="16" s="1"/>
  <c r="G13" i="16" s="1"/>
  <c r="E48" i="16"/>
  <c r="D48" i="16"/>
  <c r="G16" i="16"/>
  <c r="G15" i="16"/>
  <c r="E14" i="16"/>
  <c r="E12" i="16"/>
  <c r="G12" i="16" s="1"/>
  <c r="H6" i="16"/>
  <c r="H7" i="16" s="1"/>
  <c r="H8" i="16" s="1"/>
  <c r="H9" i="16" s="1"/>
  <c r="H10" i="16" s="1"/>
  <c r="H11" i="16" s="1"/>
  <c r="H12" i="16" s="1"/>
  <c r="H5" i="16"/>
  <c r="H4" i="16"/>
  <c r="F2" i="16"/>
  <c r="D2" i="16"/>
  <c r="B3" i="4" s="1"/>
  <c r="E115" i="15"/>
  <c r="E114" i="15"/>
  <c r="E113" i="15"/>
  <c r="E16" i="15"/>
  <c r="E49" i="15"/>
  <c r="E15" i="15" s="1"/>
  <c r="E38" i="15"/>
  <c r="D38" i="15"/>
  <c r="E14" i="15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G2" i="15"/>
  <c r="F4" i="4" s="1"/>
  <c r="F2" i="15"/>
  <c r="D2" i="15"/>
  <c r="E114" i="14"/>
  <c r="E113" i="14"/>
  <c r="E112" i="14"/>
  <c r="E107" i="14" s="1"/>
  <c r="E66" i="14"/>
  <c r="E16" i="14" s="1"/>
  <c r="E50" i="14"/>
  <c r="E39" i="14"/>
  <c r="D39" i="14"/>
  <c r="E15" i="14"/>
  <c r="E14" i="14"/>
  <c r="H4" i="14"/>
  <c r="G2" i="14"/>
  <c r="F2" i="14"/>
  <c r="H2" i="14" s="1"/>
  <c r="E116" i="14" s="1"/>
  <c r="D2" i="14"/>
  <c r="B5" i="4" s="1"/>
  <c r="E111" i="13"/>
  <c r="E110" i="13"/>
  <c r="E104" i="13" s="1"/>
  <c r="E109" i="13"/>
  <c r="E64" i="13"/>
  <c r="E16" i="13" s="1"/>
  <c r="E50" i="13"/>
  <c r="E15" i="13" s="1"/>
  <c r="E2" i="13" s="1"/>
  <c r="C6" i="4" s="1"/>
  <c r="E39" i="13"/>
  <c r="D39" i="13"/>
  <c r="E14" i="13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G2" i="13"/>
  <c r="F6" i="4" s="1"/>
  <c r="F2" i="13"/>
  <c r="H2" i="13" s="1"/>
  <c r="E113" i="13" s="1"/>
  <c r="D2" i="13"/>
  <c r="E112" i="12"/>
  <c r="E111" i="12"/>
  <c r="E110" i="12"/>
  <c r="E65" i="12"/>
  <c r="E50" i="12"/>
  <c r="E15" i="12" s="1"/>
  <c r="E39" i="12"/>
  <c r="D39" i="12"/>
  <c r="E16" i="12"/>
  <c r="E2" i="12" s="1"/>
  <c r="C7" i="4" s="1"/>
  <c r="E14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6" i="12"/>
  <c r="H4" i="12"/>
  <c r="G2" i="12"/>
  <c r="F7" i="4" s="1"/>
  <c r="F2" i="12"/>
  <c r="D2" i="12"/>
  <c r="E112" i="11"/>
  <c r="E111" i="11"/>
  <c r="E110" i="11"/>
  <c r="E105" i="11"/>
  <c r="E65" i="11"/>
  <c r="E16" i="11" s="1"/>
  <c r="E50" i="11"/>
  <c r="E39" i="11"/>
  <c r="D39" i="11"/>
  <c r="E15" i="11"/>
  <c r="E2" i="11" s="1"/>
  <c r="C8" i="4" s="1"/>
  <c r="E14" i="1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8" i="4" s="1"/>
  <c r="F2" i="11"/>
  <c r="D2" i="11"/>
  <c r="B8" i="4" s="1"/>
  <c r="E112" i="10"/>
  <c r="E111" i="10"/>
  <c r="E110" i="10"/>
  <c r="E65" i="10"/>
  <c r="E50" i="10"/>
  <c r="E15" i="10" s="1"/>
  <c r="E39" i="10"/>
  <c r="D39" i="10"/>
  <c r="E16" i="10"/>
  <c r="E14" i="10"/>
  <c r="E2" i="10" s="1"/>
  <c r="C9" i="4" s="1"/>
  <c r="H4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G2" i="10"/>
  <c r="F2" i="10"/>
  <c r="H2" i="10" s="1"/>
  <c r="E114" i="10" s="1"/>
  <c r="D2" i="10"/>
  <c r="E112" i="9"/>
  <c r="E111" i="9"/>
  <c r="E110" i="9"/>
  <c r="E65" i="9"/>
  <c r="E16" i="9" s="1"/>
  <c r="E50" i="9"/>
  <c r="E39" i="9"/>
  <c r="D39" i="9"/>
  <c r="E15" i="9"/>
  <c r="E14" i="9"/>
  <c r="H4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2" i="9"/>
  <c r="E114" i="9" s="1"/>
  <c r="G2" i="9"/>
  <c r="F10" i="4" s="1"/>
  <c r="F2" i="9"/>
  <c r="E10" i="4" s="1"/>
  <c r="E2" i="9"/>
  <c r="C10" i="4" s="1"/>
  <c r="D2" i="9"/>
  <c r="B10" i="4" s="1"/>
  <c r="E112" i="8"/>
  <c r="E111" i="8"/>
  <c r="E110" i="8"/>
  <c r="E105" i="8"/>
  <c r="E65" i="8"/>
  <c r="E16" i="8" s="1"/>
  <c r="E50" i="8"/>
  <c r="E15" i="8" s="1"/>
  <c r="E2" i="8" s="1"/>
  <c r="C11" i="4" s="1"/>
  <c r="E39" i="8"/>
  <c r="D39" i="8"/>
  <c r="E14" i="8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11" i="4" s="1"/>
  <c r="F2" i="8"/>
  <c r="E11" i="4" s="1"/>
  <c r="D2" i="8"/>
  <c r="B11" i="4" s="1"/>
  <c r="E114" i="7"/>
  <c r="E112" i="7"/>
  <c r="E116" i="7" s="1"/>
  <c r="E111" i="7"/>
  <c r="E110" i="7"/>
  <c r="E105" i="7" s="1"/>
  <c r="E65" i="7"/>
  <c r="E16" i="7" s="1"/>
  <c r="E50" i="7"/>
  <c r="E39" i="7"/>
  <c r="D39" i="7"/>
  <c r="E15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2" i="7"/>
  <c r="H2" i="7" s="1"/>
  <c r="E2" i="7"/>
  <c r="C12" i="4" s="1"/>
  <c r="D2" i="7"/>
  <c r="E112" i="6"/>
  <c r="E111" i="6"/>
  <c r="E110" i="6"/>
  <c r="E65" i="6"/>
  <c r="E16" i="6" s="1"/>
  <c r="E50" i="6"/>
  <c r="E15" i="6" s="1"/>
  <c r="E39" i="6"/>
  <c r="D39" i="6"/>
  <c r="E14" i="6"/>
  <c r="E2" i="6" s="1"/>
  <c r="C13" i="4" s="1"/>
  <c r="H4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G2" i="6"/>
  <c r="F13" i="4" s="1"/>
  <c r="F2" i="6"/>
  <c r="H2" i="6" s="1"/>
  <c r="E114" i="6" s="1"/>
  <c r="D2" i="6"/>
  <c r="B13" i="4" s="1"/>
  <c r="E116" i="5"/>
  <c r="E115" i="5"/>
  <c r="E114" i="5"/>
  <c r="E109" i="5"/>
  <c r="E69" i="5"/>
  <c r="E20" i="5" s="1"/>
  <c r="E2" i="5" s="1"/>
  <c r="C14" i="4" s="1"/>
  <c r="E54" i="5"/>
  <c r="E43" i="5"/>
  <c r="D43" i="5"/>
  <c r="E19" i="5"/>
  <c r="E18" i="5"/>
  <c r="H4" i="5"/>
  <c r="H6" i="5" s="1"/>
  <c r="H7" i="5" s="1"/>
  <c r="H8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G2" i="5"/>
  <c r="F14" i="4" s="1"/>
  <c r="F2" i="5"/>
  <c r="E14" i="4" s="1"/>
  <c r="D2" i="5"/>
  <c r="B14" i="4" s="1"/>
  <c r="F111" i="4"/>
  <c r="F20" i="4"/>
  <c r="F19" i="4"/>
  <c r="E19" i="4"/>
  <c r="E18" i="4"/>
  <c r="E20" i="4" s="1"/>
  <c r="J16" i="4"/>
  <c r="K15" i="4"/>
  <c r="K16" i="4" s="1"/>
  <c r="J15" i="4"/>
  <c r="N14" i="4"/>
  <c r="K14" i="4"/>
  <c r="L14" i="4" s="1"/>
  <c r="N13" i="4"/>
  <c r="L13" i="4"/>
  <c r="K13" i="4"/>
  <c r="E13" i="4"/>
  <c r="N12" i="4"/>
  <c r="K12" i="4"/>
  <c r="L12" i="4" s="1"/>
  <c r="F12" i="4"/>
  <c r="E12" i="4"/>
  <c r="B12" i="4"/>
  <c r="N11" i="4"/>
  <c r="L11" i="4"/>
  <c r="K11" i="4"/>
  <c r="M10" i="4"/>
  <c r="N9" i="4"/>
  <c r="K9" i="4"/>
  <c r="L9" i="4" s="1"/>
  <c r="L15" i="4" s="1"/>
  <c r="F9" i="4"/>
  <c r="E9" i="4"/>
  <c r="B9" i="4"/>
  <c r="M8" i="4"/>
  <c r="E8" i="4"/>
  <c r="M7" i="4"/>
  <c r="B7" i="4"/>
  <c r="N6" i="4"/>
  <c r="B6" i="4"/>
  <c r="M5" i="4"/>
  <c r="F5" i="4"/>
  <c r="E5" i="4"/>
  <c r="N4" i="4"/>
  <c r="L4" i="4"/>
  <c r="K4" i="4"/>
  <c r="E4" i="4"/>
  <c r="B4" i="4"/>
  <c r="N3" i="4"/>
  <c r="M3" i="4"/>
  <c r="E3" i="4"/>
  <c r="N2" i="4"/>
  <c r="L2" i="4"/>
  <c r="G11" i="3"/>
  <c r="G12" i="3" s="1"/>
  <c r="G13" i="3" s="1"/>
  <c r="G9" i="3"/>
  <c r="G10" i="3" s="1"/>
  <c r="G8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H21" i="15" l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E2" i="15"/>
  <c r="C4" i="4" s="1"/>
  <c r="D4" i="4" s="1"/>
  <c r="M6" i="4"/>
  <c r="M15" i="4" s="1"/>
  <c r="M16" i="4" s="1"/>
  <c r="H2" i="15"/>
  <c r="E117" i="15" s="1"/>
  <c r="E119" i="15"/>
  <c r="E108" i="15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H13" i="16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G2" i="16"/>
  <c r="F43" i="19"/>
  <c r="E43" i="19" s="1"/>
  <c r="I6" i="19"/>
  <c r="L17" i="4"/>
  <c r="M18" i="4" s="1"/>
  <c r="L16" i="4"/>
  <c r="B15" i="4"/>
  <c r="D5" i="17"/>
  <c r="E116" i="11"/>
  <c r="H27" i="20"/>
  <c r="F34" i="20" s="1"/>
  <c r="N7" i="17"/>
  <c r="D7" i="33"/>
  <c r="H2" i="43"/>
  <c r="E5" i="33"/>
  <c r="E111" i="21"/>
  <c r="E131" i="21"/>
  <c r="D8" i="33"/>
  <c r="H2" i="8"/>
  <c r="E114" i="8" s="1"/>
  <c r="E117" i="16"/>
  <c r="D9" i="33"/>
  <c r="D10" i="33" s="1"/>
  <c r="D11" i="33" s="1"/>
  <c r="D12" i="33" s="1"/>
  <c r="D13" i="33" s="1"/>
  <c r="D14" i="33" s="1"/>
  <c r="H2" i="39"/>
  <c r="F9" i="33"/>
  <c r="F15" i="33" s="1"/>
  <c r="F16" i="33" s="1"/>
  <c r="H5" i="14"/>
  <c r="E116" i="9"/>
  <c r="E2" i="14"/>
  <c r="C5" i="4" s="1"/>
  <c r="I24" i="20"/>
  <c r="I23" i="20" s="1"/>
  <c r="I22" i="20" s="1"/>
  <c r="I21" i="20" s="1"/>
  <c r="I20" i="20" s="1"/>
  <c r="I19" i="20" s="1"/>
  <c r="I18" i="20" s="1"/>
  <c r="I17" i="20" s="1"/>
  <c r="I16" i="20" s="1"/>
  <c r="I15" i="20" s="1"/>
  <c r="I14" i="20" s="1"/>
  <c r="I13" i="20" s="1"/>
  <c r="I12" i="20" s="1"/>
  <c r="I11" i="20" s="1"/>
  <c r="I10" i="20" s="1"/>
  <c r="I9" i="20" s="1"/>
  <c r="I8" i="20" s="1"/>
  <c r="I5" i="19" s="1"/>
  <c r="E111" i="22"/>
  <c r="N13" i="17" s="1"/>
  <c r="E125" i="22"/>
  <c r="A124" i="21"/>
  <c r="A125" i="21" s="1"/>
  <c r="A126" i="21" s="1"/>
  <c r="A127" i="21" s="1"/>
  <c r="A128" i="21" s="1"/>
  <c r="A116" i="21"/>
  <c r="E105" i="10"/>
  <c r="H9" i="26"/>
  <c r="H10" i="26" s="1"/>
  <c r="H11" i="26" s="1"/>
  <c r="H12" i="26" s="1"/>
  <c r="H13" i="26" s="1"/>
  <c r="D3" i="4"/>
  <c r="E27" i="20"/>
  <c r="E29" i="20" s="1"/>
  <c r="E116" i="8"/>
  <c r="E2" i="27"/>
  <c r="C8" i="17" s="1"/>
  <c r="N10" i="17"/>
  <c r="E2" i="21"/>
  <c r="C14" i="17" s="1"/>
  <c r="G11" i="21"/>
  <c r="G2" i="21" s="1"/>
  <c r="F14" i="17" s="1"/>
  <c r="E116" i="10"/>
  <c r="E111" i="27"/>
  <c r="E123" i="27"/>
  <c r="G4" i="33"/>
  <c r="G9" i="26"/>
  <c r="G2" i="26" s="1"/>
  <c r="F9" i="17" s="1"/>
  <c r="F15" i="17" s="1"/>
  <c r="F16" i="17" s="1"/>
  <c r="H2" i="34"/>
  <c r="E12" i="17"/>
  <c r="H2" i="23"/>
  <c r="E105" i="6"/>
  <c r="E116" i="6"/>
  <c r="L15" i="17"/>
  <c r="E111" i="30"/>
  <c r="N5" i="17" s="1"/>
  <c r="E123" i="30"/>
  <c r="F42" i="19"/>
  <c r="F44" i="19" s="1"/>
  <c r="E41" i="19"/>
  <c r="E42" i="19" s="1"/>
  <c r="E14" i="17"/>
  <c r="E2" i="24"/>
  <c r="C11" i="17" s="1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E123" i="22" s="1"/>
  <c r="H2" i="5"/>
  <c r="E118" i="5" s="1"/>
  <c r="H2" i="12"/>
  <c r="E114" i="12" s="1"/>
  <c r="E116" i="12" s="1"/>
  <c r="E7" i="4"/>
  <c r="E120" i="5"/>
  <c r="E6" i="4"/>
  <c r="E15" i="4" s="1"/>
  <c r="N5" i="4"/>
  <c r="E118" i="14"/>
  <c r="F23" i="19"/>
  <c r="B15" i="33"/>
  <c r="M15" i="17"/>
  <c r="M16" i="17" s="1"/>
  <c r="K15" i="17"/>
  <c r="K16" i="17" s="1"/>
  <c r="C15" i="33"/>
  <c r="C16" i="33" s="1"/>
  <c r="D6" i="33"/>
  <c r="H2" i="37"/>
  <c r="E21" i="17"/>
  <c r="H2" i="40"/>
  <c r="E105" i="9"/>
  <c r="H7" i="25"/>
  <c r="H8" i="25" s="1"/>
  <c r="H9" i="25" s="1"/>
  <c r="H10" i="25" s="1"/>
  <c r="H11" i="25" s="1"/>
  <c r="H12" i="25" s="1"/>
  <c r="H13" i="25" s="1"/>
  <c r="H2" i="41"/>
  <c r="E123" i="31"/>
  <c r="E115" i="13"/>
  <c r="H2" i="11"/>
  <c r="E114" i="11" s="1"/>
  <c r="E2" i="29"/>
  <c r="C6" i="17" s="1"/>
  <c r="D6" i="17" s="1"/>
  <c r="D7" i="17" s="1"/>
  <c r="D8" i="17" s="1"/>
  <c r="D9" i="17" s="1"/>
  <c r="D10" i="17" s="1"/>
  <c r="H2" i="30"/>
  <c r="E121" i="30" s="1"/>
  <c r="E12" i="33"/>
  <c r="E15" i="33" s="1"/>
  <c r="E2" i="22"/>
  <c r="C13" i="17" s="1"/>
  <c r="E6" i="17"/>
  <c r="G2" i="22"/>
  <c r="F13" i="17" s="1"/>
  <c r="E105" i="12"/>
  <c r="E3" i="17"/>
  <c r="E13" i="33"/>
  <c r="B15" i="17"/>
  <c r="E2" i="16"/>
  <c r="C3" i="4" s="1"/>
  <c r="F27" i="20"/>
  <c r="L9" i="33"/>
  <c r="L15" i="33" s="1"/>
  <c r="D5" i="4" l="1"/>
  <c r="D6" i="4" s="1"/>
  <c r="D7" i="4" s="1"/>
  <c r="D8" i="4" s="1"/>
  <c r="D9" i="4" s="1"/>
  <c r="D10" i="4" s="1"/>
  <c r="D11" i="4" s="1"/>
  <c r="D12" i="4" s="1"/>
  <c r="D13" i="4" s="1"/>
  <c r="D14" i="4" s="1"/>
  <c r="C15" i="4"/>
  <c r="C16" i="4" s="1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G15" i="33"/>
  <c r="G16" i="33" s="1"/>
  <c r="E16" i="33"/>
  <c r="E16" i="4"/>
  <c r="M17" i="17"/>
  <c r="M18" i="17" s="1"/>
  <c r="L16" i="17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D49" i="19"/>
  <c r="F49" i="19" s="1"/>
  <c r="D43" i="19"/>
  <c r="D44" i="19" s="1"/>
  <c r="B16" i="33"/>
  <c r="D15" i="33"/>
  <c r="A117" i="21"/>
  <c r="A118" i="21" s="1"/>
  <c r="A119" i="21" s="1"/>
  <c r="A120" i="21" s="1"/>
  <c r="A121" i="21" s="1"/>
  <c r="A122" i="21" s="1"/>
  <c r="A123" i="21"/>
  <c r="N12" i="33"/>
  <c r="N13" i="33" s="1"/>
  <c r="L16" i="33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I7" i="19"/>
  <c r="C15" i="17"/>
  <c r="C16" i="17" s="1"/>
  <c r="H2" i="22"/>
  <c r="H2" i="16"/>
  <c r="E126" i="16" s="1"/>
  <c r="E128" i="16" s="1"/>
  <c r="F3" i="4"/>
  <c r="B16" i="4"/>
  <c r="H14" i="25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E121" i="25"/>
  <c r="E123" i="25" s="1"/>
  <c r="E34" i="20"/>
  <c r="D39" i="20"/>
  <c r="F39" i="20" s="1"/>
  <c r="F35" i="20"/>
  <c r="B16" i="17"/>
  <c r="D15" i="17"/>
  <c r="N8" i="4"/>
  <c r="N16" i="4" s="1"/>
  <c r="N8" i="17"/>
  <c r="N16" i="17" s="1"/>
  <c r="D11" i="17"/>
  <c r="D12" i="17" s="1"/>
  <c r="D13" i="17" s="1"/>
  <c r="D14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E15" i="17"/>
  <c r="H2" i="21"/>
  <c r="H2" i="26"/>
  <c r="E44" i="19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D15" i="4" l="1"/>
  <c r="I8" i="19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E8" i="19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D34" i="20"/>
  <c r="D35" i="20" s="1"/>
  <c r="D40" i="20"/>
  <c r="F40" i="20" s="1"/>
  <c r="E35" i="20"/>
  <c r="E16" i="17"/>
  <c r="G15" i="17"/>
  <c r="G16" i="17" s="1"/>
  <c r="E129" i="21"/>
  <c r="H34" i="21"/>
  <c r="H35" i="21" s="1"/>
  <c r="F15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F16" i="4" l="1"/>
  <c r="G15" i="4"/>
  <c r="G1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<sst xmlns="http://schemas.openxmlformats.org/spreadsheetml/2006/main" count="3301" uniqueCount="1190">
  <si>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</si>
  <si>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</si>
  <si>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</si>
  <si>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</si>
  <si>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</si>
  <si>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</si>
  <si>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</si>
  <si>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</si>
  <si>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</si>
  <si>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</si>
  <si>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</si>
  <si>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</si>
  <si>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</si>
  <si>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</si>
  <si>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</si>
  <si>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</si>
  <si>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</si>
  <si>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</si>
  <si>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</si>
  <si>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</si>
  <si>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</si>
  <si>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</si>
  <si>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</si>
  <si>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</si>
  <si>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</si>
  <si>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</si>
  <si>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</si>
  <si>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</si>
  <si>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</si>
  <si>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</si>
  <si>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</si>
  <si>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</si>
  <si>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</si>
  <si>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</si>
  <si>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</si>
  <si>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</si>
  <si>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</si>
  <si>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</si>
  <si>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</si>
  <si>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</si>
  <si>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</si>
  <si>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</si>
  <si>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</si>
  <si>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</si>
  <si>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</si>
  <si>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</si>
  <si>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</si>
  <si>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</si>
  <si>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</si>
  <si>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</si>
  <si>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</si>
  <si>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</si>
  <si>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</si>
  <si>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</si>
  <si>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</si>
  <si>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</si>
  <si>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</si>
  <si>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</si>
  <si>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</si>
  <si>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</si>
  <si>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</si>
  <si>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</si>
  <si>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</si>
  <si>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</si>
  <si>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 xml:space="preserve"> BAKİYE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</si>
  <si>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</si>
  <si>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</si>
  <si>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</si>
  <si>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</si>
  <si>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</si>
  <si>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</si>
  <si>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</si>
  <si>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</si>
  <si>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</si>
  <si>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</si>
  <si>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</si>
  <si>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</si>
  <si>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</si>
  <si>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</si>
  <si>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</si>
  <si>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</si>
  <si>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</si>
  <si>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</si>
  <si>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</si>
  <si>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</si>
  <si>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</si>
  <si>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</si>
  <si>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</si>
  <si>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</si>
  <si>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</si>
  <si>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</si>
  <si>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</si>
  <si>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</si>
  <si>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temmuz-aralık maaş toplamı</t>
  </si>
  <si>
    <t>ocak artış %</t>
  </si>
  <si>
    <t>Toplam ;Emekli maaşı</t>
  </si>
  <si>
    <t>ocak maaş</t>
  </si>
  <si>
    <t>2023 Aralık  Devir</t>
  </si>
  <si>
    <t>İş 789</t>
  </si>
  <si>
    <t>iş sny</t>
  </si>
  <si>
    <t>xau</t>
  </si>
  <si>
    <t>usd</t>
  </si>
  <si>
    <t>eur</t>
  </si>
  <si>
    <t>kasa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</si>
  <si>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</si>
  <si>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</si>
  <si>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</si>
  <si>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</si>
  <si>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</si>
  <si>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</si>
  <si>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</si>
  <si>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</si>
  <si>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</si>
  <si>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</si>
  <si>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</si>
  <si>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</si>
  <si>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</si>
  <si>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</si>
  <si>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</si>
  <si>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</si>
  <si>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</si>
  <si>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</si>
  <si>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</si>
  <si>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</si>
  <si>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</si>
  <si>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</si>
  <si>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</si>
  <si>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</si>
  <si>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</si>
  <si>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</si>
  <si>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</si>
  <si>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</si>
  <si>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</si>
  <si>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</si>
  <si>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</si>
  <si>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</si>
  <si>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</si>
  <si>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</si>
  <si>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</si>
  <si>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</si>
  <si>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</si>
  <si>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</si>
  <si>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Ocak çıkışı</t>
  </si>
  <si>
    <t>Ay sonu BAKİYE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</si>
  <si>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</si>
  <si>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</si>
  <si>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</si>
  <si>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</si>
  <si>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</si>
  <si>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</si>
  <si>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</si>
  <si>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</si>
  <si>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</si>
  <si>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</si>
  <si>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</si>
  <si>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</si>
  <si>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</si>
  <si>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</si>
  <si>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</si>
  <si>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</si>
  <si>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</si>
  <si>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</si>
  <si>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</si>
  <si>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</si>
  <si>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</si>
  <si>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</si>
  <si>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</si>
  <si>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</si>
  <si>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</si>
  <si>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</si>
  <si>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</si>
  <si>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</si>
  <si>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</si>
  <si>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</si>
  <si>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</si>
  <si>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</si>
  <si>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</si>
  <si>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</si>
  <si>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</si>
  <si>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</si>
  <si>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</si>
  <si>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</si>
  <si>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</si>
  <si>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</si>
  <si>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</si>
  <si>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</si>
  <si>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</si>
  <si>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</si>
  <si>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</si>
  <si>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</si>
  <si>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</si>
  <si>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</si>
  <si>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</si>
  <si>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</si>
  <si>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</si>
  <si>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</si>
  <si>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</si>
  <si>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 xml:space="preserve"> - ŞUBAT 2024</t>
  </si>
  <si>
    <t>TUSDATA 10/30</t>
  </si>
  <si>
    <t>Kira Adem Özen 9/12 Mrmr Ryl A Blok 82</t>
  </si>
  <si>
    <t>Doğuş Kira 7/12-2024-25</t>
  </si>
  <si>
    <t>Pazarama – i7-13700 + KC3000-512gb</t>
  </si>
  <si>
    <t xml:space="preserve"> 5 – 9</t>
  </si>
  <si>
    <t xml:space="preserve"> 5 – 6</t>
  </si>
  <si>
    <t xml:space="preserve">        5  – 6</t>
  </si>
  <si>
    <t xml:space="preserve">         4 – 6</t>
  </si>
  <si>
    <t xml:space="preserve">        1 – 6</t>
  </si>
  <si>
    <t>TUSDATA 9/30</t>
  </si>
  <si>
    <t>Kira Adem Özen 8/12 Mrmr Ryl A Blok 82</t>
  </si>
  <si>
    <t>Aidat Marmara Royal Site 8/12</t>
  </si>
  <si>
    <t>atila balcı zeytinyağı için havale mehmet yabir</t>
  </si>
  <si>
    <r>
      <rPr>
        <sz val="10"/>
        <color rgb="FF000000"/>
        <rFont val="Liberation Sans1"/>
        <charset val="162"/>
      </rPr>
      <t xml:space="preserve">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</si>
  <si>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5/12-2024-25– 30-12-23</t>
  </si>
  <si>
    <t>Doğuş Kira 6/12-2024-25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</si>
  <si>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</si>
  <si>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</si>
  <si>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</si>
  <si>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</si>
  <si>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</si>
  <si>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</si>
  <si>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</si>
  <si>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</si>
  <si>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</si>
  <si>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</si>
  <si>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</si>
  <si>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</si>
  <si>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</si>
  <si>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</si>
  <si>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</si>
  <si>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</si>
  <si>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>HESAP KESİM</t>
  </si>
  <si>
    <t xml:space="preserve">        4  – 6</t>
  </si>
  <si>
    <t>snyH Emlak vergileri</t>
  </si>
  <si>
    <t xml:space="preserve">        1 – 3</t>
  </si>
  <si>
    <t>Emlak vergisi ayşe balcı</t>
  </si>
  <si>
    <t>emlak vergisi atila ev POBA</t>
  </si>
  <si>
    <t>emlka vergisi hmb</t>
  </si>
  <si>
    <t>bonus</t>
  </si>
  <si>
    <t>sivas yemek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</si>
  <si>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</si>
  <si>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</si>
  <si>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</si>
  <si>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</si>
  <si>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</si>
  <si>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</si>
  <si>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</si>
  <si>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</si>
  <si>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</si>
  <si>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</si>
  <si>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</si>
  <si>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</si>
  <si>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</si>
  <si>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</si>
  <si>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</si>
  <si>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</si>
  <si>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</si>
  <si>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</si>
  <si>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</si>
  <si>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</si>
  <si>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</si>
  <si>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</si>
  <si>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</si>
  <si>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</si>
  <si>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</si>
  <si>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</si>
  <si>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</si>
  <si>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</si>
  <si>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</si>
  <si>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</si>
  <si>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</si>
  <si>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</si>
  <si>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</si>
  <si>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</si>
  <si>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</si>
  <si>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</si>
  <si>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</si>
  <si>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</si>
  <si>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</si>
  <si>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</si>
  <si>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</si>
  <si>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</si>
  <si>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</si>
  <si>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</si>
  <si>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</si>
  <si>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</si>
  <si>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</si>
  <si>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</si>
  <si>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</si>
  <si>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</si>
  <si>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</si>
  <si>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</si>
  <si>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</si>
  <si>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</si>
  <si>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</si>
  <si>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</si>
  <si>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</si>
  <si>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</si>
  <si>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</si>
  <si>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</si>
  <si>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</si>
  <si>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</si>
  <si>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</si>
  <si>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</si>
  <si>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</si>
  <si>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</si>
  <si>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</si>
  <si>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</si>
  <si>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</si>
  <si>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aliden kredi için 15/01/2024 taksidi için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</si>
  <si>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</si>
  <si>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</si>
  <si>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</si>
  <si>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</si>
  <si>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</si>
  <si>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</si>
  <si>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</si>
  <si>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</si>
  <si>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</si>
  <si>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</si>
  <si>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</si>
  <si>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</si>
  <si>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</si>
  <si>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</si>
  <si>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</si>
  <si>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</si>
  <si>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</si>
  <si>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</si>
  <si>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</si>
  <si>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</si>
  <si>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</si>
  <si>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</si>
  <si>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</si>
  <si>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</si>
  <si>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</si>
  <si>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</si>
  <si>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</si>
  <si>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</si>
  <si>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</si>
  <si>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</si>
  <si>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</si>
  <si>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</si>
  <si>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</si>
  <si>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</si>
  <si>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</si>
  <si>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</si>
  <si>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</si>
  <si>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</si>
  <si>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</si>
  <si>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</si>
  <si>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</si>
  <si>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</si>
  <si>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</si>
  <si>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</si>
  <si>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</si>
  <si>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</si>
  <si>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</si>
  <si>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</si>
  <si>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</si>
  <si>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</si>
  <si>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</si>
  <si>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</si>
  <si>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</si>
  <si>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</si>
  <si>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</si>
  <si>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</si>
  <si>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</si>
  <si>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</si>
  <si>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</si>
  <si>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</si>
  <si>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nakit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</si>
  <si>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</si>
  <si>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</si>
  <si>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</si>
  <si>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</si>
  <si>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</si>
  <si>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</si>
  <si>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</si>
  <si>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</si>
  <si>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</si>
  <si>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</si>
  <si>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</si>
  <si>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</si>
  <si>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</si>
  <si>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</si>
  <si>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</si>
  <si>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</si>
  <si>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</si>
  <si>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>ARALIK</t>
  </si>
  <si>
    <t>Devir</t>
  </si>
  <si>
    <t>iş ytrm</t>
  </si>
  <si>
    <t>iş 801</t>
  </si>
  <si>
    <t>40 * 527,212240</t>
  </si>
  <si>
    <t>iş 808</t>
  </si>
  <si>
    <t>300 * 18,625761</t>
  </si>
  <si>
    <t>AVPGY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</si>
  <si>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</si>
  <si>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</si>
  <si>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</si>
  <si>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</si>
  <si>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</si>
  <si>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</si>
  <si>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</si>
  <si>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 xml:space="preserve"> Bakiye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</si>
  <si>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</si>
  <si>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</si>
  <si>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</si>
  <si>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</si>
  <si>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</si>
  <si>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</si>
  <si>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</si>
  <si>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</si>
  <si>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</si>
  <si>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</si>
  <si>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</si>
  <si>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</si>
  <si>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</si>
  <si>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</si>
  <si>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</si>
  <si>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</si>
  <si>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</si>
  <si>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</si>
  <si>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</si>
  <si>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</si>
  <si>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</si>
  <si>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</si>
  <si>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</si>
  <si>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</si>
  <si>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</si>
  <si>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</si>
  <si>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</si>
  <si>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</si>
  <si>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</si>
  <si>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</si>
  <si>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</si>
  <si>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</si>
  <si>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</si>
  <si>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</si>
  <si>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</si>
  <si>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</si>
  <si>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</si>
  <si>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</si>
  <si>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</si>
  <si>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</si>
  <si>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</si>
  <si>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</si>
  <si>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</si>
  <si>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</si>
  <si>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</si>
  <si>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</si>
  <si>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</si>
  <si>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</si>
  <si>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</si>
  <si>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</si>
  <si>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pide et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</si>
  <si>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</si>
  <si>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</si>
  <si>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</si>
  <si>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</si>
  <si>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</si>
  <si>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</si>
  <si>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</si>
  <si>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</si>
  <si>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</si>
  <si>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</si>
  <si>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</si>
  <si>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</si>
  <si>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</si>
  <si>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</si>
  <si>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</si>
  <si>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</si>
  <si>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erenler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</si>
  <si>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</si>
  <si>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</si>
  <si>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</si>
  <si>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</si>
  <si>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</si>
  <si>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</si>
  <si>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</si>
  <si>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</si>
  <si>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</si>
  <si>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</si>
  <si>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</si>
  <si>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</si>
  <si>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</si>
  <si>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</si>
  <si>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</si>
  <si>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</si>
  <si>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</si>
  <si>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</si>
  <si>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</si>
  <si>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</si>
  <si>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</si>
  <si>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</si>
  <si>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</si>
  <si>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</si>
  <si>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</si>
  <si>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</si>
  <si>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</si>
  <si>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</si>
  <si>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</si>
  <si>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</si>
  <si>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</si>
  <si>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</si>
  <si>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</si>
  <si>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</si>
  <si>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</si>
  <si>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</si>
  <si>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</si>
  <si>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</si>
  <si>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</si>
  <si>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</si>
  <si>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</si>
  <si>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</si>
  <si>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</si>
  <si>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</si>
  <si>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</si>
  <si>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</si>
  <si>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</si>
  <si>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</si>
  <si>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</si>
  <si>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</si>
  <si>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</si>
  <si>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</si>
  <si>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</si>
  <si>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</si>
  <si>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</si>
  <si>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</si>
  <si>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</si>
  <si>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</si>
  <si>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</si>
  <si>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</si>
  <si>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</si>
  <si>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</si>
  <si>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</si>
  <si>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</si>
  <si>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</si>
  <si>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</si>
  <si>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</si>
  <si>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</si>
  <si>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</si>
  <si>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</si>
  <si>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</si>
  <si>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</si>
  <si>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</si>
  <si>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</si>
  <si>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</si>
  <si>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</si>
  <si>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</si>
  <si>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</si>
  <si>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</si>
  <si>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</si>
  <si>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</si>
  <si>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</si>
  <si>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</si>
  <si>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</si>
  <si>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</si>
  <si>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</si>
  <si>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</si>
  <si>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</si>
  <si>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</si>
  <si>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</si>
  <si>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</si>
  <si>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</si>
  <si>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</si>
  <si>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</si>
  <si>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</si>
  <si>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</si>
  <si>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</si>
  <si>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</si>
  <si>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</si>
  <si>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</si>
  <si>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</si>
  <si>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</si>
  <si>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</si>
  <si>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</si>
  <si>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</si>
  <si>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</si>
  <si>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</si>
  <si>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</si>
  <si>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</si>
  <si>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</si>
  <si>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</si>
  <si>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</si>
  <si>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</si>
  <si>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</si>
  <si>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</si>
  <si>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</si>
  <si>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</si>
  <si>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</si>
  <si>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</si>
  <si>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</si>
  <si>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</si>
  <si>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</si>
  <si>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</si>
  <si>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</si>
  <si>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</si>
  <si>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</si>
  <si>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</si>
  <si>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</si>
  <si>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</si>
  <si>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</si>
  <si>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</si>
  <si>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</si>
  <si>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</si>
  <si>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</si>
  <si>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</si>
  <si>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</si>
  <si>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</si>
  <si>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</si>
  <si>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</si>
  <si>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</si>
  <si>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</si>
  <si>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</si>
  <si>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</si>
  <si>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</si>
  <si>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</si>
  <si>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</si>
  <si>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</si>
  <si>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</si>
  <si>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</si>
  <si>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</si>
  <si>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</si>
  <si>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</si>
  <si>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</si>
  <si>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</si>
  <si>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</si>
  <si>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</si>
  <si>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</si>
  <si>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</si>
  <si>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</si>
  <si>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</si>
  <si>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</si>
  <si>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</si>
  <si>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</si>
  <si>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</si>
  <si>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</si>
  <si>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</si>
  <si>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</si>
  <si>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</si>
  <si>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</si>
  <si>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</si>
  <si>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</si>
  <si>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</si>
  <si>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</si>
  <si>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</si>
  <si>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</si>
  <si>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</si>
  <si>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</si>
  <si>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</si>
  <si>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</si>
  <si>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</si>
  <si>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</si>
  <si>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</si>
  <si>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</si>
  <si>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</si>
  <si>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</si>
  <si>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</si>
  <si>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</si>
  <si>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</si>
  <si>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</si>
  <si>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</si>
  <si>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</si>
  <si>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</si>
  <si>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</si>
  <si>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</si>
  <si>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</si>
  <si>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</si>
  <si>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</si>
  <si>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</si>
  <si>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</si>
  <si>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</si>
  <si>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</si>
  <si>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</si>
  <si>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</si>
  <si>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</si>
  <si>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</si>
  <si>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</si>
  <si>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</si>
  <si>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</si>
  <si>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</si>
  <si>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</si>
  <si>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</si>
  <si>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</si>
  <si>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</si>
  <si>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</si>
  <si>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</si>
  <si>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</si>
  <si>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</si>
  <si>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</si>
  <si>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</si>
  <si>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</si>
  <si>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</si>
  <si>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</si>
  <si>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</si>
  <si>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</si>
  <si>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</si>
  <si>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</si>
  <si>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</si>
  <si>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</si>
  <si>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</si>
  <si>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</si>
  <si>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</si>
  <si>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</si>
  <si>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</si>
  <si>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</si>
  <si>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</si>
  <si>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</si>
  <si>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</si>
  <si>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</si>
  <si>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</si>
  <si>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</si>
  <si>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</si>
  <si>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</si>
  <si>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</si>
  <si>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</si>
  <si>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</si>
  <si>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</si>
  <si>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</si>
  <si>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</si>
  <si>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</si>
  <si>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</si>
  <si>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</si>
  <si>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</si>
  <si>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</si>
  <si>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</si>
  <si>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</si>
  <si>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</si>
  <si>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</si>
  <si>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</si>
  <si>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</si>
  <si>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</si>
  <si>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</si>
  <si>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</si>
  <si>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</si>
  <si>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</si>
  <si>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</si>
  <si>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</si>
  <si>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</si>
  <si>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</si>
  <si>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</si>
  <si>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</si>
  <si>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</si>
  <si>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</si>
  <si>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</si>
  <si>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superonline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</si>
  <si>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</si>
  <si>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</si>
  <si>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</si>
  <si>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</si>
  <si>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</si>
  <si>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</si>
  <si>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</si>
  <si>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</si>
  <si>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</si>
  <si>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</si>
  <si>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</si>
  <si>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</si>
  <si>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</si>
  <si>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</si>
  <si>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</si>
  <si>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</si>
  <si>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</si>
  <si>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</si>
  <si>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</si>
  <si>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</si>
  <si>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</si>
  <si>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</si>
  <si>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</si>
  <si>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</si>
  <si>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</si>
  <si>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</si>
  <si>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</si>
  <si>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</si>
  <si>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</si>
  <si>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</si>
  <si>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</si>
  <si>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</si>
  <si>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</si>
  <si>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</si>
  <si>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</si>
  <si>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</si>
  <si>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</si>
  <si>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</si>
  <si>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</si>
  <si>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</si>
  <si>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</si>
  <si>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</si>
  <si>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</si>
  <si>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</si>
  <si>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</si>
  <si>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</si>
  <si>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</si>
  <si>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</si>
  <si>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</si>
  <si>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</si>
  <si>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</si>
  <si>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</si>
  <si>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</si>
  <si>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</si>
  <si>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</si>
  <si>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</si>
  <si>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</si>
  <si>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</si>
  <si>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</si>
  <si>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</si>
  <si>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</si>
  <si>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</si>
  <si>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</si>
  <si>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</si>
  <si>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</si>
  <si>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</si>
  <si>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</si>
  <si>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</si>
  <si>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</si>
  <si>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</si>
  <si>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</si>
  <si>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</si>
  <si>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</si>
  <si>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</si>
  <si>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</si>
  <si>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</si>
  <si>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</si>
  <si>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</si>
  <si>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</si>
  <si>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</si>
  <si>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</si>
  <si>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</si>
  <si>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</si>
  <si>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</si>
  <si>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</si>
  <si>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</si>
  <si>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</si>
  <si>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</si>
  <si>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</si>
  <si>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</si>
  <si>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</si>
  <si>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</si>
  <si>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</si>
  <si>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</si>
  <si>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</si>
  <si>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</si>
  <si>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</si>
  <si>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</si>
  <si>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</si>
  <si>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</si>
  <si>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</si>
  <si>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</si>
  <si>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</si>
  <si>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</si>
  <si>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</si>
  <si>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</si>
  <si>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</si>
  <si>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</si>
  <si>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</si>
  <si>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</si>
  <si>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</si>
  <si>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</si>
  <si>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</si>
  <si>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</si>
  <si>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</si>
  <si>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</si>
  <si>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</si>
  <si>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</si>
  <si>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</si>
  <si>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</si>
  <si>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</si>
  <si>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</si>
  <si>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</si>
  <si>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</si>
  <si>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</si>
  <si>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</si>
  <si>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</si>
  <si>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</si>
  <si>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</si>
  <si>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</si>
  <si>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</si>
  <si>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</si>
  <si>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</si>
  <si>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</si>
  <si>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</si>
  <si>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</si>
  <si>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</si>
  <si>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</si>
  <si>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</si>
  <si>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</si>
  <si>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</si>
  <si>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</si>
  <si>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</si>
  <si>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</si>
  <si>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</si>
  <si>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</si>
  <si>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</si>
  <si>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</si>
  <si>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</si>
  <si>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</si>
  <si>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</si>
  <si>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</si>
  <si>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</si>
  <si>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</si>
  <si>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</si>
  <si>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</si>
  <si>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</si>
  <si>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</si>
  <si>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</si>
  <si>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</si>
  <si>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</si>
  <si>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</si>
  <si>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</si>
  <si>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</si>
  <si>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</si>
  <si>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</si>
  <si>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</si>
  <si>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</si>
  <si>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</si>
  <si>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</si>
  <si>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</si>
  <si>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</si>
  <si>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</si>
  <si>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</si>
  <si>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</si>
  <si>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</si>
  <si>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</si>
  <si>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</si>
  <si>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</si>
  <si>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</si>
  <si>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</si>
  <si>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</si>
  <si>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</si>
  <si>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</si>
  <si>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</si>
  <si>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</si>
  <si>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</si>
  <si>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</si>
  <si>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</si>
  <si>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</si>
  <si>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</si>
  <si>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</si>
  <si>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</si>
  <si>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</si>
  <si>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</si>
  <si>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</si>
  <si>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</si>
  <si>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</si>
  <si>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</si>
  <si>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</si>
  <si>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</si>
  <si>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</si>
  <si>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</si>
  <si>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</si>
  <si>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</si>
  <si>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</si>
  <si>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</si>
  <si>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</si>
  <si>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</si>
  <si>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</si>
  <si>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</si>
  <si>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</si>
  <si>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</si>
  <si>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</si>
  <si>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</si>
  <si>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</si>
  <si>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</si>
  <si>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</si>
  <si>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</si>
  <si>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</si>
  <si>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</si>
  <si>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</si>
  <si>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</si>
  <si>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</si>
  <si>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</si>
  <si>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</si>
  <si>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</si>
  <si>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</si>
  <si>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</si>
  <si>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</si>
  <si>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</si>
  <si>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</si>
  <si>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</si>
  <si>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</si>
  <si>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</si>
  <si>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</si>
  <si>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</si>
  <si>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</si>
  <si>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</si>
  <si>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</si>
  <si>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</si>
  <si>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</si>
  <si>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</si>
  <si>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</si>
  <si>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</si>
  <si>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</si>
  <si>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</si>
  <si>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</si>
  <si>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</si>
  <si>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</si>
  <si>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</si>
  <si>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</si>
  <si>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</si>
  <si>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</si>
  <si>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</si>
  <si>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</si>
  <si>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</si>
  <si>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</si>
  <si>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</si>
  <si>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</si>
  <si>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</si>
  <si>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</si>
  <si>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</si>
  <si>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</si>
  <si>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</si>
  <si>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</si>
  <si>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</si>
  <si>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</si>
  <si>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</si>
  <si>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</si>
  <si>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</si>
  <si>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</si>
  <si>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</si>
  <si>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</si>
  <si>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</si>
  <si>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</si>
  <si>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</si>
  <si>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</si>
  <si>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</si>
  <si>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</si>
  <si>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</si>
  <si>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</si>
  <si>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</si>
  <si>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</si>
  <si>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</si>
  <si>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</si>
  <si>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</si>
  <si>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</si>
  <si>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</si>
  <si>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</si>
  <si>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</si>
  <si>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</si>
  <si>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</si>
  <si>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</si>
  <si>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</si>
  <si>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</si>
  <si>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</si>
  <si>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</si>
  <si>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</si>
  <si>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</si>
  <si>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</si>
  <si>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</si>
  <si>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</si>
  <si>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</si>
  <si>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</si>
  <si>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</si>
  <si>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</si>
  <si>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</si>
  <si>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</si>
  <si>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</si>
  <si>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</si>
  <si>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</si>
  <si>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</si>
  <si>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</si>
  <si>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</si>
  <si>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</si>
  <si>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</si>
  <si>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</si>
  <si>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</si>
  <si>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</si>
  <si>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</si>
  <si>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</si>
  <si>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</si>
  <si>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</si>
  <si>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</si>
  <si>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</si>
  <si>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</si>
  <si>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</si>
  <si>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</si>
  <si>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</si>
  <si>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</si>
  <si>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</si>
  <si>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</si>
  <si>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</si>
  <si>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</si>
  <si>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</si>
  <si>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</si>
  <si>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</si>
  <si>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</si>
  <si>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</si>
  <si>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</si>
  <si>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</si>
  <si>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</si>
  <si>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</si>
  <si>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</si>
  <si>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</si>
  <si>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</si>
  <si>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</si>
  <si>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</si>
  <si>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</si>
  <si>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</si>
  <si>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</si>
  <si>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</si>
  <si>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</si>
  <si>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</si>
  <si>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</si>
  <si>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</si>
  <si>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</si>
  <si>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</si>
  <si>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</si>
  <si>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</si>
  <si>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</si>
  <si>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</si>
  <si>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</si>
  <si>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</si>
  <si>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</si>
  <si>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</si>
  <si>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</si>
  <si>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</si>
  <si>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</si>
  <si>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</si>
  <si>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</si>
  <si>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</si>
  <si>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</si>
  <si>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</si>
  <si>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</si>
  <si>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</si>
  <si>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</si>
  <si>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</si>
  <si>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</si>
  <si>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</si>
  <si>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</si>
  <si>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</si>
  <si>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</si>
  <si>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</si>
  <si>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</si>
  <si>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</si>
  <si>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</si>
  <si>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</si>
  <si>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</si>
  <si>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</si>
  <si>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</si>
  <si>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</si>
  <si>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</si>
  <si>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</si>
  <si>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</si>
  <si>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</si>
  <si>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</si>
  <si>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</si>
  <si>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</si>
  <si>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</si>
  <si>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</si>
  <si>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</si>
  <si>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</si>
  <si>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</si>
  <si>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</si>
  <si>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</si>
  <si>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</si>
  <si>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</si>
  <si>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</si>
  <si>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</si>
  <si>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</si>
  <si>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</si>
  <si>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</si>
  <si>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</si>
  <si>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</si>
  <si>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</si>
  <si>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</si>
  <si>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</si>
  <si>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</si>
  <si>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1 - 2</t>
  </si>
  <si>
    <t>trafik cezası pervine yazıldı</t>
  </si>
  <si>
    <t>karadağ air montenegro uçak bileti</t>
  </si>
  <si>
    <t xml:space="preserve">        2 – 3</t>
  </si>
  <si>
    <t>hgs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</si>
  <si>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</si>
  <si>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</si>
  <si>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</si>
  <si>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</si>
  <si>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</si>
  <si>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</si>
  <si>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</si>
  <si>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</si>
  <si>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ist sucuk</t>
  </si>
  <si>
    <t>pide sebze</t>
  </si>
  <si>
    <t>ordu market</t>
  </si>
  <si>
    <t>ordu yemek nalan</t>
  </si>
  <si>
    <t>pide çökelik erenler</t>
  </si>
  <si>
    <t>selanik pide kart toplam</t>
  </si>
  <si>
    <t xml:space="preserve">        3 – 3</t>
  </si>
  <si>
    <t xml:space="preserve"> 2 - 2</t>
  </si>
  <si>
    <t>audi mtv 2023-2 ek</t>
  </si>
  <si>
    <t xml:space="preserve">  +0.0</t>
  </si>
  <si>
    <t>MASRAF</t>
  </si>
  <si>
    <t xml:space="preserve">TL-KIYMET /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</si>
</sst>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d\.mmm"/>
    <numFmt numFmtId="165" formatCode="dd/mm/yyyy"/>
    <numFmt numFmtId="166" formatCode="dd\.mm\.yy;@"/>
    <numFmt numFmtId="167" formatCode="#,##0.00\ _T_L;[Red]\-#,##0.00\ _T_L"/>
    <numFmt numFmtId="168" formatCode="%0"/>
    <numFmt numFmtId="169" formatCode="&quot;Tpl / &quot;General"/>
    <numFmt numFmtId="170" formatCode="dd\.mm\.yyyy"/>
    <numFmt numFmtId="171" formatCode="[$₺-41F]#,##0.00;[Red]\-[$₺-41F]#,##0.00"/>
    <numFmt numFmtId="172" formatCode="%0.00"/>
    <numFmt numFmtId="173" formatCode="[$₺-41F]#,##0.00;[Red][$₺-41F]#,##0.00"/>
    <numFmt numFmtId="174" formatCode="d\.mm\.yyyy"/>
    <numFmt numFmtId="175" formatCode="dd/mmm"/>
    <numFmt numFmtId="176" formatCode="0.0000%"/>
    <numFmt numFmtId="177" formatCode="#,##0.00;[Red]#,##0.00"/>
    <numFmt numFmtId="178" formatCode="#,##0.000000000;[Red]\-#,##0.000000000"/>
    <numFmt numFmtId="179" formatCode="#,##0.00\ ;[Red]\-#,##0.00\ "/>
    <numFmt numFmtId="180" formatCode="#,##0.000"/>
    <numFmt numFmtId="181" formatCode="0.000000"/>
    <numFmt numFmtId="182" formatCode="0.000"/>
    <numFmt numFmtId="183" formatCode="#,##0.00_ ;[Red]\-#,##0.00\ "/>
    <numFmt numFmtId="184" formatCode="0.00_ ;[Red]\-0.00\ "/>
  </numFmts>
  <fonts count="44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sz val="10"/>
      <color rgb="FFFF0000"/>
      <name val="Liberation Sans1"/>
      <charset val="162"/>
    </font>
    <font>
      <b/>
      <sz val="8"/>
      <color rgb="FF000000"/>
      <name val="Liberation Sans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</fonts>
  <fills count="4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rgb="FFB3CAC7"/>
        <bgColor rgb="FFAFD095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FF00"/>
      </patternFill>
    </fill>
    <fill>
      <patternFill patternType="solid">
        <fgColor rgb="FFDDEBF7"/>
        <bgColor rgb="FFD9E1F2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FD09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2" fillId="0" borderId="0" applyBorder="0" applyProtection="0"/>
    <xf numFmtId="0" fontId="42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5" fillId="11" borderId="0" applyBorder="0" applyProtection="0"/>
  </cellStyleXfs>
  <cellXfs count="309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0" fillId="13" borderId="0" xfId="0" applyNumberFormat="1" applyFill="1"/>
    <xf numFmtId="4" fontId="0" fillId="14" borderId="0" xfId="0" applyNumberFormat="1" applyFill="1"/>
    <xf numFmtId="166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0" fontId="15" fillId="15" borderId="0" xfId="0" applyFont="1" applyFill="1" applyAlignment="1">
      <alignment horizontal="left"/>
    </xf>
    <xf numFmtId="167" fontId="16" fillId="15" borderId="2" xfId="0" applyNumberFormat="1" applyFont="1" applyFill="1" applyBorder="1" applyAlignment="1">
      <alignment horizontal="center"/>
    </xf>
    <xf numFmtId="167" fontId="16" fillId="15" borderId="3" xfId="0" applyNumberFormat="1" applyFont="1" applyFill="1" applyBorder="1" applyAlignment="1">
      <alignment horizontal="center"/>
    </xf>
    <xf numFmtId="167" fontId="16" fillId="15" borderId="4" xfId="0" applyNumberFormat="1" applyFont="1" applyFill="1" applyBorder="1" applyAlignment="1">
      <alignment horizontal="right"/>
    </xf>
    <xf numFmtId="167" fontId="16" fillId="15" borderId="2" xfId="0" applyNumberFormat="1" applyFont="1" applyFill="1" applyBorder="1" applyAlignment="1">
      <alignment horizontal="right"/>
    </xf>
    <xf numFmtId="167" fontId="16" fillId="16" borderId="4" xfId="0" applyNumberFormat="1" applyFont="1" applyFill="1" applyBorder="1" applyAlignment="1">
      <alignment horizontal="right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168" fontId="17" fillId="17" borderId="5" xfId="0" applyNumberFormat="1" applyFont="1" applyFill="1" applyBorder="1" applyAlignment="1">
      <alignment horizontal="center" vertical="center"/>
    </xf>
    <xf numFmtId="167" fontId="16" fillId="15" borderId="3" xfId="0" applyNumberFormat="1" applyFont="1" applyFill="1" applyBorder="1" applyAlignment="1">
      <alignment horizontal="right"/>
    </xf>
    <xf numFmtId="168" fontId="0" fillId="17" borderId="6" xfId="0" applyNumberFormat="1" applyFill="1" applyBorder="1" applyAlignment="1">
      <alignment horizontal="center" vertical="center"/>
    </xf>
    <xf numFmtId="168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7" fontId="0" fillId="18" borderId="9" xfId="0" applyNumberFormat="1" applyFill="1" applyBorder="1"/>
    <xf numFmtId="167" fontId="0" fillId="18" borderId="0" xfId="0" applyNumberFormat="1" applyFill="1"/>
    <xf numFmtId="167" fontId="0" fillId="19" borderId="10" xfId="0" applyNumberFormat="1" applyFill="1" applyBorder="1"/>
    <xf numFmtId="167" fontId="0" fillId="15" borderId="10" xfId="0" applyNumberFormat="1" applyFill="1" applyBorder="1"/>
    <xf numFmtId="167" fontId="0" fillId="16" borderId="10" xfId="0" applyNumberFormat="1" applyFill="1" applyBorder="1"/>
    <xf numFmtId="0" fontId="0" fillId="0" borderId="0" xfId="0" applyFont="1" applyAlignment="1">
      <alignment horizontal="right"/>
    </xf>
    <xf numFmtId="4" fontId="0" fillId="17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7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0" borderId="0" xfId="0" applyFont="1" applyFill="1"/>
    <xf numFmtId="167" fontId="0" fillId="20" borderId="9" xfId="0" applyNumberFormat="1" applyFill="1" applyBorder="1"/>
    <xf numFmtId="167" fontId="0" fillId="20" borderId="0" xfId="0" applyNumberFormat="1" applyFill="1"/>
    <xf numFmtId="167" fontId="2" fillId="20" borderId="10" xfId="0" applyNumberFormat="1" applyFont="1" applyFill="1" applyBorder="1"/>
    <xf numFmtId="167" fontId="0" fillId="16" borderId="0" xfId="0" applyNumberFormat="1" applyFill="1"/>
    <xf numFmtId="0" fontId="0" fillId="20" borderId="11" xfId="0" applyFill="1" applyBorder="1"/>
    <xf numFmtId="0" fontId="0" fillId="20" borderId="12" xfId="0" applyFill="1" applyBorder="1"/>
    <xf numFmtId="1" fontId="2" fillId="17" borderId="5" xfId="0" applyNumberFormat="1" applyFont="1" applyFill="1" applyBorder="1"/>
    <xf numFmtId="4" fontId="2" fillId="14" borderId="11" xfId="0" applyNumberFormat="1" applyFont="1" applyFill="1" applyBorder="1"/>
    <xf numFmtId="3" fontId="2" fillId="14" borderId="13" xfId="0" applyNumberFormat="1" applyFont="1" applyFill="1" applyBorder="1"/>
    <xf numFmtId="169" fontId="17" fillId="0" borderId="14" xfId="0" applyNumberFormat="1" applyFont="1" applyBorder="1"/>
    <xf numFmtId="4" fontId="17" fillId="0" borderId="15" xfId="0" applyNumberFormat="1" applyFont="1" applyBorder="1"/>
    <xf numFmtId="4" fontId="17" fillId="0" borderId="14" xfId="0" applyNumberFormat="1" applyFont="1" applyBorder="1"/>
    <xf numFmtId="4" fontId="0" fillId="16" borderId="14" xfId="0" applyNumberFormat="1" applyFill="1" applyBorder="1"/>
    <xf numFmtId="0" fontId="0" fillId="0" borderId="16" xfId="0" applyBorder="1"/>
    <xf numFmtId="4" fontId="17" fillId="0" borderId="17" xfId="0" applyNumberFormat="1" applyFont="1" applyBorder="1"/>
    <xf numFmtId="1" fontId="17" fillId="17" borderId="18" xfId="0" applyNumberFormat="1" applyFont="1" applyFill="1" applyBorder="1"/>
    <xf numFmtId="4" fontId="17" fillId="14" borderId="16" xfId="0" applyNumberFormat="1" applyFont="1" applyFill="1" applyBorder="1"/>
    <xf numFmtId="4" fontId="17" fillId="14" borderId="19" xfId="0" applyNumberFormat="1" applyFont="1" applyFill="1" applyBorder="1"/>
    <xf numFmtId="4" fontId="17" fillId="0" borderId="0" xfId="0" applyNumberFormat="1" applyFont="1"/>
    <xf numFmtId="167" fontId="0" fillId="0" borderId="0" xfId="0" applyNumberFormat="1"/>
    <xf numFmtId="167" fontId="2" fillId="0" borderId="0" xfId="0" applyNumberFormat="1" applyFont="1" applyAlignment="1">
      <alignment horizontal="right"/>
    </xf>
    <xf numFmtId="0" fontId="18" fillId="9" borderId="0" xfId="19" applyFont="1" applyBorder="1" applyAlignment="1" applyProtection="1"/>
    <xf numFmtId="4" fontId="0" fillId="14" borderId="20" xfId="0" applyNumberFormat="1" applyFill="1" applyBorder="1"/>
    <xf numFmtId="4" fontId="0" fillId="14" borderId="21" xfId="0" applyNumberFormat="1" applyFill="1" applyBorder="1"/>
    <xf numFmtId="0" fontId="16" fillId="0" borderId="0" xfId="0" applyFont="1"/>
    <xf numFmtId="167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4" fontId="20" fillId="10" borderId="0" xfId="20" applyNumberFormat="1" applyFont="1" applyBorder="1" applyAlignment="1" applyProtection="1"/>
    <xf numFmtId="0" fontId="20" fillId="10" borderId="0" xfId="20" applyFont="1" applyBorder="1" applyAlignment="1" applyProtection="1"/>
    <xf numFmtId="0" fontId="0" fillId="21" borderId="0" xfId="0" applyFill="1"/>
    <xf numFmtId="0" fontId="21" fillId="21" borderId="0" xfId="0" applyFont="1" applyFill="1"/>
    <xf numFmtId="167" fontId="0" fillId="21" borderId="0" xfId="0" applyNumberFormat="1" applyFill="1"/>
    <xf numFmtId="0" fontId="14" fillId="21" borderId="0" xfId="0" applyFont="1" applyFill="1"/>
    <xf numFmtId="170" fontId="0" fillId="0" borderId="0" xfId="0" applyNumberFormat="1"/>
    <xf numFmtId="167" fontId="16" fillId="0" borderId="0" xfId="0" applyNumberFormat="1" applyFont="1" applyAlignment="1">
      <alignment horizontal="right"/>
    </xf>
    <xf numFmtId="167" fontId="0" fillId="0" borderId="15" xfId="0" applyNumberFormat="1" applyFont="1" applyBorder="1" applyAlignment="1">
      <alignment horizontal="right"/>
    </xf>
    <xf numFmtId="167" fontId="2" fillId="0" borderId="14" xfId="0" applyNumberFormat="1" applyFont="1" applyBorder="1"/>
    <xf numFmtId="171" fontId="2" fillId="0" borderId="0" xfId="0" applyNumberFormat="1" applyFont="1"/>
    <xf numFmtId="167" fontId="2" fillId="0" borderId="0" xfId="0" applyNumberFormat="1" applyFont="1"/>
    <xf numFmtId="170" fontId="22" fillId="0" borderId="0" xfId="0" applyNumberFormat="1" applyFont="1"/>
    <xf numFmtId="170" fontId="23" fillId="0" borderId="0" xfId="0" applyNumberFormat="1" applyFont="1"/>
    <xf numFmtId="0" fontId="22" fillId="0" borderId="0" xfId="0" applyFont="1"/>
    <xf numFmtId="0" fontId="24" fillId="0" borderId="0" xfId="0" applyFont="1"/>
    <xf numFmtId="172" fontId="0" fillId="0" borderId="0" xfId="0" applyNumberFormat="1"/>
    <xf numFmtId="171" fontId="0" fillId="0" borderId="0" xfId="0" applyNumberFormat="1"/>
    <xf numFmtId="173" fontId="0" fillId="0" borderId="0" xfId="0" applyNumberFormat="1"/>
    <xf numFmtId="0" fontId="15" fillId="0" borderId="0" xfId="0" applyFont="1"/>
    <xf numFmtId="170" fontId="0" fillId="21" borderId="0" xfId="0" applyNumberFormat="1" applyFill="1"/>
    <xf numFmtId="0" fontId="23" fillId="21" borderId="0" xfId="0" applyFont="1" applyFill="1"/>
    <xf numFmtId="167" fontId="14" fillId="21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0" fillId="0" borderId="0" xfId="0" applyNumberFormat="1"/>
    <xf numFmtId="171" fontId="0" fillId="0" borderId="0" xfId="0" applyNumberFormat="1" applyFont="1"/>
    <xf numFmtId="175" fontId="0" fillId="0" borderId="0" xfId="0" applyNumberFormat="1"/>
    <xf numFmtId="0" fontId="25" fillId="11" borderId="0" xfId="21" applyFont="1" applyBorder="1" applyAlignment="1" applyProtection="1"/>
    <xf numFmtId="172" fontId="17" fillId="22" borderId="5" xfId="0" applyNumberFormat="1" applyFont="1" applyFill="1" applyBorder="1" applyAlignment="1">
      <alignment horizontal="center" vertical="center"/>
    </xf>
    <xf numFmtId="172" fontId="17" fillId="14" borderId="11" xfId="0" applyNumberFormat="1" applyFont="1" applyFill="1" applyBorder="1" applyAlignment="1">
      <alignment horizontal="center" vertical="center"/>
    </xf>
    <xf numFmtId="4" fontId="0" fillId="14" borderId="13" xfId="0" applyNumberFormat="1" applyFill="1" applyBorder="1" applyAlignment="1">
      <alignment horizontal="center" vertical="center"/>
    </xf>
    <xf numFmtId="4" fontId="0" fillId="22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4" fontId="0" fillId="22" borderId="6" xfId="0" applyNumberFormat="1" applyFill="1" applyBorder="1"/>
    <xf numFmtId="0" fontId="0" fillId="22" borderId="6" xfId="0" applyFill="1" applyBorder="1"/>
    <xf numFmtId="0" fontId="0" fillId="20" borderId="0" xfId="0" applyFill="1"/>
    <xf numFmtId="4" fontId="2" fillId="22" borderId="5" xfId="0" applyNumberFormat="1" applyFont="1" applyFill="1" applyBorder="1"/>
    <xf numFmtId="0" fontId="0" fillId="0" borderId="14" xfId="0" applyBorder="1"/>
    <xf numFmtId="4" fontId="17" fillId="22" borderId="18" xfId="0" applyNumberFormat="1" applyFont="1" applyFill="1" applyBorder="1"/>
    <xf numFmtId="4" fontId="17" fillId="17" borderId="16" xfId="0" applyNumberFormat="1" applyFont="1" applyFill="1" applyBorder="1"/>
    <xf numFmtId="4" fontId="17" fillId="17" borderId="19" xfId="0" applyNumberFormat="1" applyFont="1" applyFill="1" applyBorder="1"/>
    <xf numFmtId="4" fontId="0" fillId="17" borderId="7" xfId="0" applyNumberFormat="1" applyFont="1" applyFill="1" applyBorder="1"/>
    <xf numFmtId="4" fontId="0" fillId="17" borderId="22" xfId="0" applyNumberFormat="1" applyFill="1" applyBorder="1"/>
    <xf numFmtId="4" fontId="0" fillId="17" borderId="20" xfId="0" applyNumberFormat="1" applyFont="1" applyFill="1" applyBorder="1"/>
    <xf numFmtId="0" fontId="0" fillId="0" borderId="0" xfId="0" applyFont="1" applyAlignment="1">
      <alignment wrapText="1"/>
    </xf>
    <xf numFmtId="166" fontId="2" fillId="0" borderId="0" xfId="0" applyNumberFormat="1" applyFont="1"/>
    <xf numFmtId="4" fontId="26" fillId="23" borderId="0" xfId="0" applyNumberFormat="1" applyFont="1" applyFill="1"/>
    <xf numFmtId="4" fontId="0" fillId="23" borderId="5" xfId="0" applyNumberFormat="1" applyFill="1" applyBorder="1"/>
    <xf numFmtId="4" fontId="0" fillId="0" borderId="6" xfId="0" applyNumberFormat="1" applyBorder="1"/>
    <xf numFmtId="0" fontId="27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4" fontId="28" fillId="0" borderId="6" xfId="0" applyNumberFormat="1" applyFont="1" applyBorder="1" applyAlignment="1">
      <alignment horizontal="right"/>
    </xf>
    <xf numFmtId="4" fontId="28" fillId="0" borderId="25" xfId="0" applyNumberFormat="1" applyFont="1" applyBorder="1" applyAlignment="1">
      <alignment horizontal="right"/>
    </xf>
    <xf numFmtId="170" fontId="2" fillId="0" borderId="0" xfId="0" applyNumberFormat="1" applyFont="1"/>
    <xf numFmtId="171" fontId="2" fillId="0" borderId="0" xfId="0" applyNumberFormat="1" applyFont="1" applyAlignment="1">
      <alignment horizontal="right"/>
    </xf>
    <xf numFmtId="167" fontId="0" fillId="24" borderId="0" xfId="0" applyNumberFormat="1" applyFill="1"/>
    <xf numFmtId="0" fontId="0" fillId="24" borderId="0" xfId="0" applyFill="1"/>
    <xf numFmtId="0" fontId="0" fillId="24" borderId="0" xfId="0" applyFont="1" applyFill="1" applyAlignment="1">
      <alignment horizontal="right"/>
    </xf>
    <xf numFmtId="167" fontId="29" fillId="23" borderId="0" xfId="0" applyNumberFormat="1" applyFont="1" applyFill="1"/>
    <xf numFmtId="167" fontId="30" fillId="25" borderId="0" xfId="0" applyNumberFormat="1" applyFont="1" applyFill="1"/>
    <xf numFmtId="171" fontId="2" fillId="14" borderId="0" xfId="0" applyNumberFormat="1" applyFont="1" applyFill="1"/>
    <xf numFmtId="173" fontId="0" fillId="14" borderId="0" xfId="0" applyNumberFormat="1" applyFill="1"/>
    <xf numFmtId="0" fontId="26" fillId="0" borderId="0" xfId="0" applyFont="1"/>
    <xf numFmtId="172" fontId="26" fillId="0" borderId="0" xfId="0" applyNumberFormat="1" applyFont="1"/>
    <xf numFmtId="0" fontId="0" fillId="26" borderId="0" xfId="0" applyFont="1" applyFill="1"/>
    <xf numFmtId="0" fontId="0" fillId="26" borderId="0" xfId="0" applyFont="1" applyFill="1" applyAlignment="1">
      <alignment horizontal="right"/>
    </xf>
    <xf numFmtId="171" fontId="2" fillId="26" borderId="0" xfId="0" applyNumberFormat="1" applyFont="1" applyFill="1" applyAlignment="1">
      <alignment horizontal="center"/>
    </xf>
    <xf numFmtId="0" fontId="0" fillId="26" borderId="0" xfId="0" applyFont="1" applyFill="1" applyAlignment="1">
      <alignment horizontal="center"/>
    </xf>
    <xf numFmtId="167" fontId="0" fillId="26" borderId="0" xfId="0" applyNumberFormat="1" applyFont="1" applyFill="1" applyAlignment="1">
      <alignment horizontal="right"/>
    </xf>
    <xf numFmtId="0" fontId="0" fillId="26" borderId="0" xfId="0" applyFill="1"/>
    <xf numFmtId="0" fontId="2" fillId="26" borderId="0" xfId="0" applyFont="1" applyFill="1"/>
    <xf numFmtId="167" fontId="2" fillId="26" borderId="0" xfId="0" applyNumberFormat="1" applyFont="1" applyFill="1"/>
    <xf numFmtId="0" fontId="31" fillId="0" borderId="0" xfId="0" applyFont="1"/>
    <xf numFmtId="174" fontId="0" fillId="27" borderId="0" xfId="0" applyNumberFormat="1" applyFill="1"/>
    <xf numFmtId="167" fontId="32" fillId="20" borderId="0" xfId="0" applyNumberFormat="1" applyFont="1" applyFill="1"/>
    <xf numFmtId="0" fontId="0" fillId="0" borderId="0" xfId="0" applyAlignment="1">
      <alignment horizontal="center"/>
    </xf>
    <xf numFmtId="174" fontId="0" fillId="28" borderId="0" xfId="0" applyNumberFormat="1" applyFill="1"/>
    <xf numFmtId="0" fontId="0" fillId="28" borderId="0" xfId="0" applyFill="1"/>
    <xf numFmtId="167" fontId="0" fillId="28" borderId="0" xfId="0" applyNumberFormat="1" applyFill="1"/>
    <xf numFmtId="174" fontId="0" fillId="29" borderId="0" xfId="0" applyNumberFormat="1" applyFill="1"/>
    <xf numFmtId="0" fontId="0" fillId="29" borderId="0" xfId="0" applyFill="1"/>
    <xf numFmtId="167" fontId="0" fillId="29" borderId="0" xfId="0" applyNumberFormat="1" applyFill="1"/>
    <xf numFmtId="0" fontId="0" fillId="27" borderId="0" xfId="0" applyFont="1" applyFill="1"/>
    <xf numFmtId="167" fontId="33" fillId="29" borderId="0" xfId="0" applyNumberFormat="1" applyFont="1" applyFill="1"/>
    <xf numFmtId="0" fontId="32" fillId="0" borderId="0" xfId="0" applyFont="1" applyAlignment="1">
      <alignment horizontal="center"/>
    </xf>
    <xf numFmtId="176" fontId="17" fillId="0" borderId="0" xfId="0" applyNumberFormat="1" applyFont="1" applyAlignment="1">
      <alignment horizontal="center"/>
    </xf>
    <xf numFmtId="177" fontId="0" fillId="0" borderId="0" xfId="0" applyNumberFormat="1"/>
    <xf numFmtId="176" fontId="34" fillId="20" borderId="0" xfId="0" applyNumberFormat="1" applyFont="1" applyFill="1" applyAlignment="1">
      <alignment horizontal="center"/>
    </xf>
    <xf numFmtId="172" fontId="15" fillId="20" borderId="0" xfId="0" applyNumberFormat="1" applyFont="1" applyFill="1" applyAlignment="1">
      <alignment horizontal="center"/>
    </xf>
    <xf numFmtId="167" fontId="0" fillId="0" borderId="14" xfId="0" applyNumberFormat="1" applyBorder="1"/>
    <xf numFmtId="178" fontId="0" fillId="0" borderId="0" xfId="0" applyNumberFormat="1"/>
    <xf numFmtId="167" fontId="0" fillId="0" borderId="17" xfId="0" applyNumberFormat="1" applyBorder="1"/>
    <xf numFmtId="172" fontId="0" fillId="0" borderId="0" xfId="0" applyNumberFormat="1" applyAlignment="1">
      <alignment horizontal="right"/>
    </xf>
    <xf numFmtId="176" fontId="26" fillId="0" borderId="0" xfId="0" applyNumberFormat="1" applyFont="1"/>
    <xf numFmtId="17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right"/>
    </xf>
    <xf numFmtId="167" fontId="15" fillId="23" borderId="0" xfId="0" applyNumberFormat="1" applyFont="1" applyFill="1"/>
    <xf numFmtId="174" fontId="0" fillId="24" borderId="0" xfId="0" applyNumberFormat="1" applyFill="1"/>
    <xf numFmtId="174" fontId="0" fillId="30" borderId="0" xfId="0" applyNumberFormat="1" applyFill="1"/>
    <xf numFmtId="0" fontId="0" fillId="30" borderId="0" xfId="0" applyFont="1" applyFill="1"/>
    <xf numFmtId="167" fontId="0" fillId="30" borderId="0" xfId="0" applyNumberFormat="1" applyFill="1"/>
    <xf numFmtId="167" fontId="2" fillId="30" borderId="0" xfId="0" applyNumberFormat="1" applyFont="1" applyFill="1"/>
    <xf numFmtId="167" fontId="32" fillId="30" borderId="0" xfId="0" applyNumberFormat="1" applyFont="1" applyFill="1"/>
    <xf numFmtId="0" fontId="0" fillId="30" borderId="0" xfId="0" applyFill="1" applyAlignment="1">
      <alignment horizontal="center"/>
    </xf>
    <xf numFmtId="176" fontId="15" fillId="20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31" borderId="0" xfId="0" applyFill="1"/>
    <xf numFmtId="167" fontId="0" fillId="31" borderId="0" xfId="0" applyNumberFormat="1" applyFill="1"/>
    <xf numFmtId="172" fontId="0" fillId="31" borderId="0" xfId="0" applyNumberFormat="1" applyFill="1"/>
    <xf numFmtId="174" fontId="0" fillId="21" borderId="0" xfId="0" applyNumberFormat="1" applyFill="1"/>
    <xf numFmtId="4" fontId="14" fillId="21" borderId="0" xfId="0" applyNumberFormat="1" applyFont="1" applyFill="1"/>
    <xf numFmtId="0" fontId="2" fillId="21" borderId="0" xfId="0" applyFont="1" applyFill="1"/>
    <xf numFmtId="179" fontId="0" fillId="0" borderId="0" xfId="0" applyNumberFormat="1"/>
    <xf numFmtId="180" fontId="0" fillId="0" borderId="0" xfId="0" applyNumberFormat="1"/>
    <xf numFmtId="4" fontId="0" fillId="23" borderId="0" xfId="0" applyNumberFormat="1" applyFill="1"/>
    <xf numFmtId="170" fontId="0" fillId="31" borderId="0" xfId="0" applyNumberFormat="1" applyFill="1"/>
    <xf numFmtId="0" fontId="36" fillId="0" borderId="0" xfId="0" applyFont="1"/>
    <xf numFmtId="0" fontId="24" fillId="23" borderId="0" xfId="0" applyFont="1" applyFill="1"/>
    <xf numFmtId="0" fontId="9" fillId="0" borderId="0" xfId="0" applyFont="1"/>
    <xf numFmtId="170" fontId="0" fillId="0" borderId="0" xfId="0" applyNumberFormat="1" applyFont="1" applyAlignment="1">
      <alignment horizontal="right"/>
    </xf>
    <xf numFmtId="171" fontId="0" fillId="15" borderId="0" xfId="0" applyNumberFormat="1" applyFill="1"/>
    <xf numFmtId="170" fontId="37" fillId="0" borderId="0" xfId="0" applyNumberFormat="1" applyFont="1"/>
    <xf numFmtId="0" fontId="38" fillId="0" borderId="0" xfId="0" applyFont="1"/>
    <xf numFmtId="0" fontId="0" fillId="32" borderId="0" xfId="0" applyFont="1" applyFill="1"/>
    <xf numFmtId="171" fontId="2" fillId="32" borderId="0" xfId="0" applyNumberFormat="1" applyFont="1" applyFill="1"/>
    <xf numFmtId="167" fontId="2" fillId="32" borderId="0" xfId="0" applyNumberFormat="1" applyFont="1" applyFill="1"/>
    <xf numFmtId="167" fontId="0" fillId="32" borderId="0" xfId="0" applyNumberFormat="1" applyFill="1"/>
    <xf numFmtId="171" fontId="2" fillId="15" borderId="0" xfId="0" applyNumberFormat="1" applyFont="1" applyFill="1"/>
    <xf numFmtId="0" fontId="22" fillId="15" borderId="0" xfId="0" applyFont="1" applyFill="1"/>
    <xf numFmtId="167" fontId="2" fillId="21" borderId="0" xfId="0" applyNumberFormat="1" applyFont="1" applyFill="1"/>
    <xf numFmtId="171" fontId="0" fillId="31" borderId="0" xfId="0" applyNumberFormat="1" applyFill="1"/>
    <xf numFmtId="4" fontId="22" fillId="15" borderId="0" xfId="0" applyNumberFormat="1" applyFont="1" applyFill="1"/>
    <xf numFmtId="172" fontId="17" fillId="15" borderId="0" xfId="0" applyNumberFormat="1" applyFont="1" applyFill="1" applyAlignment="1">
      <alignment horizontal="center" vertical="center"/>
    </xf>
    <xf numFmtId="4" fontId="0" fillId="15" borderId="0" xfId="0" applyNumberFormat="1" applyFill="1" applyAlignment="1">
      <alignment horizontal="center" vertical="center"/>
    </xf>
    <xf numFmtId="4" fontId="0" fillId="15" borderId="26" xfId="0" applyNumberFormat="1" applyFill="1" applyBorder="1"/>
    <xf numFmtId="4" fontId="0" fillId="15" borderId="27" xfId="0" applyNumberFormat="1" applyFill="1" applyBorder="1"/>
    <xf numFmtId="167" fontId="0" fillId="20" borderId="10" xfId="0" applyNumberFormat="1" applyFill="1" applyBorder="1"/>
    <xf numFmtId="4" fontId="2" fillId="20" borderId="0" xfId="0" applyNumberFormat="1" applyFont="1" applyFill="1"/>
    <xf numFmtId="169" fontId="0" fillId="0" borderId="14" xfId="0" applyNumberFormat="1" applyBorder="1"/>
    <xf numFmtId="4" fontId="0" fillId="0" borderId="15" xfId="0" applyNumberFormat="1" applyBorder="1"/>
    <xf numFmtId="4" fontId="0" fillId="0" borderId="14" xfId="0" applyNumberFormat="1" applyBorder="1"/>
    <xf numFmtId="4" fontId="16" fillId="0" borderId="0" xfId="0" applyNumberFormat="1" applyFont="1" applyAlignment="1">
      <alignment horizontal="right"/>
    </xf>
    <xf numFmtId="4" fontId="2" fillId="0" borderId="14" xfId="0" applyNumberFormat="1" applyFont="1" applyBorder="1"/>
    <xf numFmtId="170" fontId="0" fillId="27" borderId="0" xfId="0" applyNumberFormat="1" applyFill="1"/>
    <xf numFmtId="171" fontId="2" fillId="27" borderId="0" xfId="0" applyNumberFormat="1" applyFont="1" applyFill="1"/>
    <xf numFmtId="171" fontId="22" fillId="0" borderId="0" xfId="0" applyNumberFormat="1" applyFont="1"/>
    <xf numFmtId="171" fontId="0" fillId="32" borderId="0" xfId="0" applyNumberFormat="1" applyFill="1"/>
    <xf numFmtId="0" fontId="0" fillId="33" borderId="0" xfId="0" applyFont="1" applyFill="1"/>
    <xf numFmtId="171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7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7" fontId="0" fillId="13" borderId="0" xfId="0" applyNumberFormat="1" applyFill="1"/>
    <xf numFmtId="0" fontId="2" fillId="32" borderId="0" xfId="0" applyFont="1" applyFill="1"/>
    <xf numFmtId="170" fontId="0" fillId="13" borderId="0" xfId="0" applyNumberFormat="1" applyFill="1"/>
    <xf numFmtId="167" fontId="2" fillId="35" borderId="0" xfId="0" applyNumberFormat="1" applyFont="1" applyFill="1"/>
    <xf numFmtId="4" fontId="0" fillId="35" borderId="0" xfId="0" applyNumberFormat="1" applyFill="1"/>
    <xf numFmtId="167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7" fontId="0" fillId="36" borderId="0" xfId="0" applyNumberFormat="1" applyFill="1"/>
    <xf numFmtId="0" fontId="0" fillId="36" borderId="3" xfId="0" applyFont="1" applyFill="1" applyBorder="1"/>
    <xf numFmtId="167" fontId="0" fillId="36" borderId="3" xfId="0" applyNumberFormat="1" applyFill="1" applyBorder="1"/>
    <xf numFmtId="0" fontId="40" fillId="0" borderId="23" xfId="0" applyFont="1" applyBorder="1"/>
    <xf numFmtId="167" fontId="0" fillId="0" borderId="23" xfId="0" applyNumberFormat="1" applyBorder="1"/>
    <xf numFmtId="0" fontId="40" fillId="0" borderId="3" xfId="0" applyFont="1" applyBorder="1"/>
    <xf numFmtId="167" fontId="0" fillId="0" borderId="3" xfId="0" applyNumberFormat="1" applyBorder="1"/>
    <xf numFmtId="167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0" fontId="0" fillId="36" borderId="0" xfId="0" applyNumberFormat="1" applyFill="1"/>
    <xf numFmtId="4" fontId="0" fillId="36" borderId="0" xfId="0" applyNumberFormat="1" applyFill="1"/>
    <xf numFmtId="167" fontId="2" fillId="0" borderId="3" xfId="0" applyNumberFormat="1" applyFont="1" applyBorder="1"/>
    <xf numFmtId="0" fontId="41" fillId="0" borderId="0" xfId="0" applyFont="1"/>
    <xf numFmtId="4" fontId="2" fillId="38" borderId="0" xfId="0" applyNumberFormat="1" applyFont="1" applyFill="1"/>
    <xf numFmtId="4" fontId="2" fillId="39" borderId="0" xfId="0" applyNumberFormat="1" applyFont="1" applyFill="1"/>
    <xf numFmtId="4" fontId="0" fillId="39" borderId="0" xfId="0" applyNumberFormat="1" applyFont="1" applyFill="1"/>
    <xf numFmtId="4" fontId="0" fillId="39" borderId="0" xfId="0" applyNumberFormat="1" applyFill="1"/>
    <xf numFmtId="0" fontId="43" fillId="0" borderId="0" xfId="0" applyFont="1"/>
    <xf numFmtId="181" fontId="43" fillId="0" borderId="0" xfId="0" applyNumberFormat="1" applyFont="1"/>
    <xf numFmtId="182" fontId="43" fillId="0" borderId="0" xfId="0" applyNumberFormat="1" applyFont="1"/>
    <xf numFmtId="4" fontId="43" fillId="0" borderId="0" xfId="0" applyNumberFormat="1" applyFont="1"/>
    <xf numFmtId="14" fontId="43" fillId="0" borderId="0" xfId="0" applyNumberFormat="1" applyFont="1"/>
    <xf numFmtId="0" fontId="43" fillId="0" borderId="0" xfId="0" quotePrefix="1" applyFont="1"/>
    <xf numFmtId="182" fontId="43" fillId="0" borderId="0" xfId="0" quotePrefix="1" applyNumberFormat="1" applyFont="1"/>
    <xf numFmtId="4" fontId="43" fillId="0" borderId="0" xfId="0" quotePrefix="1" applyNumberFormat="1" applyFont="1"/>
    <xf numFmtId="0" fontId="43" fillId="38" borderId="0" xfId="0" applyFont="1" applyFill="1"/>
    <xf numFmtId="0" fontId="43" fillId="40" borderId="0" xfId="0" applyFont="1" applyFill="1"/>
    <xf numFmtId="4" fontId="43" fillId="40" borderId="0" xfId="0" applyNumberFormat="1" applyFont="1" applyFill="1"/>
    <xf numFmtId="181" fontId="43" fillId="40" borderId="0" xfId="0" applyNumberFormat="1" applyFont="1" applyFill="1"/>
    <xf numFmtId="182" fontId="43" fillId="40" borderId="0" xfId="0" applyNumberFormat="1" applyFont="1" applyFill="1"/>
    <xf numFmtId="4" fontId="43" fillId="38" borderId="0" xfId="0" applyNumberFormat="1" applyFont="1" applyFill="1"/>
    <xf numFmtId="0" fontId="43" fillId="41" borderId="0" xfId="0" applyFont="1" applyFill="1"/>
    <xf numFmtId="0" fontId="43" fillId="41" borderId="0" xfId="0" applyFont="1" applyFill="1" applyBorder="1"/>
    <xf numFmtId="181" fontId="43" fillId="41" borderId="0" xfId="0" applyNumberFormat="1" applyFont="1" applyFill="1"/>
    <xf numFmtId="182" fontId="43" fillId="41" borderId="0" xfId="0" applyNumberFormat="1" applyFont="1" applyFill="1"/>
    <xf numFmtId="0" fontId="43" fillId="42" borderId="0" xfId="0" applyFont="1" applyFill="1"/>
    <xf numFmtId="181" fontId="43" fillId="42" borderId="0" xfId="0" applyNumberFormat="1" applyFont="1" applyFill="1"/>
    <xf numFmtId="182" fontId="43" fillId="42" borderId="0" xfId="0" applyNumberFormat="1" applyFont="1" applyFill="1"/>
    <xf numFmtId="4" fontId="43" fillId="42" borderId="0" xfId="0" applyNumberFormat="1" applyFont="1" applyFill="1"/>
    <xf numFmtId="0" fontId="43" fillId="43" borderId="0" xfId="0" applyFont="1" applyFill="1"/>
    <xf numFmtId="181" fontId="43" fillId="43" borderId="0" xfId="0" applyNumberFormat="1" applyFont="1" applyFill="1"/>
    <xf numFmtId="182" fontId="43" fillId="43" borderId="0" xfId="0" applyNumberFormat="1" applyFont="1" applyFill="1"/>
    <xf numFmtId="4" fontId="43" fillId="43" borderId="0" xfId="0" applyNumberFormat="1" applyFont="1" applyFill="1"/>
    <xf numFmtId="0" fontId="43" fillId="44" borderId="0" xfId="0" applyFont="1" applyFill="1"/>
    <xf numFmtId="181" fontId="43" fillId="44" borderId="0" xfId="0" applyNumberFormat="1" applyFont="1" applyFill="1"/>
    <xf numFmtId="182" fontId="43" fillId="44" borderId="0" xfId="0" applyNumberFormat="1" applyFont="1" applyFill="1"/>
    <xf numFmtId="181" fontId="43" fillId="38" borderId="0" xfId="0" applyNumberFormat="1" applyFont="1" applyFill="1"/>
    <xf numFmtId="182" fontId="43" fillId="38" borderId="0" xfId="0" applyNumberFormat="1" applyFont="1" applyFill="1"/>
    <xf numFmtId="4" fontId="43" fillId="44" borderId="0" xfId="0" applyNumberFormat="1" applyFont="1" applyFill="1"/>
    <xf numFmtId="183" fontId="0" fillId="0" borderId="0" xfId="0" applyNumberFormat="1"/>
    <xf numFmtId="0" fontId="23" fillId="0" borderId="0" xfId="0" applyFont="1" applyAlignment="1">
      <alignment horizontal="right"/>
    </xf>
    <xf numFmtId="183" fontId="2" fillId="0" borderId="0" xfId="0" applyNumberFormat="1" applyFont="1"/>
    <xf numFmtId="183" fontId="14" fillId="0" borderId="0" xfId="0" applyNumberFormat="1" applyFont="1"/>
    <xf numFmtId="184" fontId="2" fillId="0" borderId="0" xfId="0" applyNumberFormat="1" applyFont="1"/>
    <xf numFmtId="183" fontId="16" fillId="0" borderId="0" xfId="0" applyNumberFormat="1" applyFont="1" applyAlignment="1">
      <alignment horizontal="right"/>
    </xf>
    <xf numFmtId="183" fontId="2" fillId="0" borderId="14" xfId="0" applyNumberFormat="1" applyFont="1" applyBorder="1"/>
    <xf numFmtId="183" fontId="0" fillId="21" borderId="0" xfId="0" applyNumberFormat="1" applyFill="1"/>
    <xf numFmtId="183" fontId="0" fillId="0" borderId="0" xfId="0" applyNumberFormat="1" applyFont="1"/>
    <xf numFmtId="183" fontId="14" fillId="21" borderId="0" xfId="0" applyNumberFormat="1" applyFont="1" applyFill="1"/>
    <xf numFmtId="183" fontId="22" fillId="0" borderId="0" xfId="0" applyNumberFormat="1" applyFont="1"/>
    <xf numFmtId="168" fontId="17" fillId="14" borderId="5" xfId="0" applyNumberFormat="1" applyFont="1" applyFill="1" applyBorder="1" applyAlignment="1">
      <alignment horizontal="center" vertical="center"/>
    </xf>
    <xf numFmtId="0" fontId="0" fillId="14" borderId="5" xfId="0" applyFill="1" applyBorder="1" applyAlignment="1"/>
  </cellXfs>
  <cellStyles count="2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</v>
      </c>
      <c r="C2" s="82" t="s">
        <v>105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64">
        <v>-152</v>
      </c>
      <c r="H4" s="64">
        <f>H3+F4+G4</f>
        <v>0</v>
      </c>
    </row>
    <row r="5" spans="1:8">
      <c r="B5" t="s">
        <v>107</v>
      </c>
      <c r="D5" s="84"/>
      <c r="E5" s="85">
        <v>-10000</v>
      </c>
      <c r="H5" s="64"/>
    </row>
    <row r="6" spans="1:8">
      <c r="B6" s="86" t="s">
        <v>108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109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154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119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121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122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123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124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125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126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127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155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156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130</v>
      </c>
      <c r="E36" s="64"/>
      <c r="G36" s="64"/>
      <c r="H36" s="64"/>
    </row>
    <row r="37" spans="1:8">
      <c r="A37" s="76" t="s">
        <v>131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132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133</v>
      </c>
      <c r="C40" s="2"/>
      <c r="D40" s="1"/>
      <c r="E40" s="64"/>
      <c r="H40" s="64"/>
    </row>
    <row r="41" spans="1:8">
      <c r="B41" t="s">
        <v>134</v>
      </c>
      <c r="D41" s="1"/>
      <c r="E41" s="64"/>
      <c r="F41" s="64"/>
      <c r="G41" s="64"/>
    </row>
    <row r="42" spans="1:8">
      <c r="B42" t="s">
        <v>135</v>
      </c>
      <c r="D42" s="1"/>
      <c r="E42" s="64"/>
      <c r="F42" s="64"/>
      <c r="G42" s="64"/>
    </row>
    <row r="43" spans="1:8">
      <c r="B43" t="s">
        <v>136</v>
      </c>
      <c r="D43" s="1"/>
      <c r="F43" s="64"/>
      <c r="G43" s="64"/>
    </row>
    <row r="44" spans="1:8">
      <c r="B44" t="s">
        <v>137</v>
      </c>
      <c r="D44" s="1"/>
      <c r="F44" s="64"/>
      <c r="G44" s="64"/>
    </row>
    <row r="45" spans="1:8">
      <c r="B45" t="s">
        <v>138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139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140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141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98</v>
      </c>
    </row>
    <row r="109" spans="1:5">
      <c r="A109" s="80"/>
      <c r="B109" t="s">
        <v>99</v>
      </c>
    </row>
    <row r="110" spans="1:5">
      <c r="A110" s="80"/>
      <c r="B110" t="s">
        <v>100</v>
      </c>
      <c r="D110">
        <v>111</v>
      </c>
      <c r="E110">
        <f>D110*C110</f>
        <v>0</v>
      </c>
    </row>
    <row r="111" spans="1:5">
      <c r="A111" s="80"/>
      <c r="B111" t="s">
        <v>101</v>
      </c>
      <c r="D111">
        <v>850</v>
      </c>
      <c r="E111">
        <f>D111*C111</f>
        <v>0</v>
      </c>
    </row>
    <row r="112" spans="1:5">
      <c r="A112" s="80"/>
      <c r="B112" t="s">
        <v>102</v>
      </c>
      <c r="D112">
        <v>100</v>
      </c>
      <c r="E112">
        <f>D112*C112</f>
        <v>0</v>
      </c>
    </row>
    <row r="113" spans="1:5">
      <c r="A113" s="80"/>
      <c r="B113" t="s">
        <v>103</v>
      </c>
    </row>
    <row r="114" spans="1:5">
      <c r="B114" t="s">
        <v>142</v>
      </c>
      <c r="E114" s="64">
        <f>H2</f>
        <v>0</v>
      </c>
    </row>
    <row r="116" spans="1:5">
      <c r="D116" s="72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</v>
      </c>
      <c r="C2" s="82" t="s">
        <v>105</v>
      </c>
      <c r="D2" s="83">
        <f>SUM(D4:D34)</f>
        <v>29000</v>
      </c>
      <c r="E2" s="83">
        <f>SUM(E4:E34)</f>
        <v>-44623.66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64">
        <v>-152</v>
      </c>
      <c r="H4" s="64">
        <f>H3+F4+G4</f>
        <v>0</v>
      </c>
    </row>
    <row r="5" spans="1:8">
      <c r="B5" t="s">
        <v>107</v>
      </c>
      <c r="D5" s="84"/>
      <c r="E5" s="85">
        <v>-10000</v>
      </c>
      <c r="H5" s="64"/>
    </row>
    <row r="6" spans="1:8">
      <c r="B6" s="86" t="s">
        <v>108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109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157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119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121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122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123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124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125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126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127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158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130</v>
      </c>
      <c r="E36" s="64"/>
      <c r="G36" s="64"/>
      <c r="H36" s="64"/>
    </row>
    <row r="37" spans="1:8">
      <c r="A37" s="76" t="s">
        <v>131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132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133</v>
      </c>
      <c r="C40" s="2"/>
      <c r="D40" s="1"/>
      <c r="E40" s="64"/>
      <c r="H40" s="64"/>
    </row>
    <row r="41" spans="1:8">
      <c r="B41" t="s">
        <v>134</v>
      </c>
      <c r="D41" s="1"/>
      <c r="E41" s="64"/>
      <c r="F41" s="64"/>
      <c r="G41" s="64"/>
    </row>
    <row r="42" spans="1:8">
      <c r="B42" t="s">
        <v>135</v>
      </c>
      <c r="D42" s="1"/>
      <c r="E42" s="64"/>
      <c r="F42" s="64"/>
      <c r="G42" s="64"/>
    </row>
    <row r="43" spans="1:8">
      <c r="B43" t="s">
        <v>136</v>
      </c>
      <c r="D43" s="1"/>
      <c r="F43" s="64"/>
      <c r="G43" s="64"/>
    </row>
    <row r="44" spans="1:8">
      <c r="B44" t="s">
        <v>137</v>
      </c>
      <c r="D44" s="1"/>
      <c r="F44" s="64"/>
      <c r="G44" s="64"/>
    </row>
    <row r="45" spans="1:8">
      <c r="B45" t="s">
        <v>138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139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140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159</v>
      </c>
      <c r="C67" s="88"/>
      <c r="D67" t="s">
        <v>160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141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98</v>
      </c>
    </row>
    <row r="109" spans="1:5">
      <c r="A109" s="80"/>
      <c r="B109" t="s">
        <v>99</v>
      </c>
    </row>
    <row r="110" spans="1:5">
      <c r="A110" s="80"/>
      <c r="B110" t="s">
        <v>100</v>
      </c>
      <c r="D110">
        <v>111</v>
      </c>
      <c r="E110">
        <f>D110*C110</f>
        <v>0</v>
      </c>
    </row>
    <row r="111" spans="1:5">
      <c r="A111" s="80"/>
      <c r="B111" t="s">
        <v>101</v>
      </c>
      <c r="D111">
        <v>850</v>
      </c>
      <c r="E111">
        <f>D111*C111</f>
        <v>0</v>
      </c>
    </row>
    <row r="112" spans="1:5">
      <c r="A112" s="80"/>
      <c r="B112" t="s">
        <v>102</v>
      </c>
      <c r="D112">
        <v>100</v>
      </c>
      <c r="E112">
        <f>D112*C112</f>
        <v>0</v>
      </c>
    </row>
    <row r="113" spans="1:5">
      <c r="A113" s="80"/>
      <c r="B113" t="s">
        <v>103</v>
      </c>
    </row>
    <row r="114" spans="1:5">
      <c r="B114" t="s">
        <v>142</v>
      </c>
      <c r="E114" s="64">
        <f>H2</f>
        <v>0</v>
      </c>
    </row>
    <row r="116" spans="1:5">
      <c r="D116" s="72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161</v>
      </c>
      <c r="C2" s="82" t="s">
        <v>105</v>
      </c>
      <c r="D2" s="83">
        <f>SUM(D4:D34)</f>
        <v>24000</v>
      </c>
      <c r="E2" s="83">
        <f>SUM(E4:E34)</f>
        <v>-45473.47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64">
        <v>-152</v>
      </c>
      <c r="H4" s="64">
        <f>H3+F4+G4</f>
        <v>0</v>
      </c>
    </row>
    <row r="5" spans="1:8">
      <c r="B5" t="s">
        <v>107</v>
      </c>
      <c r="D5" s="84"/>
      <c r="E5" s="85">
        <v>-10000</v>
      </c>
      <c r="H5" s="64"/>
    </row>
    <row r="6" spans="1:8">
      <c r="B6" s="86" t="s">
        <v>108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109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162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119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121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163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123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164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125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126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127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165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130</v>
      </c>
      <c r="E36" s="64"/>
      <c r="G36" s="64"/>
      <c r="H36" s="64"/>
    </row>
    <row r="37" spans="1:8">
      <c r="A37" s="76" t="s">
        <v>131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132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133</v>
      </c>
      <c r="C40" s="2"/>
      <c r="D40" s="1"/>
      <c r="E40" s="64"/>
      <c r="H40" s="64"/>
    </row>
    <row r="41" spans="1:8">
      <c r="B41" t="s">
        <v>134</v>
      </c>
      <c r="D41" s="1"/>
      <c r="E41" s="64"/>
      <c r="F41" s="64"/>
      <c r="G41" s="64"/>
    </row>
    <row r="42" spans="1:8">
      <c r="B42" t="s">
        <v>135</v>
      </c>
      <c r="D42" s="1"/>
      <c r="E42" s="64"/>
      <c r="F42" s="64"/>
      <c r="G42" s="64"/>
    </row>
    <row r="43" spans="1:8">
      <c r="B43" t="s">
        <v>136</v>
      </c>
      <c r="D43" s="1"/>
      <c r="F43" s="64"/>
      <c r="G43" s="64"/>
    </row>
    <row r="44" spans="1:8">
      <c r="B44" t="s">
        <v>137</v>
      </c>
      <c r="D44" s="1"/>
      <c r="F44" s="64"/>
      <c r="G44" s="64"/>
    </row>
    <row r="45" spans="1:8">
      <c r="B45" t="s">
        <v>138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139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>
        <v>45187</v>
      </c>
      <c r="B53" s="88" t="s">
        <v>166</v>
      </c>
      <c r="C53" s="88">
        <v>7648.33</v>
      </c>
      <c r="D53" s="97" t="s">
        <v>167</v>
      </c>
      <c r="E53" s="85">
        <v>-849.81</v>
      </c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140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159</v>
      </c>
      <c r="C67" s="88"/>
      <c r="D67" t="s">
        <v>168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141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98</v>
      </c>
    </row>
    <row r="109" spans="1:5">
      <c r="A109" s="80"/>
      <c r="B109" t="s">
        <v>99</v>
      </c>
    </row>
    <row r="110" spans="1:5">
      <c r="A110" s="80"/>
      <c r="B110" t="s">
        <v>100</v>
      </c>
      <c r="D110">
        <v>111</v>
      </c>
      <c r="E110">
        <f>D110*C110</f>
        <v>0</v>
      </c>
    </row>
    <row r="111" spans="1:5">
      <c r="A111" s="80"/>
      <c r="B111" t="s">
        <v>101</v>
      </c>
      <c r="D111">
        <v>850</v>
      </c>
      <c r="E111">
        <f>D111*C111</f>
        <v>0</v>
      </c>
    </row>
    <row r="112" spans="1:5">
      <c r="A112" s="80"/>
      <c r="B112" t="s">
        <v>102</v>
      </c>
      <c r="D112">
        <v>100</v>
      </c>
      <c r="E112">
        <f>D112*C112</f>
        <v>0</v>
      </c>
    </row>
    <row r="113" spans="1:5">
      <c r="A113" s="80"/>
      <c r="B113" t="s">
        <v>103</v>
      </c>
    </row>
    <row r="114" spans="1:5">
      <c r="B114" t="s">
        <v>142</v>
      </c>
      <c r="E114" s="64">
        <f>H2</f>
        <v>0</v>
      </c>
    </row>
    <row r="116" spans="1:5">
      <c r="D116" s="72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169</v>
      </c>
      <c r="C2" s="82" t="s">
        <v>105</v>
      </c>
      <c r="D2" s="83">
        <f>SUM(D4:D34)</f>
        <v>24000</v>
      </c>
      <c r="E2" s="83">
        <f>SUM(E4:E34)</f>
        <v>-40253.47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64">
        <v>-152</v>
      </c>
      <c r="H4" s="64">
        <f>H3+F4+G4</f>
        <v>0</v>
      </c>
    </row>
    <row r="5" spans="1:8">
      <c r="B5" t="s">
        <v>107</v>
      </c>
      <c r="D5" s="84"/>
      <c r="E5" s="85">
        <v>-10000</v>
      </c>
      <c r="H5" s="64"/>
    </row>
    <row r="6" spans="1:8">
      <c r="B6" s="86" t="s">
        <v>108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109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170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119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121</v>
      </c>
      <c r="E16" s="64">
        <f>E65</f>
        <v>-3551.66</v>
      </c>
      <c r="G16" s="64"/>
      <c r="H16" s="64">
        <f t="shared" si="0"/>
        <v>0</v>
      </c>
    </row>
    <row r="17" spans="1:8">
      <c r="A17" s="80">
        <v>45173</v>
      </c>
      <c r="B17" s="86" t="s">
        <v>171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171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172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125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126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127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173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130</v>
      </c>
      <c r="E36" s="64"/>
      <c r="G36" s="64"/>
      <c r="H36" s="64"/>
    </row>
    <row r="37" spans="1:8">
      <c r="A37" s="76" t="s">
        <v>131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132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133</v>
      </c>
      <c r="C40" s="2"/>
      <c r="D40" s="1"/>
      <c r="E40" s="64"/>
      <c r="H40" s="64"/>
    </row>
    <row r="41" spans="1:8">
      <c r="B41" t="s">
        <v>134</v>
      </c>
      <c r="D41" s="1"/>
      <c r="E41" s="64"/>
      <c r="F41" s="64"/>
      <c r="G41" s="64"/>
    </row>
    <row r="42" spans="1:8">
      <c r="B42" t="s">
        <v>135</v>
      </c>
      <c r="D42" s="1"/>
      <c r="E42" s="64"/>
      <c r="F42" s="64"/>
      <c r="G42" s="64"/>
    </row>
    <row r="43" spans="1:8">
      <c r="B43" t="s">
        <v>136</v>
      </c>
      <c r="D43" s="1"/>
      <c r="F43" s="64"/>
      <c r="G43" s="64"/>
    </row>
    <row r="44" spans="1:8">
      <c r="B44" t="s">
        <v>137</v>
      </c>
      <c r="D44" s="1"/>
      <c r="F44" s="64"/>
      <c r="G44" s="64"/>
    </row>
    <row r="45" spans="1:8">
      <c r="B45" t="s">
        <v>138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139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>
        <v>45187</v>
      </c>
      <c r="B52" s="88" t="s">
        <v>166</v>
      </c>
      <c r="C52" s="88">
        <v>7648.33</v>
      </c>
      <c r="D52" s="97" t="s">
        <v>174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140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159</v>
      </c>
      <c r="C67" s="88"/>
      <c r="D67" t="s">
        <v>175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141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98</v>
      </c>
    </row>
    <row r="109" spans="1:5">
      <c r="A109" s="80"/>
      <c r="B109" t="s">
        <v>99</v>
      </c>
    </row>
    <row r="110" spans="1:5">
      <c r="A110" s="80"/>
      <c r="B110" t="s">
        <v>100</v>
      </c>
      <c r="D110">
        <v>111</v>
      </c>
      <c r="E110">
        <f>D110*C110</f>
        <v>0</v>
      </c>
    </row>
    <row r="111" spans="1:5">
      <c r="A111" s="80"/>
      <c r="B111" t="s">
        <v>101</v>
      </c>
      <c r="D111">
        <v>850</v>
      </c>
      <c r="E111">
        <f>D111*C111</f>
        <v>0</v>
      </c>
    </row>
    <row r="112" spans="1:5">
      <c r="A112" s="80"/>
      <c r="B112" t="s">
        <v>102</v>
      </c>
      <c r="D112">
        <v>100</v>
      </c>
      <c r="E112">
        <f>D112*C112</f>
        <v>0</v>
      </c>
    </row>
    <row r="113" spans="1:5">
      <c r="A113" s="80"/>
      <c r="B113" t="s">
        <v>103</v>
      </c>
    </row>
    <row r="114" spans="1:5">
      <c r="B114" t="s">
        <v>142</v>
      </c>
      <c r="E114" s="64">
        <f>H2</f>
        <v>0</v>
      </c>
    </row>
    <row r="116" spans="1:5">
      <c r="D116" s="72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5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176</v>
      </c>
      <c r="C2" s="82" t="s">
        <v>105</v>
      </c>
      <c r="D2" s="83">
        <f>SUM(D4:D34)</f>
        <v>24000</v>
      </c>
      <c r="E2" s="83">
        <f>SUM(E4:E34)</f>
        <v>-40853.47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64">
        <v>-152</v>
      </c>
      <c r="H4" s="64">
        <f t="shared" ref="H4:H32" si="0">H3+F4+G4</f>
        <v>0</v>
      </c>
    </row>
    <row r="5" spans="1:8">
      <c r="B5" t="s">
        <v>107</v>
      </c>
      <c r="D5" s="84"/>
      <c r="E5" s="85">
        <v>-10000</v>
      </c>
      <c r="H5" s="64">
        <f t="shared" si="0"/>
        <v>0</v>
      </c>
    </row>
    <row r="6" spans="1:8">
      <c r="B6" s="86" t="s">
        <v>108</v>
      </c>
      <c r="C6" s="86"/>
      <c r="D6" s="86"/>
      <c r="E6" s="64">
        <v>-400</v>
      </c>
      <c r="G6" s="64"/>
      <c r="H6" s="64">
        <f t="shared" si="0"/>
        <v>0</v>
      </c>
    </row>
    <row r="7" spans="1:8">
      <c r="B7" s="86" t="s">
        <v>109</v>
      </c>
      <c r="C7" s="86"/>
      <c r="D7" s="86"/>
      <c r="E7" s="64">
        <v>-500</v>
      </c>
      <c r="G7" s="64"/>
      <c r="H7" s="64">
        <f t="shared" si="0"/>
        <v>0</v>
      </c>
    </row>
    <row r="8" spans="1:8">
      <c r="B8" s="86" t="s">
        <v>177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119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121</v>
      </c>
      <c r="E16" s="64">
        <f>E64</f>
        <v>-4151.66</v>
      </c>
      <c r="G16" s="64"/>
      <c r="H16" s="64">
        <f t="shared" si="0"/>
        <v>0</v>
      </c>
    </row>
    <row r="17" spans="1:8">
      <c r="A17" s="80">
        <v>45173</v>
      </c>
      <c r="B17" s="86" t="s">
        <v>178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178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179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125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126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127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180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130</v>
      </c>
      <c r="E36" s="64"/>
      <c r="G36" s="64"/>
      <c r="H36" s="64"/>
    </row>
    <row r="37" spans="1:8">
      <c r="A37" s="76" t="s">
        <v>131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132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133</v>
      </c>
      <c r="C40" s="2"/>
      <c r="D40" s="1"/>
      <c r="E40" s="64"/>
      <c r="H40" s="64"/>
    </row>
    <row r="41" spans="1:8">
      <c r="B41" t="s">
        <v>134</v>
      </c>
      <c r="D41" s="1"/>
      <c r="E41" s="64"/>
      <c r="F41" s="64"/>
      <c r="G41" s="64"/>
    </row>
    <row r="42" spans="1:8">
      <c r="B42" t="s">
        <v>135</v>
      </c>
      <c r="D42" s="1"/>
      <c r="E42" s="64"/>
      <c r="F42" s="64"/>
      <c r="G42" s="64"/>
    </row>
    <row r="43" spans="1:8">
      <c r="B43" t="s">
        <v>136</v>
      </c>
      <c r="D43" s="1"/>
      <c r="F43" s="64"/>
      <c r="G43" s="64"/>
    </row>
    <row r="44" spans="1:8">
      <c r="B44" t="s">
        <v>137</v>
      </c>
      <c r="D44" s="1"/>
      <c r="F44" s="64"/>
      <c r="G44" s="64"/>
    </row>
    <row r="45" spans="1:8">
      <c r="B45" t="s">
        <v>138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139</v>
      </c>
      <c r="C50" s="76"/>
      <c r="D50" s="78"/>
      <c r="E50" s="79">
        <f>SUM(E51:E61)</f>
        <v>-849.81</v>
      </c>
    </row>
    <row r="51" spans="1:8">
      <c r="G51" s="64"/>
      <c r="H51" s="64"/>
    </row>
    <row r="52" spans="1:8">
      <c r="A52" s="80">
        <v>45187</v>
      </c>
      <c r="B52" s="88" t="s">
        <v>166</v>
      </c>
      <c r="C52" s="88">
        <v>7648.33</v>
      </c>
      <c r="D52" s="97" t="s">
        <v>181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A56" s="80"/>
      <c r="B56" s="88"/>
      <c r="C56" s="88"/>
      <c r="D56" s="88"/>
      <c r="E56" s="64"/>
      <c r="F56" s="64"/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9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E60" s="64"/>
      <c r="F60" s="64"/>
      <c r="G60" s="64"/>
      <c r="H60" s="64"/>
    </row>
    <row r="61" spans="1:8">
      <c r="A61" s="80"/>
      <c r="B61" s="98"/>
      <c r="C61" s="88"/>
      <c r="D61" s="88"/>
      <c r="E61" s="64"/>
      <c r="F61" s="64"/>
      <c r="G61" s="64"/>
      <c r="H61" s="64"/>
    </row>
    <row r="62" spans="1:8">
      <c r="A62" s="80"/>
      <c r="B62" s="10"/>
      <c r="E62" s="64"/>
      <c r="F62" s="64"/>
      <c r="G62" s="64"/>
      <c r="H62" s="64"/>
    </row>
    <row r="63" spans="1:8">
      <c r="A63" s="80"/>
      <c r="B63" s="88"/>
      <c r="C63" s="88"/>
      <c r="D63" s="88"/>
      <c r="E63" s="64"/>
      <c r="F63" s="64"/>
      <c r="G63" s="64"/>
      <c r="H63" s="64"/>
    </row>
    <row r="64" spans="1:8">
      <c r="A64" s="76"/>
      <c r="B64" s="77" t="s">
        <v>140</v>
      </c>
      <c r="C64" s="76"/>
      <c r="D64" s="76"/>
      <c r="E64" s="79">
        <f>SUM(E65:E73)</f>
        <v>-4151.66</v>
      </c>
      <c r="F64" s="64"/>
      <c r="G64" s="64"/>
    </row>
    <row r="65" spans="1:8">
      <c r="A65" s="80"/>
      <c r="B65" s="88"/>
      <c r="C65" s="88"/>
      <c r="E65" s="85"/>
      <c r="F65" s="64"/>
      <c r="G65" s="64"/>
      <c r="H65" s="64"/>
    </row>
    <row r="66" spans="1:8">
      <c r="A66" s="4">
        <v>45214</v>
      </c>
      <c r="B66" t="s">
        <v>182</v>
      </c>
      <c r="D66" t="s">
        <v>183</v>
      </c>
      <c r="E66">
        <v>-600</v>
      </c>
      <c r="F66" s="64"/>
      <c r="G66" s="64"/>
      <c r="H66" s="64"/>
    </row>
    <row r="67" spans="1:8">
      <c r="A67" s="4">
        <v>45285</v>
      </c>
      <c r="B67" s="88" t="s">
        <v>159</v>
      </c>
      <c r="C67" s="88"/>
      <c r="D67" t="s">
        <v>184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85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104" spans="1:5">
      <c r="A104" s="76"/>
      <c r="B104" s="77" t="s">
        <v>141</v>
      </c>
      <c r="C104" s="76"/>
      <c r="D104" s="78"/>
      <c r="E104" s="79">
        <f>SUM(E105:E112)</f>
        <v>0</v>
      </c>
    </row>
    <row r="105" spans="1:5">
      <c r="A105" s="80"/>
      <c r="B105" t="s">
        <v>2</v>
      </c>
    </row>
    <row r="106" spans="1:5">
      <c r="A106" s="80"/>
      <c r="B106" t="s">
        <v>1</v>
      </c>
    </row>
    <row r="107" spans="1:5">
      <c r="A107" s="80"/>
      <c r="B107" t="s">
        <v>98</v>
      </c>
    </row>
    <row r="108" spans="1:5">
      <c r="A108" s="80"/>
      <c r="B108" t="s">
        <v>99</v>
      </c>
    </row>
    <row r="109" spans="1:5">
      <c r="A109" s="80"/>
      <c r="B109" t="s">
        <v>100</v>
      </c>
      <c r="D109">
        <v>111</v>
      </c>
      <c r="E109">
        <f>D109*C109</f>
        <v>0</v>
      </c>
    </row>
    <row r="110" spans="1:5">
      <c r="A110" s="80"/>
      <c r="B110" t="s">
        <v>101</v>
      </c>
      <c r="D110">
        <v>850</v>
      </c>
      <c r="E110">
        <f>D110*C110</f>
        <v>0</v>
      </c>
    </row>
    <row r="111" spans="1:5">
      <c r="A111" s="80"/>
      <c r="B111" t="s">
        <v>102</v>
      </c>
      <c r="D111">
        <v>100</v>
      </c>
      <c r="E111">
        <f>D111*C111</f>
        <v>0</v>
      </c>
    </row>
    <row r="112" spans="1:5">
      <c r="A112" s="80"/>
      <c r="B112" t="s">
        <v>103</v>
      </c>
    </row>
    <row r="113" spans="2:5">
      <c r="B113" t="s">
        <v>142</v>
      </c>
      <c r="E113" s="64">
        <f>H2</f>
        <v>0</v>
      </c>
    </row>
    <row r="115" spans="2:5">
      <c r="D115" s="72" t="s">
        <v>143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8"/>
  <sheetViews>
    <sheetView topLeftCell="A12" zoomScale="110" zoomScaleNormal="110" workbookViewId="0">
      <selection activeCell="H37" sqref="H3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84" customWidth="1"/>
    <col min="5" max="5" width="12.28515625" style="300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185</v>
      </c>
      <c r="C2" s="82" t="s">
        <v>105</v>
      </c>
      <c r="D2" s="84">
        <f>SUM(D4:D34)</f>
        <v>19300</v>
      </c>
      <c r="E2" s="300">
        <f>SUM(E4:E34)</f>
        <v>-113141.88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300">
        <v>-152</v>
      </c>
      <c r="H4" s="64">
        <f>H3+F4+G4</f>
        <v>0</v>
      </c>
    </row>
    <row r="5" spans="1:8">
      <c r="B5" t="s">
        <v>107</v>
      </c>
      <c r="E5" s="300">
        <v>-10000</v>
      </c>
      <c r="H5" s="64">
        <f>H4+F5+G5</f>
        <v>0</v>
      </c>
    </row>
    <row r="6" spans="1:8">
      <c r="B6" s="86" t="s">
        <v>108</v>
      </c>
      <c r="C6" s="86"/>
      <c r="E6" s="300">
        <v>-400</v>
      </c>
      <c r="G6" s="64"/>
      <c r="H6" s="64">
        <f t="shared" ref="H6:H32" si="0">H5+F6+G6</f>
        <v>0</v>
      </c>
    </row>
    <row r="7" spans="1:8">
      <c r="B7" s="86" t="s">
        <v>109</v>
      </c>
      <c r="C7" s="86"/>
      <c r="E7" s="300">
        <v>-500</v>
      </c>
      <c r="G7" s="64"/>
      <c r="H7" s="64">
        <f t="shared" si="0"/>
        <v>0</v>
      </c>
    </row>
    <row r="8" spans="1:8">
      <c r="B8" s="86" t="s">
        <v>186</v>
      </c>
      <c r="C8" s="86"/>
      <c r="E8" s="300">
        <v>-250</v>
      </c>
      <c r="G8" s="64"/>
      <c r="H8" s="64">
        <f t="shared" si="0"/>
        <v>0</v>
      </c>
    </row>
    <row r="9" spans="1:8">
      <c r="B9" s="86"/>
      <c r="C9" s="86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E10" s="300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E11" s="300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E12" s="300">
        <v>-100</v>
      </c>
      <c r="F12" s="85"/>
      <c r="G12" s="64"/>
      <c r="H12" s="64">
        <f t="shared" si="0"/>
        <v>0</v>
      </c>
    </row>
    <row r="13" spans="1:8">
      <c r="B13" s="86"/>
      <c r="C13" s="86"/>
      <c r="G13" s="64"/>
      <c r="H13" s="64">
        <f t="shared" si="0"/>
        <v>0</v>
      </c>
    </row>
    <row r="14" spans="1:8">
      <c r="B14" s="89" t="s">
        <v>119</v>
      </c>
      <c r="E14" s="300">
        <f>E45*-1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300">
        <f>E50</f>
        <v>-2704.48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121</v>
      </c>
      <c r="E16" s="300">
        <f>E66</f>
        <v>-9585.4000000000015</v>
      </c>
      <c r="G16" s="64"/>
      <c r="H16" s="64">
        <f t="shared" si="0"/>
        <v>0</v>
      </c>
    </row>
    <row r="17" spans="1:8">
      <c r="A17" s="80">
        <v>45173</v>
      </c>
      <c r="B17" s="86" t="s">
        <v>187</v>
      </c>
      <c r="C17" s="86"/>
      <c r="E17" s="300">
        <v>-5375</v>
      </c>
      <c r="G17" s="64"/>
      <c r="H17" s="64">
        <f t="shared" si="0"/>
        <v>0</v>
      </c>
    </row>
    <row r="18" spans="1:8">
      <c r="A18" s="80"/>
      <c r="B18" s="86" t="s">
        <v>187</v>
      </c>
      <c r="C18" s="86"/>
      <c r="E18" s="300">
        <v>-2125</v>
      </c>
      <c r="G18" s="64"/>
      <c r="H18" s="64">
        <f t="shared" si="0"/>
        <v>0</v>
      </c>
    </row>
    <row r="19" spans="1:8">
      <c r="B19" s="86" t="s">
        <v>188</v>
      </c>
      <c r="C19" s="86"/>
      <c r="E19" s="300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B22" t="s">
        <v>148</v>
      </c>
      <c r="E22" s="300">
        <v>-65000</v>
      </c>
      <c r="H22" s="64">
        <f t="shared" si="0"/>
        <v>0</v>
      </c>
    </row>
    <row r="23" spans="1:8">
      <c r="B23" t="s">
        <v>2</v>
      </c>
      <c r="F23" s="64"/>
      <c r="G23" s="64"/>
      <c r="H23" s="64">
        <f t="shared" si="0"/>
        <v>0</v>
      </c>
    </row>
    <row r="24" spans="1:8">
      <c r="B24" t="s">
        <v>2</v>
      </c>
      <c r="E24" s="300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300">
        <v>-5000</v>
      </c>
      <c r="F25" s="64"/>
      <c r="G25" s="64"/>
      <c r="H25" s="64">
        <f t="shared" si="0"/>
        <v>0</v>
      </c>
    </row>
    <row r="26" spans="1:8">
      <c r="B26" t="s">
        <v>125</v>
      </c>
      <c r="E26" s="300">
        <v>-5000</v>
      </c>
      <c r="F26" s="64"/>
      <c r="G26" s="64"/>
      <c r="H26" s="64">
        <f t="shared" si="0"/>
        <v>0</v>
      </c>
    </row>
    <row r="27" spans="1:8">
      <c r="F27" s="64"/>
      <c r="G27" s="64"/>
      <c r="H27" s="64">
        <f t="shared" si="0"/>
        <v>0</v>
      </c>
    </row>
    <row r="28" spans="1:8">
      <c r="B28" t="s">
        <v>126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127</v>
      </c>
      <c r="D29" s="84">
        <v>2800</v>
      </c>
      <c r="F29" s="64"/>
      <c r="G29" s="64"/>
      <c r="H29" s="64">
        <f t="shared" si="0"/>
        <v>0</v>
      </c>
    </row>
    <row r="30" spans="1:8">
      <c r="A30" s="80"/>
      <c r="B30" t="s">
        <v>189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G31" s="64"/>
      <c r="H31" s="64">
        <f t="shared" si="0"/>
        <v>0</v>
      </c>
    </row>
    <row r="32" spans="1:8">
      <c r="F32" s="64"/>
      <c r="G32" s="64"/>
      <c r="H32" s="64">
        <f t="shared" si="0"/>
        <v>0</v>
      </c>
    </row>
    <row r="33" spans="1:8"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G35" s="64"/>
      <c r="H35" s="64"/>
    </row>
    <row r="36" spans="1:8">
      <c r="B36" t="s">
        <v>130</v>
      </c>
      <c r="G36" s="64"/>
      <c r="H36" s="64"/>
    </row>
    <row r="37" spans="1:8">
      <c r="A37" s="76" t="s">
        <v>131</v>
      </c>
      <c r="B37" s="76"/>
      <c r="C37" s="76"/>
      <c r="G37" s="64"/>
      <c r="H37" s="64"/>
    </row>
    <row r="38" spans="1:8" s="2" customFormat="1">
      <c r="A38" s="80"/>
      <c r="C38" s="90"/>
      <c r="D38" s="84"/>
      <c r="E38" s="300"/>
      <c r="H38" s="64"/>
    </row>
    <row r="39" spans="1:8">
      <c r="A39" s="94">
        <v>44929</v>
      </c>
      <c r="B39" s="95" t="s">
        <v>132</v>
      </c>
      <c r="C39" s="76"/>
      <c r="D39" s="84">
        <f>SUM(D40:D45)</f>
        <v>0</v>
      </c>
      <c r="E39" s="300">
        <f>SUM(E40:E45)</f>
        <v>0</v>
      </c>
      <c r="H39" s="64"/>
    </row>
    <row r="40" spans="1:8">
      <c r="A40" s="80"/>
      <c r="B40" s="88" t="s">
        <v>133</v>
      </c>
      <c r="C40" s="2"/>
      <c r="H40" s="64"/>
    </row>
    <row r="41" spans="1:8">
      <c r="B41" t="s">
        <v>134</v>
      </c>
      <c r="F41" s="64"/>
      <c r="G41" s="64"/>
    </row>
    <row r="42" spans="1:8">
      <c r="B42" t="s">
        <v>135</v>
      </c>
      <c r="F42" s="64"/>
      <c r="G42" s="64"/>
    </row>
    <row r="43" spans="1:8">
      <c r="B43" t="s">
        <v>136</v>
      </c>
      <c r="F43" s="64"/>
      <c r="G43" s="64"/>
    </row>
    <row r="44" spans="1:8">
      <c r="B44" t="s">
        <v>137</v>
      </c>
      <c r="F44" s="64"/>
      <c r="G44" s="64"/>
    </row>
    <row r="45" spans="1:8">
      <c r="B45" t="s">
        <v>138</v>
      </c>
      <c r="C45" s="88"/>
      <c r="F45" s="64"/>
      <c r="G45" s="64"/>
    </row>
    <row r="46" spans="1:8">
      <c r="C46" s="88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139</v>
      </c>
      <c r="C50" s="76"/>
      <c r="E50" s="300">
        <f>SUM(E51:E63)</f>
        <v>-2704.48</v>
      </c>
    </row>
    <row r="51" spans="1:8">
      <c r="G51" s="64"/>
      <c r="H51" s="64"/>
    </row>
    <row r="52" spans="1:8">
      <c r="A52" s="99"/>
      <c r="B52" s="88"/>
      <c r="C52" s="88"/>
      <c r="F52" s="64"/>
      <c r="G52" s="64"/>
      <c r="H52" s="64"/>
    </row>
    <row r="53" spans="1:8">
      <c r="A53" s="80">
        <v>45187</v>
      </c>
      <c r="B53" s="88" t="s">
        <v>166</v>
      </c>
      <c r="C53" s="88">
        <v>7648.33</v>
      </c>
      <c r="D53" s="84" t="s">
        <v>190</v>
      </c>
      <c r="E53" s="300">
        <v>-849.81</v>
      </c>
      <c r="G53" s="64"/>
      <c r="H53" s="64"/>
    </row>
    <row r="54" spans="1:8">
      <c r="A54" s="80">
        <v>45187</v>
      </c>
      <c r="B54" s="88" t="s">
        <v>191</v>
      </c>
      <c r="C54" s="88">
        <v>11128</v>
      </c>
      <c r="D54" s="84" t="s">
        <v>192</v>
      </c>
      <c r="E54" s="300">
        <v>-1854.67</v>
      </c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G57" s="64"/>
      <c r="H57" s="64"/>
    </row>
    <row r="58" spans="1:8">
      <c r="A58" s="80"/>
      <c r="B58" s="88"/>
      <c r="C58" s="88"/>
      <c r="F58" s="64"/>
      <c r="G58" s="64"/>
      <c r="H58" s="64"/>
    </row>
    <row r="59" spans="1:8">
      <c r="A59" s="80"/>
      <c r="B59" s="88"/>
      <c r="C59" s="88"/>
      <c r="F59" s="64"/>
      <c r="G59" s="64"/>
      <c r="H59" s="64"/>
    </row>
    <row r="60" spans="1:8">
      <c r="A60" s="80"/>
      <c r="B60" s="98"/>
      <c r="C60" s="88"/>
      <c r="F60" s="64"/>
      <c r="G60" s="64"/>
      <c r="H60" s="64"/>
    </row>
    <row r="61" spans="1:8">
      <c r="A61" s="80"/>
      <c r="B61" s="98"/>
      <c r="C61" s="88"/>
      <c r="F61" s="64"/>
      <c r="G61" s="64"/>
      <c r="H61" s="64"/>
    </row>
    <row r="62" spans="1:8">
      <c r="A62" s="80"/>
      <c r="B62" s="98"/>
      <c r="F62" s="64"/>
      <c r="G62" s="64"/>
      <c r="H62" s="64"/>
    </row>
    <row r="63" spans="1:8">
      <c r="A63" s="80"/>
      <c r="B63" s="98"/>
      <c r="C63" s="88"/>
      <c r="F63" s="64"/>
      <c r="G63" s="64"/>
      <c r="H63" s="64"/>
    </row>
    <row r="64" spans="1:8">
      <c r="A64" s="80"/>
      <c r="B64" s="10"/>
      <c r="F64" s="64"/>
      <c r="G64" s="64"/>
      <c r="H64" s="64"/>
    </row>
    <row r="65" spans="1:8">
      <c r="A65" s="80"/>
      <c r="B65" s="88"/>
      <c r="C65" s="88"/>
      <c r="F65" s="64"/>
      <c r="G65" s="64"/>
      <c r="H65" s="64"/>
    </row>
    <row r="66" spans="1:8">
      <c r="A66" s="76"/>
      <c r="B66" s="77" t="s">
        <v>140</v>
      </c>
      <c r="C66" s="76"/>
      <c r="E66" s="300">
        <f>SUM(E67:E76)</f>
        <v>-9585.4000000000015</v>
      </c>
      <c r="F66" s="64"/>
      <c r="G66" s="64"/>
    </row>
    <row r="67" spans="1:8">
      <c r="A67" s="80"/>
      <c r="B67" s="88"/>
      <c r="C67" s="88"/>
      <c r="F67" s="64"/>
      <c r="G67" s="64"/>
      <c r="H67" s="64"/>
    </row>
    <row r="68" spans="1:8">
      <c r="A68" s="80">
        <v>45187</v>
      </c>
      <c r="B68" s="88" t="s">
        <v>193</v>
      </c>
      <c r="C68" s="88"/>
      <c r="D68" s="84" t="s">
        <v>194</v>
      </c>
      <c r="E68" s="300">
        <v>-3974.44</v>
      </c>
      <c r="G68" s="64"/>
      <c r="H68" s="64"/>
    </row>
    <row r="69" spans="1:8">
      <c r="A69" s="4">
        <v>45214</v>
      </c>
      <c r="B69" t="s">
        <v>182</v>
      </c>
      <c r="D69" s="84" t="s">
        <v>195</v>
      </c>
      <c r="E69" s="300">
        <v>-600</v>
      </c>
      <c r="F69" s="64"/>
      <c r="G69" s="64"/>
      <c r="H69" s="64"/>
    </row>
    <row r="70" spans="1:8">
      <c r="A70" s="4">
        <v>45285</v>
      </c>
      <c r="B70" s="88" t="s">
        <v>159</v>
      </c>
      <c r="C70" s="88"/>
      <c r="D70" s="84" t="s">
        <v>196</v>
      </c>
      <c r="E70" s="300">
        <v>-3551.66</v>
      </c>
      <c r="F70" s="64"/>
      <c r="G70" s="64"/>
      <c r="H70" s="64"/>
    </row>
    <row r="71" spans="1:8">
      <c r="A71" s="4">
        <v>45259</v>
      </c>
      <c r="B71" t="s">
        <v>232</v>
      </c>
      <c r="C71" s="296">
        <v>-1204.5</v>
      </c>
      <c r="D71" s="84" t="s">
        <v>1184</v>
      </c>
      <c r="E71" s="300">
        <v>-401.5</v>
      </c>
      <c r="F71" s="64"/>
      <c r="G71" s="64"/>
      <c r="H71" s="64"/>
    </row>
    <row r="72" spans="1:8">
      <c r="A72" s="4">
        <v>45259</v>
      </c>
      <c r="B72" t="s">
        <v>234</v>
      </c>
      <c r="C72" s="296">
        <v>-148.6</v>
      </c>
      <c r="D72" s="84" t="s">
        <v>1184</v>
      </c>
      <c r="E72" s="300">
        <v>-49.53</v>
      </c>
      <c r="F72" s="64"/>
      <c r="G72" s="64"/>
      <c r="H72" s="64"/>
    </row>
    <row r="73" spans="1:8">
      <c r="A73" s="4">
        <v>45259</v>
      </c>
      <c r="B73" t="s">
        <v>235</v>
      </c>
      <c r="C73" s="296">
        <v>-244.8</v>
      </c>
      <c r="D73" s="84" t="s">
        <v>1184</v>
      </c>
      <c r="E73" s="300">
        <v>-81.599999999999994</v>
      </c>
      <c r="F73" s="64"/>
      <c r="G73" s="64"/>
      <c r="H73" s="64"/>
    </row>
    <row r="74" spans="1:8">
      <c r="A74" s="4">
        <v>45259</v>
      </c>
      <c r="B74" t="s">
        <v>236</v>
      </c>
      <c r="C74" s="296">
        <v>-532.6</v>
      </c>
      <c r="D74" s="84" t="s">
        <v>1184</v>
      </c>
      <c r="E74" s="300">
        <v>-177.53</v>
      </c>
      <c r="F74" s="64"/>
      <c r="G74" s="64"/>
      <c r="H74" s="64"/>
    </row>
    <row r="75" spans="1:8">
      <c r="A75" s="4"/>
      <c r="B75" s="88" t="s">
        <v>53</v>
      </c>
      <c r="C75" s="88">
        <v>899</v>
      </c>
      <c r="D75" s="84" t="s">
        <v>1185</v>
      </c>
      <c r="E75" s="300">
        <v>-449.5</v>
      </c>
      <c r="F75" s="64"/>
      <c r="G75" s="64"/>
      <c r="H75" s="64"/>
    </row>
    <row r="76" spans="1:8">
      <c r="A76" s="4"/>
      <c r="B76" s="88" t="s">
        <v>1186</v>
      </c>
      <c r="C76" s="88"/>
      <c r="D76" s="84" t="s">
        <v>1185</v>
      </c>
      <c r="E76" s="300">
        <v>-299.64</v>
      </c>
      <c r="F76" s="64"/>
      <c r="G76" s="64"/>
      <c r="H76" s="64"/>
    </row>
    <row r="77" spans="1:8">
      <c r="A77" s="4"/>
      <c r="B77" s="88" t="s">
        <v>1166</v>
      </c>
      <c r="C77" s="88"/>
      <c r="D77" s="84" t="s">
        <v>1185</v>
      </c>
      <c r="E77" s="300">
        <v>-546.83000000000004</v>
      </c>
      <c r="F77" s="64"/>
      <c r="G77" s="64"/>
      <c r="H77" s="64"/>
    </row>
    <row r="78" spans="1:8">
      <c r="A78" s="80"/>
      <c r="B78" s="10"/>
      <c r="C78" s="88"/>
      <c r="F78" s="64"/>
      <c r="G78" s="64"/>
      <c r="H78" s="64"/>
    </row>
    <row r="79" spans="1:8">
      <c r="A79" s="80"/>
      <c r="B79" s="10"/>
      <c r="C79" s="88"/>
      <c r="F79" s="64"/>
      <c r="G79" s="64"/>
      <c r="H79" s="64"/>
    </row>
    <row r="80" spans="1:8">
      <c r="A80" s="80"/>
      <c r="B80" s="10"/>
      <c r="C80" s="88"/>
      <c r="F80" s="64"/>
      <c r="G80" s="64"/>
      <c r="H80" s="64"/>
    </row>
    <row r="81" spans="1:8">
      <c r="A81" s="80"/>
      <c r="B81" s="10"/>
      <c r="C81" s="88"/>
      <c r="F81" s="64"/>
      <c r="G81" s="64"/>
      <c r="H81" s="64"/>
    </row>
    <row r="82" spans="1:8">
      <c r="A82" s="80"/>
      <c r="B82" s="10"/>
      <c r="C82" s="88"/>
      <c r="F82" s="64"/>
      <c r="G82" s="64"/>
      <c r="H82" s="64"/>
    </row>
    <row r="83" spans="1:8">
      <c r="A83" s="80"/>
      <c r="B83" s="10"/>
      <c r="C83" s="88"/>
      <c r="F83" s="64"/>
      <c r="G83" s="64"/>
      <c r="H83" s="64"/>
    </row>
    <row r="84" spans="1:8">
      <c r="A84" s="80"/>
      <c r="B84" s="10"/>
      <c r="C84" s="88"/>
      <c r="F84" s="64"/>
      <c r="G84" s="64"/>
      <c r="H84" s="64"/>
    </row>
    <row r="85" spans="1:8">
      <c r="A85" s="80"/>
      <c r="B85" s="10"/>
      <c r="C85" s="88"/>
      <c r="F85" s="64"/>
      <c r="G85" s="64"/>
      <c r="H85" s="64"/>
    </row>
    <row r="86" spans="1:8">
      <c r="A86" s="80"/>
      <c r="B86" s="10"/>
      <c r="C86" s="88"/>
      <c r="F86" s="64"/>
      <c r="G86" s="64"/>
      <c r="H86" s="64"/>
    </row>
    <row r="87" spans="1:8">
      <c r="A87" s="80"/>
      <c r="B87" s="10"/>
      <c r="C87" s="88"/>
      <c r="F87" s="64"/>
      <c r="G87" s="64"/>
      <c r="H87" s="64"/>
    </row>
    <row r="88" spans="1:8">
      <c r="A88" s="80"/>
      <c r="B88" s="10"/>
      <c r="C88" s="88"/>
      <c r="F88" s="64"/>
      <c r="G88" s="64"/>
      <c r="H88" s="64"/>
    </row>
    <row r="89" spans="1:8">
      <c r="A89" s="80"/>
      <c r="B89" s="10"/>
      <c r="C89" s="88"/>
      <c r="F89" s="64"/>
      <c r="G89" s="64"/>
      <c r="H89" s="64"/>
    </row>
    <row r="90" spans="1:8">
      <c r="A90" s="80"/>
      <c r="B90" s="10"/>
      <c r="C90" s="88"/>
      <c r="F90" s="64"/>
      <c r="G90" s="64"/>
      <c r="H90" s="64"/>
    </row>
    <row r="91" spans="1:8">
      <c r="A91" s="80"/>
      <c r="B91" s="10"/>
      <c r="C91" s="88"/>
      <c r="F91" s="64"/>
      <c r="G91" s="64"/>
      <c r="H91" s="64"/>
    </row>
    <row r="92" spans="1:8">
      <c r="A92" s="80"/>
      <c r="B92" s="10"/>
      <c r="C92" s="88"/>
      <c r="F92" s="64"/>
      <c r="G92" s="64"/>
      <c r="H92" s="64"/>
    </row>
    <row r="93" spans="1:8">
      <c r="A93" s="80"/>
      <c r="B93" s="10"/>
      <c r="C93" s="88"/>
      <c r="F93" s="64"/>
      <c r="G93" s="64"/>
      <c r="H93" s="64"/>
    </row>
    <row r="94" spans="1:8">
      <c r="A94" s="80"/>
      <c r="B94" s="10"/>
      <c r="C94" s="88"/>
      <c r="F94" s="64"/>
      <c r="G94" s="64"/>
      <c r="H94" s="64"/>
    </row>
    <row r="95" spans="1:8">
      <c r="A95" s="80"/>
      <c r="B95" s="10"/>
      <c r="C95" s="88"/>
      <c r="F95" s="64"/>
      <c r="G95" s="64"/>
      <c r="H95" s="64"/>
    </row>
    <row r="96" spans="1:8">
      <c r="A96" s="80"/>
      <c r="B96" s="10"/>
      <c r="C96" s="88"/>
      <c r="F96" s="64"/>
      <c r="G96" s="64"/>
      <c r="H96" s="64"/>
    </row>
    <row r="97" spans="1:8">
      <c r="A97" s="80"/>
      <c r="B97" s="10"/>
      <c r="C97" s="88"/>
      <c r="F97" s="64"/>
      <c r="G97" s="64"/>
      <c r="H97" s="64"/>
    </row>
    <row r="98" spans="1:8">
      <c r="A98" s="80"/>
      <c r="B98" s="10"/>
      <c r="C98" s="88"/>
      <c r="F98" s="64"/>
      <c r="G98" s="64"/>
      <c r="H98" s="64"/>
    </row>
    <row r="107" spans="1:8">
      <c r="A107" s="76"/>
      <c r="B107" s="77" t="s">
        <v>141</v>
      </c>
      <c r="C107" s="76"/>
      <c r="E107" s="300">
        <f>SUM(E108:E115)</f>
        <v>0</v>
      </c>
    </row>
    <row r="108" spans="1:8">
      <c r="A108" s="80"/>
      <c r="B108" t="s">
        <v>2</v>
      </c>
    </row>
    <row r="109" spans="1:8">
      <c r="A109" s="80"/>
      <c r="B109" t="s">
        <v>1</v>
      </c>
    </row>
    <row r="110" spans="1:8">
      <c r="A110" s="80"/>
      <c r="B110" t="s">
        <v>98</v>
      </c>
    </row>
    <row r="111" spans="1:8">
      <c r="A111" s="80"/>
      <c r="B111" t="s">
        <v>99</v>
      </c>
    </row>
    <row r="112" spans="1:8">
      <c r="A112" s="80"/>
      <c r="B112" t="s">
        <v>100</v>
      </c>
      <c r="D112" s="84">
        <v>111</v>
      </c>
      <c r="E112" s="300">
        <f>D112*C112</f>
        <v>0</v>
      </c>
    </row>
    <row r="113" spans="1:5">
      <c r="A113" s="80"/>
      <c r="B113" t="s">
        <v>101</v>
      </c>
      <c r="D113" s="84">
        <v>850</v>
      </c>
      <c r="E113" s="300">
        <f>D113*C113</f>
        <v>0</v>
      </c>
    </row>
    <row r="114" spans="1:5">
      <c r="A114" s="80"/>
      <c r="B114" t="s">
        <v>102</v>
      </c>
      <c r="D114" s="84">
        <v>100</v>
      </c>
      <c r="E114" s="300">
        <f>D114*C114</f>
        <v>0</v>
      </c>
    </row>
    <row r="115" spans="1:5">
      <c r="A115" s="80"/>
      <c r="B115" t="s">
        <v>103</v>
      </c>
    </row>
    <row r="116" spans="1:5">
      <c r="B116" t="s">
        <v>142</v>
      </c>
      <c r="E116" s="300">
        <f>H2</f>
        <v>0</v>
      </c>
    </row>
    <row r="118" spans="1:5">
      <c r="D118" s="84" t="s">
        <v>143</v>
      </c>
      <c r="E118" s="300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19"/>
  <sheetViews>
    <sheetView zoomScale="130" zoomScaleNormal="130" workbookViewId="0">
      <selection activeCell="E18" sqref="E1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5" max="5" width="12.5703125" style="296" bestFit="1" customWidth="1"/>
    <col min="1024" max="1024" width="9.140625" customWidth="1"/>
  </cols>
  <sheetData>
    <row r="1" spans="1:8">
      <c r="E1" s="301"/>
      <c r="F1" s="81" t="s">
        <v>62</v>
      </c>
      <c r="G1" s="81" t="s">
        <v>63</v>
      </c>
      <c r="H1" s="81" t="s">
        <v>50</v>
      </c>
    </row>
    <row r="2" spans="1:8">
      <c r="A2" s="10" t="s">
        <v>197</v>
      </c>
      <c r="C2" s="82" t="s">
        <v>105</v>
      </c>
      <c r="D2" s="83">
        <f>SUM(D4:D33)</f>
        <v>19300</v>
      </c>
      <c r="E2" s="302">
        <f>SUM(E4:E33)</f>
        <v>-64545.509999999995</v>
      </c>
      <c r="F2" s="83">
        <f>SUM(F4:F33)</f>
        <v>0</v>
      </c>
      <c r="G2" s="83">
        <f>SUM(G4:G33)</f>
        <v>-28693.51</v>
      </c>
      <c r="H2" s="83">
        <f>F2+G2</f>
        <v>-28693.51</v>
      </c>
    </row>
    <row r="3" spans="1:8">
      <c r="B3" s="72"/>
      <c r="H3" s="64"/>
    </row>
    <row r="4" spans="1:8">
      <c r="B4" s="39" t="s">
        <v>106</v>
      </c>
      <c r="E4" s="298">
        <v>-152</v>
      </c>
      <c r="H4" s="64">
        <f t="shared" ref="H4:H31" si="0">H3+F4+G4</f>
        <v>0</v>
      </c>
    </row>
    <row r="5" spans="1:8">
      <c r="B5" t="s">
        <v>107</v>
      </c>
      <c r="D5" s="84"/>
      <c r="E5" s="298">
        <v>-10000</v>
      </c>
      <c r="H5" s="64">
        <f t="shared" si="0"/>
        <v>0</v>
      </c>
    </row>
    <row r="6" spans="1:8">
      <c r="B6" s="86" t="s">
        <v>108</v>
      </c>
      <c r="C6" s="86"/>
      <c r="D6" s="86"/>
      <c r="E6" s="298">
        <v>-400</v>
      </c>
      <c r="G6" s="64"/>
      <c r="H6" s="64">
        <f t="shared" si="0"/>
        <v>0</v>
      </c>
    </row>
    <row r="7" spans="1:8">
      <c r="B7" s="86" t="s">
        <v>109</v>
      </c>
      <c r="C7" s="86"/>
      <c r="D7" s="86"/>
      <c r="E7" s="298">
        <v>-500</v>
      </c>
      <c r="G7" s="64"/>
      <c r="H7" s="64">
        <f t="shared" si="0"/>
        <v>0</v>
      </c>
    </row>
    <row r="8" spans="1:8">
      <c r="B8" s="86" t="s">
        <v>198</v>
      </c>
      <c r="C8" s="86"/>
      <c r="D8" s="86"/>
      <c r="E8" s="298">
        <v>-250</v>
      </c>
      <c r="G8" s="64"/>
      <c r="H8" s="64">
        <f t="shared" si="0"/>
        <v>0</v>
      </c>
    </row>
    <row r="9" spans="1:8">
      <c r="B9" s="86"/>
      <c r="C9" s="86"/>
      <c r="D9" s="86"/>
      <c r="E9" s="298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D10" s="86"/>
      <c r="E10" s="298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D11" s="88"/>
      <c r="E11" s="298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D12" s="88"/>
      <c r="E12" s="298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298"/>
      <c r="G13" s="64"/>
      <c r="H13" s="64">
        <f t="shared" si="0"/>
        <v>0</v>
      </c>
    </row>
    <row r="14" spans="1:8">
      <c r="B14" s="89" t="s">
        <v>119</v>
      </c>
      <c r="D14" s="64"/>
      <c r="E14" s="298">
        <f>E44*-1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298">
        <f>E49</f>
        <v>-3900.5699999999997</v>
      </c>
      <c r="F15" s="64"/>
      <c r="G15" s="85">
        <f>E15</f>
        <v>-3900.5699999999997</v>
      </c>
      <c r="H15" s="64">
        <f t="shared" si="0"/>
        <v>-3900.5699999999997</v>
      </c>
    </row>
    <row r="16" spans="1:8">
      <c r="A16" s="4">
        <v>45173</v>
      </c>
      <c r="B16" s="89" t="s">
        <v>121</v>
      </c>
      <c r="E16" s="298">
        <f>E66</f>
        <v>-24792.94</v>
      </c>
      <c r="G16" s="85">
        <f>E16</f>
        <v>-24792.94</v>
      </c>
      <c r="H16" s="64">
        <f t="shared" si="0"/>
        <v>-28693.51</v>
      </c>
    </row>
    <row r="17" spans="1:8">
      <c r="A17" s="80">
        <v>45173</v>
      </c>
      <c r="B17" s="86" t="s">
        <v>199</v>
      </c>
      <c r="C17" s="86"/>
      <c r="D17" s="86"/>
      <c r="E17" s="298">
        <v>-5375</v>
      </c>
      <c r="G17" s="64"/>
      <c r="H17" s="64">
        <f t="shared" si="0"/>
        <v>-28693.51</v>
      </c>
    </row>
    <row r="18" spans="1:8">
      <c r="A18" s="80"/>
      <c r="B18" s="86" t="s">
        <v>199</v>
      </c>
      <c r="C18" s="86"/>
      <c r="D18" s="86"/>
      <c r="E18" s="298">
        <v>-2125</v>
      </c>
      <c r="G18" s="64"/>
      <c r="H18" s="64">
        <f t="shared" si="0"/>
        <v>-28693.51</v>
      </c>
    </row>
    <row r="19" spans="1:8">
      <c r="B19" s="86" t="s">
        <v>124</v>
      </c>
      <c r="C19" s="86"/>
      <c r="D19" s="86"/>
      <c r="E19" s="298">
        <v>-1500</v>
      </c>
      <c r="F19" s="85"/>
      <c r="G19" s="64"/>
      <c r="H19" s="64">
        <f t="shared" si="0"/>
        <v>-28693.51</v>
      </c>
    </row>
    <row r="20" spans="1:8">
      <c r="E20" s="298"/>
      <c r="H20" s="64">
        <f t="shared" si="0"/>
        <v>-28693.51</v>
      </c>
    </row>
    <row r="21" spans="1:8">
      <c r="E21" s="298"/>
      <c r="H21" s="64">
        <f t="shared" si="0"/>
        <v>-28693.51</v>
      </c>
    </row>
    <row r="22" spans="1:8">
      <c r="E22" s="298"/>
      <c r="H22" s="64">
        <f t="shared" si="0"/>
        <v>-28693.51</v>
      </c>
    </row>
    <row r="23" spans="1:8">
      <c r="B23" t="s">
        <v>2</v>
      </c>
      <c r="E23" s="298">
        <v>-5000</v>
      </c>
      <c r="F23" s="64"/>
      <c r="G23" s="64"/>
      <c r="H23" s="64">
        <f t="shared" si="0"/>
        <v>-28693.51</v>
      </c>
    </row>
    <row r="24" spans="1:8">
      <c r="B24" t="s">
        <v>1</v>
      </c>
      <c r="E24" s="298">
        <v>-5000</v>
      </c>
      <c r="F24" s="64"/>
      <c r="G24" s="64"/>
      <c r="H24" s="64">
        <f t="shared" si="0"/>
        <v>-28693.51</v>
      </c>
    </row>
    <row r="25" spans="1:8">
      <c r="B25" t="s">
        <v>125</v>
      </c>
      <c r="E25" s="298">
        <v>-5000</v>
      </c>
      <c r="F25" s="64"/>
      <c r="G25" s="64"/>
      <c r="H25" s="64">
        <f t="shared" si="0"/>
        <v>-28693.51</v>
      </c>
    </row>
    <row r="26" spans="1:8">
      <c r="E26" s="298"/>
      <c r="F26" s="64"/>
      <c r="G26" s="64"/>
      <c r="H26" s="64">
        <f t="shared" si="0"/>
        <v>-28693.51</v>
      </c>
    </row>
    <row r="27" spans="1:8">
      <c r="B27" t="s">
        <v>126</v>
      </c>
      <c r="D27" s="84">
        <v>10000</v>
      </c>
      <c r="F27" s="64"/>
      <c r="G27" s="64"/>
      <c r="H27" s="64">
        <f t="shared" si="0"/>
        <v>-28693.51</v>
      </c>
    </row>
    <row r="28" spans="1:8">
      <c r="A28" s="80"/>
      <c r="B28" t="s">
        <v>127</v>
      </c>
      <c r="D28" s="84">
        <v>2800</v>
      </c>
      <c r="F28" s="64"/>
      <c r="G28" s="64"/>
      <c r="H28" s="64">
        <f t="shared" si="0"/>
        <v>-28693.51</v>
      </c>
    </row>
    <row r="29" spans="1:8">
      <c r="A29" s="80"/>
      <c r="B29" t="s">
        <v>200</v>
      </c>
      <c r="D29" s="84">
        <v>6500</v>
      </c>
      <c r="F29" s="64"/>
      <c r="G29" s="64"/>
      <c r="H29" s="64">
        <f t="shared" si="0"/>
        <v>-28693.51</v>
      </c>
    </row>
    <row r="30" spans="1:8">
      <c r="A30" s="80"/>
      <c r="D30" s="84"/>
      <c r="G30" s="64"/>
      <c r="H30" s="64">
        <f t="shared" si="0"/>
        <v>-28693.51</v>
      </c>
    </row>
    <row r="31" spans="1:8">
      <c r="D31" s="91"/>
      <c r="F31" s="64"/>
      <c r="G31" s="64"/>
      <c r="H31" s="64">
        <f t="shared" si="0"/>
        <v>-28693.51</v>
      </c>
    </row>
    <row r="32" spans="1:8">
      <c r="D32" s="64"/>
      <c r="F32" s="64"/>
      <c r="G32" s="64"/>
      <c r="H32" s="64"/>
    </row>
    <row r="33" spans="1:8" ht="15.75">
      <c r="B33" s="93"/>
      <c r="F33" s="64"/>
      <c r="G33" s="64"/>
      <c r="H33" s="64"/>
    </row>
    <row r="34" spans="1:8">
      <c r="G34" s="64"/>
      <c r="H34" s="64"/>
    </row>
    <row r="35" spans="1:8">
      <c r="B35" t="s">
        <v>130</v>
      </c>
      <c r="G35" s="64"/>
      <c r="H35" s="64"/>
    </row>
    <row r="36" spans="1:8">
      <c r="A36" s="76" t="s">
        <v>131</v>
      </c>
      <c r="B36" s="76"/>
      <c r="C36" s="76"/>
      <c r="D36" s="76"/>
      <c r="E36" s="303"/>
      <c r="G36" s="64"/>
      <c r="H36" s="64"/>
    </row>
    <row r="37" spans="1:8" s="2" customFormat="1">
      <c r="A37" s="80"/>
      <c r="C37" s="90"/>
      <c r="E37" s="304"/>
      <c r="H37" s="64"/>
    </row>
    <row r="38" spans="1:8">
      <c r="A38" s="94">
        <v>44929</v>
      </c>
      <c r="B38" s="95" t="s">
        <v>132</v>
      </c>
      <c r="C38" s="76"/>
      <c r="D38" s="96">
        <f>SUM(D39:D44)</f>
        <v>0</v>
      </c>
      <c r="E38" s="305">
        <f>SUM(E39:E44)</f>
        <v>0</v>
      </c>
      <c r="H38" s="64"/>
    </row>
    <row r="39" spans="1:8">
      <c r="A39" s="80"/>
      <c r="B39" s="88" t="s">
        <v>133</v>
      </c>
      <c r="C39" s="2"/>
      <c r="D39" s="1"/>
      <c r="H39" s="64"/>
    </row>
    <row r="40" spans="1:8">
      <c r="B40" t="s">
        <v>134</v>
      </c>
      <c r="D40" s="1"/>
      <c r="F40" s="64"/>
      <c r="G40" s="64"/>
    </row>
    <row r="41" spans="1:8">
      <c r="B41" t="s">
        <v>135</v>
      </c>
      <c r="D41" s="1"/>
      <c r="F41" s="64"/>
      <c r="G41" s="64"/>
    </row>
    <row r="42" spans="1:8">
      <c r="B42" t="s">
        <v>136</v>
      </c>
      <c r="D42" s="1"/>
      <c r="F42" s="64"/>
      <c r="G42" s="64"/>
    </row>
    <row r="43" spans="1:8">
      <c r="B43" t="s">
        <v>137</v>
      </c>
      <c r="D43" s="1"/>
      <c r="F43" s="64"/>
      <c r="G43" s="64"/>
    </row>
    <row r="44" spans="1:8">
      <c r="B44" t="s">
        <v>138</v>
      </c>
      <c r="C44" s="88"/>
      <c r="D44" s="1"/>
      <c r="E44" s="306"/>
      <c r="F44" s="64"/>
      <c r="G44" s="64"/>
    </row>
    <row r="45" spans="1:8">
      <c r="C45" s="88"/>
      <c r="D45" s="88"/>
      <c r="E45" s="298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139</v>
      </c>
      <c r="C49" s="76"/>
      <c r="D49" s="78"/>
      <c r="E49" s="305">
        <f>SUM(E50:E63)</f>
        <v>-3900.5699999999997</v>
      </c>
    </row>
    <row r="50" spans="1:8">
      <c r="G50" s="64"/>
      <c r="H50" s="64"/>
    </row>
    <row r="51" spans="1:8">
      <c r="A51" s="99"/>
      <c r="B51" s="88"/>
      <c r="C51" s="88"/>
      <c r="D51" s="33"/>
      <c r="E51" s="298"/>
      <c r="F51" s="64"/>
      <c r="G51" s="64"/>
      <c r="H51" s="64"/>
    </row>
    <row r="52" spans="1:8">
      <c r="A52" s="99">
        <v>45043</v>
      </c>
      <c r="B52" s="88" t="s">
        <v>201</v>
      </c>
      <c r="C52" s="88">
        <v>10764.57</v>
      </c>
      <c r="D52" s="33" t="s">
        <v>167</v>
      </c>
      <c r="E52" s="298">
        <v>-1196.0899999999999</v>
      </c>
      <c r="G52" s="64"/>
      <c r="H52" s="64"/>
    </row>
    <row r="53" spans="1:8">
      <c r="A53" s="80">
        <v>45187</v>
      </c>
      <c r="B53" s="88" t="s">
        <v>166</v>
      </c>
      <c r="C53" s="88">
        <v>7648.33</v>
      </c>
      <c r="D53" s="97" t="s">
        <v>202</v>
      </c>
      <c r="E53" s="298">
        <v>-849.81</v>
      </c>
      <c r="G53" s="64"/>
      <c r="H53" s="64"/>
    </row>
    <row r="54" spans="1:8">
      <c r="A54" s="80">
        <v>45187</v>
      </c>
      <c r="B54" s="88" t="s">
        <v>191</v>
      </c>
      <c r="C54" s="88">
        <v>11128</v>
      </c>
      <c r="D54" s="97" t="s">
        <v>203</v>
      </c>
      <c r="E54" s="298">
        <v>-1854.67</v>
      </c>
      <c r="G54" s="64"/>
      <c r="H54" s="64"/>
    </row>
    <row r="55" spans="1:8" ht="15">
      <c r="D55" s="102" t="s">
        <v>230</v>
      </c>
      <c r="G55" s="64"/>
      <c r="H55" s="64"/>
    </row>
    <row r="56" spans="1:8">
      <c r="G56" s="64"/>
      <c r="H56" s="64"/>
    </row>
    <row r="57" spans="1:8">
      <c r="G57" s="64"/>
      <c r="H57" s="64"/>
    </row>
    <row r="58" spans="1:8">
      <c r="A58" s="80"/>
      <c r="B58" s="88"/>
      <c r="C58" s="88"/>
      <c r="D58" s="88"/>
      <c r="F58" s="64"/>
      <c r="G58" s="64"/>
      <c r="H58" s="64"/>
    </row>
    <row r="59" spans="1:8">
      <c r="A59" s="80"/>
      <c r="B59" s="88"/>
      <c r="C59" s="88"/>
      <c r="D59" s="88"/>
      <c r="F59" s="64"/>
      <c r="G59" s="64"/>
      <c r="H59" s="64"/>
    </row>
    <row r="60" spans="1:8">
      <c r="A60" s="80"/>
      <c r="B60" s="98"/>
      <c r="C60" s="88"/>
      <c r="D60" s="88"/>
      <c r="F60" s="64"/>
      <c r="G60" s="64"/>
      <c r="H60" s="64"/>
    </row>
    <row r="61" spans="1:8">
      <c r="A61" s="80"/>
      <c r="B61" s="98"/>
      <c r="C61" s="88"/>
      <c r="D61" s="88"/>
      <c r="F61" s="64"/>
      <c r="G61" s="64"/>
      <c r="H61" s="64"/>
    </row>
    <row r="62" spans="1:8">
      <c r="A62" s="80"/>
      <c r="B62" s="98"/>
      <c r="F62" s="64"/>
      <c r="G62" s="64"/>
      <c r="H62" s="64"/>
    </row>
    <row r="63" spans="1:8">
      <c r="A63" s="80"/>
      <c r="B63" s="98"/>
      <c r="C63" s="88"/>
      <c r="D63" s="88"/>
      <c r="F63" s="64"/>
      <c r="G63" s="64"/>
      <c r="H63" s="64"/>
    </row>
    <row r="64" spans="1:8">
      <c r="A64" s="80"/>
      <c r="B64" s="10"/>
      <c r="F64" s="64"/>
      <c r="G64" s="64"/>
      <c r="H64" s="64"/>
    </row>
    <row r="65" spans="1:8">
      <c r="A65" s="80"/>
      <c r="B65" s="88"/>
      <c r="C65" s="88"/>
      <c r="D65" s="88"/>
      <c r="F65" s="64"/>
      <c r="G65" s="64"/>
      <c r="H65" s="64"/>
    </row>
    <row r="66" spans="1:8">
      <c r="A66" s="76"/>
      <c r="B66" s="77" t="s">
        <v>140</v>
      </c>
      <c r="C66" s="76"/>
      <c r="D66" s="76"/>
      <c r="E66" s="299">
        <f>SUM(E67:E104)</f>
        <v>-24792.94</v>
      </c>
      <c r="F66" s="64"/>
      <c r="G66" s="64"/>
    </row>
    <row r="67" spans="1:8">
      <c r="A67" s="80"/>
      <c r="B67" s="88"/>
      <c r="C67" s="88"/>
      <c r="E67" s="298"/>
      <c r="F67" s="64"/>
      <c r="G67" s="64"/>
      <c r="H67" s="64"/>
    </row>
    <row r="68" spans="1:8">
      <c r="A68" s="80">
        <v>45187</v>
      </c>
      <c r="B68" s="88" t="s">
        <v>193</v>
      </c>
      <c r="C68" s="88"/>
      <c r="D68" t="s">
        <v>204</v>
      </c>
      <c r="E68" s="298">
        <v>-3974.44</v>
      </c>
      <c r="G68" s="64"/>
      <c r="H68" s="64"/>
    </row>
    <row r="69" spans="1:8">
      <c r="A69" s="4">
        <v>45214</v>
      </c>
      <c r="B69" t="s">
        <v>182</v>
      </c>
      <c r="D69" t="s">
        <v>205</v>
      </c>
      <c r="E69" s="298">
        <v>-600</v>
      </c>
      <c r="F69" s="64"/>
      <c r="G69" s="64"/>
      <c r="H69" s="64"/>
    </row>
    <row r="70" spans="1:8">
      <c r="A70" s="4">
        <v>45285</v>
      </c>
      <c r="B70" s="88" t="s">
        <v>159</v>
      </c>
      <c r="C70" s="88"/>
      <c r="D70" t="s">
        <v>206</v>
      </c>
      <c r="E70" s="298">
        <v>-3551.66</v>
      </c>
      <c r="F70" s="64"/>
      <c r="G70" s="64"/>
      <c r="H70" s="64"/>
    </row>
    <row r="71" spans="1:8">
      <c r="A71" s="4">
        <v>45259</v>
      </c>
      <c r="B71" t="s">
        <v>232</v>
      </c>
      <c r="C71" s="296">
        <v>-1204.5</v>
      </c>
      <c r="D71" t="s">
        <v>1168</v>
      </c>
      <c r="E71" s="298">
        <v>-401.5</v>
      </c>
      <c r="F71" s="64"/>
      <c r="G71" s="64"/>
      <c r="H71" s="64"/>
    </row>
    <row r="72" spans="1:8">
      <c r="A72" s="4">
        <v>45259</v>
      </c>
      <c r="B72" t="s">
        <v>234</v>
      </c>
      <c r="C72" s="296">
        <v>-148.6</v>
      </c>
      <c r="D72" t="s">
        <v>1168</v>
      </c>
      <c r="E72" s="298">
        <v>-49.53</v>
      </c>
      <c r="F72" s="64"/>
      <c r="G72" s="64"/>
      <c r="H72" s="64"/>
    </row>
    <row r="73" spans="1:8">
      <c r="A73" s="4">
        <v>45259</v>
      </c>
      <c r="B73" t="s">
        <v>235</v>
      </c>
      <c r="C73" s="296">
        <v>-244.8</v>
      </c>
      <c r="D73" t="s">
        <v>1168</v>
      </c>
      <c r="E73" s="298">
        <v>-81.599999999999994</v>
      </c>
      <c r="F73" s="64"/>
      <c r="G73" s="64"/>
      <c r="H73" s="64"/>
    </row>
    <row r="74" spans="1:8">
      <c r="A74" s="4">
        <v>45259</v>
      </c>
      <c r="B74" t="s">
        <v>236</v>
      </c>
      <c r="C74" s="296">
        <v>-532.6</v>
      </c>
      <c r="D74" t="s">
        <v>1168</v>
      </c>
      <c r="E74" s="298">
        <v>-177.53</v>
      </c>
      <c r="F74" s="64"/>
      <c r="G74" s="64"/>
      <c r="H74" s="64"/>
    </row>
    <row r="75" spans="1:8">
      <c r="A75" s="4"/>
      <c r="B75" s="88" t="s">
        <v>53</v>
      </c>
      <c r="C75" s="88">
        <v>899</v>
      </c>
      <c r="D75" t="s">
        <v>1165</v>
      </c>
      <c r="E75" s="298">
        <v>-449.5</v>
      </c>
      <c r="F75" s="64"/>
      <c r="G75" s="64"/>
      <c r="H75" s="64"/>
    </row>
    <row r="76" spans="1:8">
      <c r="A76" s="4"/>
      <c r="B76" s="88" t="s">
        <v>1186</v>
      </c>
      <c r="C76" s="88"/>
      <c r="D76" t="s">
        <v>1165</v>
      </c>
      <c r="E76" s="298">
        <v>-299.64</v>
      </c>
      <c r="F76" s="64"/>
      <c r="G76" s="64"/>
      <c r="H76" s="64"/>
    </row>
    <row r="77" spans="1:8">
      <c r="A77" s="4"/>
      <c r="B77" s="88" t="s">
        <v>1166</v>
      </c>
      <c r="C77" s="88"/>
      <c r="D77" t="s">
        <v>1165</v>
      </c>
      <c r="E77" s="298">
        <v>-546.83000000000004</v>
      </c>
      <c r="F77" s="64"/>
      <c r="G77" s="64"/>
      <c r="H77" s="64"/>
    </row>
    <row r="78" spans="1:8">
      <c r="A78" s="80"/>
      <c r="B78" s="10"/>
      <c r="C78" s="88"/>
      <c r="D78" s="88"/>
      <c r="E78" s="298"/>
      <c r="F78" s="64"/>
      <c r="G78" s="64"/>
      <c r="H78" s="64"/>
    </row>
    <row r="79" spans="1:8">
      <c r="A79" s="80">
        <v>45312</v>
      </c>
      <c r="B79" s="10" t="s">
        <v>238</v>
      </c>
      <c r="C79" s="88"/>
      <c r="D79" s="88"/>
      <c r="E79" s="298">
        <v>-505</v>
      </c>
      <c r="F79" s="64"/>
      <c r="G79" s="64"/>
      <c r="H79" s="64"/>
    </row>
    <row r="80" spans="1:8">
      <c r="A80" s="80">
        <v>45312</v>
      </c>
      <c r="B80" s="10" t="s">
        <v>1170</v>
      </c>
      <c r="C80" s="88"/>
      <c r="D80" s="88"/>
      <c r="E80" s="298">
        <v>-223.2</v>
      </c>
      <c r="F80" s="64"/>
      <c r="G80" s="64"/>
      <c r="H80" s="64"/>
    </row>
    <row r="81" spans="1:8">
      <c r="A81" s="80">
        <v>45310</v>
      </c>
      <c r="B81" s="10" t="s">
        <v>238</v>
      </c>
      <c r="C81" s="88"/>
      <c r="D81" s="88"/>
      <c r="E81" s="298">
        <v>-655</v>
      </c>
      <c r="F81" s="64"/>
      <c r="G81" s="64"/>
      <c r="H81" s="64"/>
    </row>
    <row r="82" spans="1:8">
      <c r="A82" s="80">
        <v>45293</v>
      </c>
      <c r="B82" s="10" t="s">
        <v>1171</v>
      </c>
      <c r="C82" s="88"/>
      <c r="D82" s="88"/>
      <c r="E82" s="298">
        <v>-480</v>
      </c>
      <c r="F82" s="64"/>
      <c r="G82" s="64"/>
      <c r="H82" s="64"/>
    </row>
    <row r="83" spans="1:8">
      <c r="A83" s="80">
        <v>45293</v>
      </c>
      <c r="B83" s="10" t="s">
        <v>1172</v>
      </c>
      <c r="C83" s="88"/>
      <c r="D83" s="88"/>
      <c r="E83" s="298">
        <v>-1200</v>
      </c>
      <c r="F83" s="64"/>
      <c r="G83" s="64"/>
      <c r="H83" s="64"/>
    </row>
    <row r="84" spans="1:8">
      <c r="A84" s="80">
        <v>45293</v>
      </c>
      <c r="B84" s="10" t="s">
        <v>1172</v>
      </c>
      <c r="C84" s="88"/>
      <c r="D84" s="88"/>
      <c r="E84" s="298">
        <v>-500</v>
      </c>
      <c r="F84" s="64"/>
      <c r="G84" s="64"/>
      <c r="H84" s="64"/>
    </row>
    <row r="85" spans="1:8">
      <c r="A85" s="80"/>
      <c r="B85" s="10" t="s">
        <v>49</v>
      </c>
      <c r="C85" s="88">
        <v>12474.55</v>
      </c>
      <c r="D85" s="88"/>
      <c r="E85" s="298"/>
      <c r="F85" s="64"/>
      <c r="G85" s="64"/>
      <c r="H85" s="64"/>
    </row>
    <row r="86" spans="1:8">
      <c r="A86" s="80">
        <v>45293</v>
      </c>
      <c r="B86" s="10" t="s">
        <v>1173</v>
      </c>
      <c r="C86" s="88"/>
      <c r="D86" s="88"/>
      <c r="E86" s="298">
        <v>-150</v>
      </c>
      <c r="F86" s="64"/>
      <c r="G86" s="64"/>
      <c r="H86" s="64"/>
    </row>
    <row r="87" spans="1:8">
      <c r="A87" s="80">
        <v>45291</v>
      </c>
      <c r="B87" s="10" t="s">
        <v>1174</v>
      </c>
      <c r="C87" s="88"/>
      <c r="D87" s="88"/>
      <c r="E87" s="298">
        <v>-60</v>
      </c>
      <c r="F87" s="64"/>
      <c r="G87" s="64"/>
      <c r="H87" s="64"/>
    </row>
    <row r="88" spans="1:8">
      <c r="A88" s="80">
        <v>45290</v>
      </c>
      <c r="B88" s="10" t="s">
        <v>1175</v>
      </c>
      <c r="C88" s="88"/>
      <c r="D88" s="88"/>
      <c r="E88" s="298">
        <v>-73</v>
      </c>
      <c r="F88" s="64"/>
      <c r="G88" s="64"/>
      <c r="H88" s="64"/>
    </row>
    <row r="89" spans="1:8">
      <c r="A89" s="80">
        <v>45290</v>
      </c>
      <c r="B89" s="10" t="s">
        <v>1175</v>
      </c>
      <c r="C89" s="88"/>
      <c r="D89" s="88"/>
      <c r="E89" s="298">
        <v>-100</v>
      </c>
      <c r="F89" s="64"/>
      <c r="G89" s="64"/>
      <c r="H89" s="64"/>
    </row>
    <row r="90" spans="1:8">
      <c r="A90" s="80">
        <v>45289</v>
      </c>
      <c r="B90" s="10" t="s">
        <v>1171</v>
      </c>
      <c r="C90" s="88"/>
      <c r="D90" s="88"/>
      <c r="E90" s="298">
        <v>-944</v>
      </c>
      <c r="F90" s="64"/>
      <c r="G90" s="64"/>
      <c r="H90" s="64"/>
    </row>
    <row r="91" spans="1:8">
      <c r="A91" s="80">
        <v>45288</v>
      </c>
      <c r="B91" s="10" t="s">
        <v>1176</v>
      </c>
      <c r="C91" s="88"/>
      <c r="D91" s="88"/>
      <c r="E91" s="298">
        <v>-140</v>
      </c>
      <c r="F91" s="64"/>
      <c r="G91" s="64"/>
      <c r="H91" s="64"/>
    </row>
    <row r="92" spans="1:8">
      <c r="A92" s="80">
        <v>45288</v>
      </c>
      <c r="B92" s="10" t="s">
        <v>1177</v>
      </c>
      <c r="C92" s="88"/>
      <c r="D92" s="88"/>
      <c r="E92" s="298">
        <v>-1570.18</v>
      </c>
      <c r="F92" s="64"/>
      <c r="G92" s="64"/>
      <c r="H92" s="64"/>
    </row>
    <row r="93" spans="1:8">
      <c r="A93" s="80">
        <v>45288</v>
      </c>
      <c r="B93" s="10" t="s">
        <v>470</v>
      </c>
      <c r="C93" s="88"/>
      <c r="D93" s="88"/>
      <c r="E93" s="298">
        <v>-169.27</v>
      </c>
      <c r="F93" s="64"/>
      <c r="G93" s="64"/>
      <c r="H93" s="64"/>
    </row>
    <row r="94" spans="1:8">
      <c r="A94" s="80">
        <v>45288</v>
      </c>
      <c r="B94" s="10" t="s">
        <v>1178</v>
      </c>
      <c r="C94" s="88"/>
      <c r="D94" s="88"/>
      <c r="E94" s="298">
        <v>-800</v>
      </c>
      <c r="F94" s="64"/>
      <c r="G94" s="64"/>
      <c r="H94" s="64"/>
    </row>
    <row r="95" spans="1:8">
      <c r="A95" s="80">
        <v>45287</v>
      </c>
      <c r="B95" s="10" t="s">
        <v>470</v>
      </c>
      <c r="C95" s="88"/>
      <c r="D95" s="88"/>
      <c r="E95" s="298">
        <v>-438.05</v>
      </c>
      <c r="F95" s="64"/>
      <c r="G95" s="64"/>
      <c r="H95" s="64"/>
    </row>
    <row r="96" spans="1:8">
      <c r="A96" s="80">
        <v>45653</v>
      </c>
      <c r="B96" s="10" t="s">
        <v>453</v>
      </c>
      <c r="C96" s="88"/>
      <c r="D96" s="88">
        <v>185</v>
      </c>
      <c r="E96" s="298">
        <v>-185</v>
      </c>
      <c r="F96" s="64"/>
      <c r="G96" s="64"/>
      <c r="H96" s="64"/>
    </row>
    <row r="97" spans="1:8">
      <c r="A97" s="80">
        <v>45653</v>
      </c>
      <c r="B97" s="10" t="s">
        <v>1179</v>
      </c>
      <c r="C97" s="88"/>
      <c r="D97" s="88">
        <v>25.85</v>
      </c>
      <c r="E97" s="298">
        <v>-25.85</v>
      </c>
      <c r="F97" s="64"/>
      <c r="G97" s="64"/>
      <c r="H97" s="64"/>
    </row>
    <row r="98" spans="1:8">
      <c r="A98" s="80">
        <v>45286</v>
      </c>
      <c r="B98" s="10" t="s">
        <v>1180</v>
      </c>
      <c r="C98" s="88"/>
      <c r="D98" s="88"/>
      <c r="E98" s="298">
        <v>-160</v>
      </c>
      <c r="F98" s="64"/>
      <c r="G98" s="64"/>
      <c r="H98" s="64"/>
    </row>
    <row r="99" spans="1:8">
      <c r="A99" s="80">
        <v>45286</v>
      </c>
      <c r="B99" s="10" t="s">
        <v>1181</v>
      </c>
      <c r="C99" s="88"/>
      <c r="D99" s="88"/>
      <c r="E99" s="298">
        <v>-300</v>
      </c>
      <c r="F99" s="64"/>
      <c r="G99" s="64"/>
      <c r="H99" s="64"/>
    </row>
    <row r="100" spans="1:8">
      <c r="A100" s="80">
        <v>45651</v>
      </c>
      <c r="B100" s="10" t="s">
        <v>1182</v>
      </c>
      <c r="C100" s="88"/>
      <c r="D100" s="88">
        <v>112.64</v>
      </c>
      <c r="E100" s="298">
        <v>-112.64</v>
      </c>
      <c r="F100" s="64"/>
      <c r="G100" s="64"/>
      <c r="H100" s="64"/>
    </row>
    <row r="101" spans="1:8">
      <c r="A101" s="80"/>
      <c r="B101" s="10" t="s">
        <v>744</v>
      </c>
      <c r="C101" s="88"/>
      <c r="D101" s="88"/>
      <c r="E101" s="298">
        <v>-193</v>
      </c>
      <c r="F101" s="64"/>
      <c r="G101" s="64"/>
      <c r="H101" s="64"/>
    </row>
    <row r="102" spans="1:8">
      <c r="A102" s="80"/>
      <c r="B102" s="10" t="s">
        <v>1167</v>
      </c>
      <c r="C102" s="88"/>
      <c r="D102" s="88"/>
      <c r="E102" s="298">
        <v>-5517.52</v>
      </c>
      <c r="F102" s="64"/>
      <c r="G102" s="64"/>
      <c r="H102" s="64"/>
    </row>
    <row r="103" spans="1:8">
      <c r="A103" s="80"/>
      <c r="B103" s="10" t="s">
        <v>1169</v>
      </c>
      <c r="C103" s="88"/>
      <c r="D103" s="88"/>
      <c r="E103" s="298">
        <v>-105</v>
      </c>
      <c r="F103" s="64"/>
      <c r="G103" s="64"/>
      <c r="H103" s="64"/>
    </row>
    <row r="104" spans="1:8">
      <c r="A104" s="80"/>
      <c r="B104" s="10" t="s">
        <v>1169</v>
      </c>
      <c r="C104" s="88"/>
      <c r="D104" s="88"/>
      <c r="E104" s="298">
        <v>-54</v>
      </c>
      <c r="F104" s="64"/>
      <c r="G104" s="64"/>
      <c r="H104" s="64"/>
    </row>
    <row r="105" spans="1:8">
      <c r="A105" s="80"/>
      <c r="B105" s="10"/>
      <c r="C105" s="297" t="s">
        <v>1183</v>
      </c>
      <c r="D105" s="98">
        <f>SUM(D96:D104)</f>
        <v>323.49</v>
      </c>
      <c r="E105" s="298"/>
      <c r="F105" s="64"/>
      <c r="G105" s="64"/>
      <c r="H105" s="64"/>
    </row>
    <row r="106" spans="1:8" ht="15">
      <c r="A106" s="80"/>
      <c r="B106" s="10"/>
      <c r="C106" s="88"/>
      <c r="D106" s="102" t="s">
        <v>230</v>
      </c>
      <c r="E106" s="298"/>
      <c r="F106" s="64"/>
      <c r="G106" s="64"/>
      <c r="H106" s="64"/>
    </row>
    <row r="108" spans="1:8">
      <c r="A108" s="76"/>
      <c r="B108" s="77" t="s">
        <v>141</v>
      </c>
      <c r="C108" s="76"/>
      <c r="D108" s="78"/>
      <c r="E108" s="305">
        <f>SUM(E109:E116)</f>
        <v>0</v>
      </c>
    </row>
    <row r="109" spans="1:8">
      <c r="A109" s="80"/>
      <c r="B109" t="s">
        <v>2</v>
      </c>
    </row>
    <row r="110" spans="1:8">
      <c r="A110" s="80"/>
      <c r="B110" t="s">
        <v>1</v>
      </c>
    </row>
    <row r="111" spans="1:8">
      <c r="A111" s="80"/>
      <c r="B111" t="s">
        <v>98</v>
      </c>
    </row>
    <row r="112" spans="1:8">
      <c r="A112" s="80"/>
      <c r="B112" t="s">
        <v>99</v>
      </c>
    </row>
    <row r="113" spans="1:5">
      <c r="A113" s="80"/>
      <c r="B113" t="s">
        <v>100</v>
      </c>
      <c r="D113">
        <v>111</v>
      </c>
      <c r="E113" s="296">
        <f>D113*C113</f>
        <v>0</v>
      </c>
    </row>
    <row r="114" spans="1:5">
      <c r="A114" s="80"/>
      <c r="B114" t="s">
        <v>101</v>
      </c>
      <c r="D114">
        <v>850</v>
      </c>
      <c r="E114" s="296">
        <f>D114*C114</f>
        <v>0</v>
      </c>
    </row>
    <row r="115" spans="1:5">
      <c r="A115" s="80"/>
      <c r="B115" t="s">
        <v>102</v>
      </c>
      <c r="D115">
        <v>100</v>
      </c>
      <c r="E115" s="296">
        <f>D115*C115</f>
        <v>0</v>
      </c>
    </row>
    <row r="116" spans="1:5">
      <c r="A116" s="80"/>
      <c r="B116" t="s">
        <v>103</v>
      </c>
    </row>
    <row r="117" spans="1:5">
      <c r="B117" t="s">
        <v>142</v>
      </c>
      <c r="E117" s="296">
        <f>H2</f>
        <v>-28693.51</v>
      </c>
    </row>
    <row r="119" spans="1:5">
      <c r="D119" s="72" t="s">
        <v>143</v>
      </c>
      <c r="E119" s="296">
        <f>SUM(E109:E118)</f>
        <v>-28693.51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28"/>
  <sheetViews>
    <sheetView topLeftCell="A60" zoomScale="115" zoomScaleNormal="115" workbookViewId="0">
      <selection activeCell="D66" sqref="D6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</v>
      </c>
      <c r="C2" s="82" t="s">
        <v>105</v>
      </c>
      <c r="D2" s="83">
        <f>SUM(D4:D41)</f>
        <v>340464.6</v>
      </c>
      <c r="E2" s="83">
        <f>SUM(E4:E41)</f>
        <v>-53183.01</v>
      </c>
      <c r="F2" s="83">
        <f>SUM(F4:F41)</f>
        <v>182500</v>
      </c>
      <c r="G2" s="83">
        <f>SUM(G4:G41)</f>
        <v>-55777.21</v>
      </c>
      <c r="H2" s="83">
        <f>F2+G2</f>
        <v>126722.79000000001</v>
      </c>
    </row>
    <row r="3" spans="1:8">
      <c r="B3" s="72"/>
      <c r="H3" s="64"/>
    </row>
    <row r="4" spans="1:8">
      <c r="A4" s="4">
        <v>45231</v>
      </c>
      <c r="B4" s="39" t="s">
        <v>106</v>
      </c>
      <c r="E4" s="64">
        <v>-152</v>
      </c>
      <c r="G4" s="64">
        <v>-152</v>
      </c>
      <c r="H4" s="64">
        <f t="shared" ref="H4:H44" si="0">H3+F4+G4</f>
        <v>-152</v>
      </c>
    </row>
    <row r="5" spans="1:8">
      <c r="A5" s="4"/>
      <c r="B5" t="s">
        <v>107</v>
      </c>
      <c r="D5" s="84"/>
      <c r="E5" s="64">
        <v>-10000</v>
      </c>
      <c r="G5" s="64">
        <v>-10000</v>
      </c>
      <c r="H5" s="64">
        <f t="shared" si="0"/>
        <v>-10152</v>
      </c>
    </row>
    <row r="6" spans="1:8">
      <c r="B6" s="86" t="s">
        <v>207</v>
      </c>
      <c r="C6" s="86"/>
      <c r="D6" s="86"/>
      <c r="E6" s="64">
        <v>-250</v>
      </c>
      <c r="G6" s="64">
        <v>-250</v>
      </c>
      <c r="H6" s="64">
        <f t="shared" si="0"/>
        <v>-10402</v>
      </c>
    </row>
    <row r="7" spans="1:8">
      <c r="B7" s="86"/>
      <c r="C7" s="86"/>
      <c r="D7" s="86"/>
      <c r="E7" s="64"/>
      <c r="G7" s="64"/>
      <c r="H7" s="64">
        <f t="shared" si="0"/>
        <v>-10402</v>
      </c>
    </row>
    <row r="8" spans="1:8">
      <c r="B8" s="86" t="s">
        <v>115</v>
      </c>
      <c r="C8" s="86" t="s">
        <v>116</v>
      </c>
      <c r="D8" s="88"/>
      <c r="E8" s="64">
        <v>-150</v>
      </c>
      <c r="F8" s="85"/>
      <c r="G8" s="64"/>
      <c r="H8" s="64">
        <f t="shared" si="0"/>
        <v>-10402</v>
      </c>
    </row>
    <row r="9" spans="1:8">
      <c r="A9" s="4">
        <v>45309</v>
      </c>
      <c r="B9" s="88" t="s">
        <v>117</v>
      </c>
      <c r="C9" s="88" t="s">
        <v>116</v>
      </c>
      <c r="D9" s="88">
        <v>137.30000000000001</v>
      </c>
      <c r="E9" s="64">
        <v>-300</v>
      </c>
      <c r="F9" s="85"/>
      <c r="G9" s="64">
        <v>-1408</v>
      </c>
      <c r="H9" s="64">
        <f t="shared" si="0"/>
        <v>-11810</v>
      </c>
    </row>
    <row r="10" spans="1:8">
      <c r="A10" s="4">
        <v>45299</v>
      </c>
      <c r="B10" s="88" t="s">
        <v>118</v>
      </c>
      <c r="C10" s="88" t="s">
        <v>116</v>
      </c>
      <c r="D10" s="88">
        <v>27.3</v>
      </c>
      <c r="E10" s="64">
        <v>-100</v>
      </c>
      <c r="F10" s="85"/>
      <c r="G10" s="64"/>
      <c r="H10" s="64">
        <f t="shared" si="0"/>
        <v>-11810</v>
      </c>
    </row>
    <row r="11" spans="1:8">
      <c r="B11" s="86"/>
      <c r="C11" s="86"/>
      <c r="D11" s="86"/>
      <c r="E11" s="64"/>
      <c r="G11" s="64"/>
      <c r="H11" s="64">
        <f t="shared" si="0"/>
        <v>-11810</v>
      </c>
    </row>
    <row r="12" spans="1:8">
      <c r="B12" s="89" t="s">
        <v>119</v>
      </c>
      <c r="D12" s="64"/>
      <c r="E12" s="64">
        <f>E54*-1</f>
        <v>-169.14</v>
      </c>
      <c r="F12" s="64"/>
      <c r="G12" s="64">
        <f>E12</f>
        <v>-169.14</v>
      </c>
      <c r="H12" s="64">
        <f t="shared" si="0"/>
        <v>-11979.14</v>
      </c>
    </row>
    <row r="13" spans="1:8">
      <c r="A13" s="4"/>
      <c r="B13" s="89" t="s">
        <v>120</v>
      </c>
      <c r="E13" s="64">
        <f>E59</f>
        <v>-3961.94</v>
      </c>
      <c r="F13" s="64"/>
      <c r="G13" s="64">
        <f>E13</f>
        <v>-3961.94</v>
      </c>
      <c r="H13" s="64">
        <f t="shared" si="0"/>
        <v>-15941.08</v>
      </c>
    </row>
    <row r="14" spans="1:8">
      <c r="A14" s="4">
        <v>45294</v>
      </c>
      <c r="B14" s="89" t="s">
        <v>121</v>
      </c>
      <c r="E14" s="64">
        <f>E76</f>
        <v>-12474.550000000001</v>
      </c>
      <c r="G14" s="64">
        <v>-12474</v>
      </c>
      <c r="H14" s="64">
        <f t="shared" si="0"/>
        <v>-28415.08</v>
      </c>
    </row>
    <row r="15" spans="1:8">
      <c r="A15" s="80">
        <v>45295</v>
      </c>
      <c r="B15" s="86" t="s">
        <v>208</v>
      </c>
      <c r="C15" s="86"/>
      <c r="D15" s="86"/>
      <c r="E15" s="64">
        <v>-5375</v>
      </c>
      <c r="G15" s="64">
        <f>E15</f>
        <v>-5375</v>
      </c>
      <c r="H15" s="64">
        <f t="shared" si="0"/>
        <v>-33790.080000000002</v>
      </c>
    </row>
    <row r="16" spans="1:8">
      <c r="A16" s="80"/>
      <c r="B16" s="86" t="s">
        <v>208</v>
      </c>
      <c r="C16" s="86"/>
      <c r="D16" s="86"/>
      <c r="E16" s="64">
        <v>-2125</v>
      </c>
      <c r="G16" s="64">
        <f>E16</f>
        <v>-2125</v>
      </c>
      <c r="H16" s="64">
        <f t="shared" si="0"/>
        <v>-35915.08</v>
      </c>
    </row>
    <row r="17" spans="1:8">
      <c r="B17" s="86" t="s">
        <v>209</v>
      </c>
      <c r="C17" s="86"/>
      <c r="D17" s="86"/>
      <c r="E17" s="64">
        <v>-1512.13</v>
      </c>
      <c r="F17" s="85"/>
      <c r="G17" s="64">
        <v>-1512.13</v>
      </c>
      <c r="H17" s="64">
        <f t="shared" si="0"/>
        <v>-37427.21</v>
      </c>
    </row>
    <row r="18" spans="1:8">
      <c r="E18" s="64"/>
      <c r="F18" s="64"/>
      <c r="G18" s="64"/>
      <c r="H18" s="64">
        <f t="shared" si="0"/>
        <v>-37427.21</v>
      </c>
    </row>
    <row r="19" spans="1:8">
      <c r="B19" t="s">
        <v>2</v>
      </c>
      <c r="E19" s="85">
        <v>-5000</v>
      </c>
      <c r="F19" s="64"/>
      <c r="G19" s="64"/>
      <c r="H19" s="64">
        <f t="shared" si="0"/>
        <v>-37427.21</v>
      </c>
    </row>
    <row r="20" spans="1:8">
      <c r="B20" t="s">
        <v>1</v>
      </c>
      <c r="E20" s="85">
        <v>-5000</v>
      </c>
      <c r="F20" s="64"/>
      <c r="G20" s="64"/>
      <c r="H20" s="64">
        <f t="shared" si="0"/>
        <v>-37427.21</v>
      </c>
    </row>
    <row r="21" spans="1:8">
      <c r="B21" t="s">
        <v>125</v>
      </c>
      <c r="E21" s="64">
        <v>-5000</v>
      </c>
      <c r="F21" s="64"/>
      <c r="G21" s="64">
        <v>-5000</v>
      </c>
      <c r="H21" s="64">
        <f t="shared" si="0"/>
        <v>-42427.21</v>
      </c>
    </row>
    <row r="22" spans="1:8">
      <c r="B22" s="86" t="s">
        <v>108</v>
      </c>
      <c r="C22" s="86"/>
      <c r="D22" s="86"/>
      <c r="E22" s="64">
        <v>-400</v>
      </c>
      <c r="G22" s="64">
        <v>-230</v>
      </c>
      <c r="H22" s="64">
        <f t="shared" si="0"/>
        <v>-42657.21</v>
      </c>
    </row>
    <row r="23" spans="1:8">
      <c r="B23" s="86" t="s">
        <v>109</v>
      </c>
      <c r="C23" s="86"/>
      <c r="D23" s="86"/>
      <c r="E23" s="64">
        <v>-500</v>
      </c>
      <c r="G23" s="64">
        <v>-420</v>
      </c>
      <c r="H23" s="64">
        <f t="shared" si="0"/>
        <v>-43077.21</v>
      </c>
    </row>
    <row r="24" spans="1:8">
      <c r="E24" s="64"/>
      <c r="F24" s="64"/>
      <c r="G24" s="64"/>
      <c r="H24" s="64">
        <f t="shared" si="0"/>
        <v>-43077.21</v>
      </c>
    </row>
    <row r="25" spans="1:8">
      <c r="A25" s="4">
        <v>45300</v>
      </c>
      <c r="B25" t="s">
        <v>210</v>
      </c>
      <c r="E25" s="64"/>
      <c r="F25" s="64"/>
      <c r="G25" s="64">
        <v>-5000</v>
      </c>
      <c r="H25" s="64">
        <f t="shared" si="0"/>
        <v>-48077.21</v>
      </c>
    </row>
    <row r="26" spans="1:8">
      <c r="A26" s="4">
        <v>45320</v>
      </c>
      <c r="B26" t="s">
        <v>211</v>
      </c>
      <c r="E26" s="85">
        <v>-713.25</v>
      </c>
      <c r="F26" s="85"/>
      <c r="G26" s="64"/>
      <c r="H26" s="64">
        <f t="shared" si="0"/>
        <v>-48077.21</v>
      </c>
    </row>
    <row r="27" spans="1:8">
      <c r="B27" t="s">
        <v>126</v>
      </c>
      <c r="D27" s="84">
        <v>10000</v>
      </c>
      <c r="E27" s="64"/>
      <c r="F27" s="64"/>
      <c r="G27" s="64"/>
      <c r="H27" s="64">
        <f t="shared" si="0"/>
        <v>-48077.21</v>
      </c>
    </row>
    <row r="28" spans="1:8">
      <c r="A28" s="80"/>
      <c r="B28" t="s">
        <v>127</v>
      </c>
      <c r="D28" s="84">
        <v>2800</v>
      </c>
      <c r="E28" s="64"/>
      <c r="F28" s="64"/>
      <c r="G28" s="64"/>
      <c r="H28" s="64">
        <f t="shared" si="0"/>
        <v>-48077.21</v>
      </c>
    </row>
    <row r="29" spans="1:8">
      <c r="A29" s="99">
        <v>45293</v>
      </c>
      <c r="B29" t="s">
        <v>212</v>
      </c>
      <c r="D29" s="84"/>
      <c r="E29" s="64"/>
      <c r="F29" s="64">
        <v>6500</v>
      </c>
      <c r="G29" s="64"/>
      <c r="H29" s="64">
        <f t="shared" si="0"/>
        <v>-41577.21</v>
      </c>
    </row>
    <row r="30" spans="1:8">
      <c r="A30" s="80"/>
      <c r="B30" t="s">
        <v>213</v>
      </c>
      <c r="D30" s="84">
        <v>6500</v>
      </c>
      <c r="E30" s="64"/>
      <c r="F30" s="64"/>
      <c r="G30" s="64"/>
      <c r="H30" s="64">
        <f t="shared" si="0"/>
        <v>-41577.21</v>
      </c>
    </row>
    <row r="31" spans="1:8">
      <c r="A31" s="99">
        <v>45294</v>
      </c>
      <c r="B31" t="s">
        <v>214</v>
      </c>
      <c r="D31" s="84"/>
      <c r="E31" s="64"/>
      <c r="F31" s="64">
        <v>6000</v>
      </c>
      <c r="G31" s="64"/>
      <c r="H31" s="64">
        <f t="shared" si="0"/>
        <v>-35577.21</v>
      </c>
    </row>
    <row r="32" spans="1:8">
      <c r="A32" s="80"/>
      <c r="B32" t="s">
        <v>215</v>
      </c>
      <c r="D32" s="84">
        <v>7000</v>
      </c>
      <c r="E32" s="64"/>
      <c r="G32" s="64"/>
      <c r="H32" s="64">
        <f t="shared" si="0"/>
        <v>-35577.21</v>
      </c>
    </row>
    <row r="33" spans="1:8">
      <c r="B33" t="s">
        <v>216</v>
      </c>
      <c r="D33" s="100">
        <v>170000</v>
      </c>
      <c r="E33" s="64"/>
      <c r="F33" s="64"/>
      <c r="G33" s="64"/>
      <c r="H33" s="64">
        <f t="shared" si="0"/>
        <v>-35577.21</v>
      </c>
    </row>
    <row r="34" spans="1:8">
      <c r="A34" s="4">
        <v>45295</v>
      </c>
      <c r="B34" t="s">
        <v>217</v>
      </c>
      <c r="D34" s="84"/>
      <c r="E34" s="64"/>
      <c r="F34" s="64">
        <v>120000</v>
      </c>
      <c r="G34" s="64"/>
      <c r="H34" s="64">
        <f t="shared" si="0"/>
        <v>84422.790000000008</v>
      </c>
    </row>
    <row r="35" spans="1:8">
      <c r="A35" s="4">
        <v>45296</v>
      </c>
      <c r="B35" t="s">
        <v>217</v>
      </c>
      <c r="D35" s="84"/>
      <c r="E35" s="64"/>
      <c r="F35" s="64">
        <v>26000</v>
      </c>
      <c r="G35" s="64"/>
      <c r="H35" s="64">
        <f t="shared" si="0"/>
        <v>110422.79000000001</v>
      </c>
    </row>
    <row r="36" spans="1:8">
      <c r="A36" s="4">
        <v>45299</v>
      </c>
      <c r="B36" t="s">
        <v>218</v>
      </c>
      <c r="D36" s="84"/>
      <c r="E36" s="64"/>
      <c r="F36" s="64">
        <v>24000</v>
      </c>
      <c r="G36" s="64"/>
      <c r="H36" s="64">
        <f t="shared" si="0"/>
        <v>134422.79</v>
      </c>
    </row>
    <row r="37" spans="1:8">
      <c r="A37" s="4"/>
      <c r="B37" t="s">
        <v>219</v>
      </c>
      <c r="D37" s="84"/>
      <c r="E37" s="64"/>
      <c r="F37" s="64"/>
      <c r="G37" s="64">
        <v>-4000</v>
      </c>
      <c r="H37" s="64">
        <f t="shared" si="0"/>
        <v>130422.79000000001</v>
      </c>
    </row>
    <row r="38" spans="1:8">
      <c r="A38" s="4"/>
      <c r="B38" t="s">
        <v>220</v>
      </c>
      <c r="D38" s="84"/>
      <c r="E38" s="64"/>
      <c r="F38" s="64"/>
      <c r="G38" s="64">
        <v>-3700</v>
      </c>
      <c r="H38" s="64">
        <f t="shared" si="0"/>
        <v>126722.79000000001</v>
      </c>
    </row>
    <row r="39" spans="1:8">
      <c r="A39" s="4"/>
      <c r="D39" s="84"/>
      <c r="E39" s="64"/>
      <c r="F39" s="64"/>
      <c r="G39" s="64"/>
      <c r="H39" s="64">
        <f t="shared" si="0"/>
        <v>126722.79000000001</v>
      </c>
    </row>
    <row r="40" spans="1:8">
      <c r="A40" s="101">
        <v>45315</v>
      </c>
      <c r="B40" t="s">
        <v>221</v>
      </c>
      <c r="D40" s="91"/>
      <c r="E40" s="64"/>
      <c r="F40" s="64"/>
      <c r="G40" s="64"/>
      <c r="H40" s="64">
        <f t="shared" si="0"/>
        <v>126722.79000000001</v>
      </c>
    </row>
    <row r="41" spans="1:8">
      <c r="B41" t="s">
        <v>222</v>
      </c>
      <c r="C41" s="90">
        <v>0.234011</v>
      </c>
      <c r="D41" s="91">
        <v>144000</v>
      </c>
      <c r="F41" s="64"/>
      <c r="G41" s="64"/>
      <c r="H41" s="64">
        <f t="shared" si="0"/>
        <v>126722.79000000001</v>
      </c>
    </row>
    <row r="42" spans="1:8">
      <c r="A42" s="99"/>
      <c r="D42" s="91"/>
      <c r="F42" s="64"/>
      <c r="G42" s="64"/>
      <c r="H42" s="64">
        <f t="shared" si="0"/>
        <v>126722.79000000001</v>
      </c>
    </row>
    <row r="43" spans="1:8">
      <c r="A43" s="99"/>
      <c r="D43" s="91"/>
      <c r="F43" s="64"/>
      <c r="G43" s="64"/>
      <c r="H43" s="64">
        <f t="shared" si="0"/>
        <v>126722.79000000001</v>
      </c>
    </row>
    <row r="44" spans="1:8">
      <c r="E44" s="64"/>
      <c r="G44" s="64"/>
      <c r="H44" s="64">
        <f t="shared" si="0"/>
        <v>126722.79000000001</v>
      </c>
    </row>
    <row r="45" spans="1:8">
      <c r="B45" t="s">
        <v>130</v>
      </c>
      <c r="E45" s="64"/>
      <c r="G45" s="64"/>
      <c r="H45" s="64"/>
    </row>
    <row r="46" spans="1:8">
      <c r="A46" s="76" t="s">
        <v>131</v>
      </c>
      <c r="B46" s="76"/>
      <c r="C46" s="76"/>
      <c r="D46" s="76"/>
      <c r="E46" s="78"/>
      <c r="G46" s="64"/>
      <c r="H46" s="64"/>
    </row>
    <row r="47" spans="1:8" s="2" customFormat="1">
      <c r="A47" s="80"/>
      <c r="C47" s="90"/>
      <c r="H47" s="64"/>
    </row>
    <row r="48" spans="1:8">
      <c r="A48" s="94">
        <v>44929</v>
      </c>
      <c r="B48" s="95" t="s">
        <v>132</v>
      </c>
      <c r="C48" s="76"/>
      <c r="D48" s="96">
        <f>SUM(D49:D54)</f>
        <v>4772.1500000000005</v>
      </c>
      <c r="E48" s="96">
        <f>SUM(E49:E54)</f>
        <v>4742.6400000000003</v>
      </c>
      <c r="H48" s="64"/>
    </row>
    <row r="49" spans="1:8">
      <c r="A49" s="80"/>
      <c r="B49" s="88" t="s">
        <v>133</v>
      </c>
      <c r="C49" s="2" t="s">
        <v>223</v>
      </c>
      <c r="D49" s="1">
        <v>1329.72</v>
      </c>
      <c r="E49" s="64">
        <v>1330</v>
      </c>
      <c r="H49" s="64"/>
    </row>
    <row r="50" spans="1:8">
      <c r="B50" t="s">
        <v>134</v>
      </c>
      <c r="D50" s="1">
        <v>1282.42</v>
      </c>
      <c r="E50" s="64">
        <v>1250</v>
      </c>
      <c r="F50" s="64"/>
      <c r="G50" s="64"/>
    </row>
    <row r="51" spans="1:8">
      <c r="B51" t="s">
        <v>135</v>
      </c>
      <c r="D51" s="1">
        <v>298.67</v>
      </c>
      <c r="E51" s="64">
        <v>298.5</v>
      </c>
      <c r="F51" s="64"/>
      <c r="G51" s="64"/>
    </row>
    <row r="52" spans="1:8">
      <c r="B52" t="s">
        <v>224</v>
      </c>
      <c r="D52" s="1">
        <v>1204.3800000000001</v>
      </c>
      <c r="E52">
        <v>1205</v>
      </c>
      <c r="F52" s="64"/>
      <c r="G52" s="64"/>
    </row>
    <row r="53" spans="1:8">
      <c r="B53" t="s">
        <v>137</v>
      </c>
      <c r="D53" s="1">
        <v>487.82</v>
      </c>
      <c r="E53" s="64">
        <v>490</v>
      </c>
      <c r="F53" s="64"/>
      <c r="G53" s="64"/>
    </row>
    <row r="54" spans="1:8">
      <c r="B54" t="s">
        <v>138</v>
      </c>
      <c r="C54" s="88"/>
      <c r="D54" s="1">
        <v>169.14</v>
      </c>
      <c r="E54" s="88">
        <v>169.14</v>
      </c>
      <c r="F54" s="64"/>
      <c r="G54" s="64"/>
    </row>
    <row r="55" spans="1:8">
      <c r="C55" s="88"/>
      <c r="D55" s="88"/>
      <c r="E55" s="85"/>
      <c r="F55" s="64"/>
      <c r="G55" s="64"/>
    </row>
    <row r="57" spans="1:8">
      <c r="B57" s="73"/>
    </row>
    <row r="58" spans="1:8">
      <c r="B58" s="84"/>
    </row>
    <row r="59" spans="1:8">
      <c r="A59" s="76"/>
      <c r="B59" s="77" t="s">
        <v>139</v>
      </c>
      <c r="C59" s="76"/>
      <c r="D59" s="78"/>
      <c r="E59" s="79">
        <f>SUM(E60:E73)</f>
        <v>-3961.94</v>
      </c>
    </row>
    <row r="60" spans="1:8">
      <c r="G60" s="64"/>
      <c r="H60" s="64"/>
    </row>
    <row r="61" spans="1:8">
      <c r="A61" s="99"/>
      <c r="B61" s="88"/>
      <c r="C61" s="88"/>
      <c r="D61" s="33"/>
      <c r="E61" s="85"/>
      <c r="F61" s="64"/>
      <c r="G61" s="64"/>
      <c r="H61" s="64"/>
    </row>
    <row r="62" spans="1:8">
      <c r="A62" s="99">
        <v>45043</v>
      </c>
      <c r="B62" s="88" t="s">
        <v>201</v>
      </c>
      <c r="C62" s="88">
        <v>10764.57</v>
      </c>
      <c r="D62" s="33" t="s">
        <v>225</v>
      </c>
      <c r="E62" s="85">
        <v>-1196.06</v>
      </c>
      <c r="G62" s="64"/>
      <c r="H62" s="64"/>
    </row>
    <row r="63" spans="1:8">
      <c r="A63" s="80">
        <v>45187</v>
      </c>
      <c r="B63" s="88" t="s">
        <v>166</v>
      </c>
      <c r="C63" s="88">
        <v>7648.33</v>
      </c>
      <c r="D63" s="97" t="s">
        <v>226</v>
      </c>
      <c r="E63" s="85">
        <v>-849.81</v>
      </c>
      <c r="G63" s="64"/>
      <c r="H63" s="64"/>
    </row>
    <row r="64" spans="1:8">
      <c r="A64" s="80">
        <v>45187</v>
      </c>
      <c r="B64" s="88" t="s">
        <v>191</v>
      </c>
      <c r="C64" s="88">
        <v>11128</v>
      </c>
      <c r="D64" s="97" t="s">
        <v>227</v>
      </c>
      <c r="E64" s="85">
        <v>-1854.67</v>
      </c>
      <c r="G64" s="64"/>
      <c r="H64" s="64"/>
    </row>
    <row r="65" spans="1:8">
      <c r="A65" s="99">
        <v>44995</v>
      </c>
      <c r="B65" t="s">
        <v>228</v>
      </c>
      <c r="C65">
        <v>613.91</v>
      </c>
      <c r="D65" s="33" t="s">
        <v>229</v>
      </c>
      <c r="E65" s="85">
        <v>-61.4</v>
      </c>
      <c r="G65" s="64"/>
      <c r="H65" s="64"/>
    </row>
    <row r="66" spans="1:8" ht="15">
      <c r="D66" s="102" t="s">
        <v>230</v>
      </c>
      <c r="G66" s="64"/>
      <c r="H66" s="64"/>
    </row>
    <row r="67" spans="1:8">
      <c r="G67" s="64"/>
      <c r="H67" s="64"/>
    </row>
    <row r="68" spans="1:8">
      <c r="A68" s="80"/>
      <c r="B68" s="88"/>
      <c r="C68" s="88"/>
      <c r="D68" s="88"/>
      <c r="E68" s="64"/>
      <c r="F68" s="64"/>
      <c r="G68" s="64"/>
      <c r="H68" s="64"/>
    </row>
    <row r="69" spans="1:8">
      <c r="A69" s="80"/>
      <c r="B69" s="88"/>
      <c r="C69" s="88"/>
      <c r="D69" s="88"/>
      <c r="E69" s="64"/>
      <c r="F69" s="64"/>
      <c r="G69" s="64"/>
      <c r="H69" s="64"/>
    </row>
    <row r="70" spans="1:8">
      <c r="A70" s="80"/>
      <c r="B70" s="98"/>
      <c r="C70" s="88"/>
      <c r="D70" s="88"/>
      <c r="E70" s="64"/>
      <c r="F70" s="64"/>
      <c r="G70" s="64"/>
      <c r="H70" s="64"/>
    </row>
    <row r="71" spans="1:8">
      <c r="A71" s="80"/>
      <c r="B71" s="98"/>
      <c r="C71" s="88"/>
      <c r="D71" s="88"/>
      <c r="E71" s="64"/>
      <c r="F71" s="64"/>
      <c r="G71" s="64"/>
      <c r="H71" s="64"/>
    </row>
    <row r="72" spans="1:8">
      <c r="A72" s="80"/>
      <c r="B72" s="98"/>
      <c r="E72" s="64"/>
      <c r="F72" s="64"/>
      <c r="G72" s="64"/>
      <c r="H72" s="64"/>
    </row>
    <row r="73" spans="1:8">
      <c r="A73" s="80"/>
      <c r="B73" s="98"/>
      <c r="C73" s="88"/>
      <c r="D73" s="88"/>
      <c r="E73" s="64"/>
      <c r="F73" s="64"/>
      <c r="G73" s="64"/>
      <c r="H73" s="64"/>
    </row>
    <row r="74" spans="1:8">
      <c r="A74" s="80"/>
      <c r="B74" s="10"/>
      <c r="E74" s="64"/>
      <c r="F74" s="64"/>
      <c r="G74" s="64"/>
      <c r="H74" s="64"/>
    </row>
    <row r="75" spans="1:8">
      <c r="A75" s="80"/>
      <c r="B75" s="88"/>
      <c r="C75" s="88"/>
      <c r="D75" s="88"/>
      <c r="E75" s="64"/>
      <c r="F75" s="64"/>
      <c r="G75" s="64"/>
      <c r="H75" s="64"/>
    </row>
    <row r="76" spans="1:8">
      <c r="A76" s="76"/>
      <c r="B76" s="77" t="s">
        <v>140</v>
      </c>
      <c r="C76" s="76"/>
      <c r="D76" s="76"/>
      <c r="E76" s="96">
        <f>SUM(E77:E111)</f>
        <v>-12474.550000000001</v>
      </c>
      <c r="F76" s="64"/>
      <c r="G76" s="64"/>
    </row>
    <row r="77" spans="1:8">
      <c r="A77" s="80"/>
      <c r="B77" s="88"/>
      <c r="C77" s="88"/>
      <c r="E77" s="85"/>
      <c r="F77" s="64"/>
      <c r="G77" s="64"/>
      <c r="H77" s="64"/>
    </row>
    <row r="78" spans="1:8">
      <c r="A78" s="80">
        <v>45187</v>
      </c>
      <c r="B78" s="88" t="s">
        <v>193</v>
      </c>
      <c r="C78" s="88"/>
      <c r="D78" t="s">
        <v>231</v>
      </c>
      <c r="E78" s="64">
        <v>-3974.44</v>
      </c>
      <c r="G78" s="64"/>
      <c r="H78" s="64"/>
    </row>
    <row r="79" spans="1:8">
      <c r="A79" s="4">
        <v>45214</v>
      </c>
      <c r="B79" t="s">
        <v>182</v>
      </c>
      <c r="D79" t="s">
        <v>184</v>
      </c>
      <c r="E79" s="64">
        <v>-600</v>
      </c>
      <c r="F79" s="64"/>
      <c r="G79" s="64"/>
      <c r="H79" s="64"/>
    </row>
    <row r="80" spans="1:8">
      <c r="A80" s="80"/>
      <c r="B80" s="10"/>
      <c r="C80" s="88"/>
      <c r="D80" s="88"/>
      <c r="E80" s="64"/>
      <c r="F80" s="64"/>
      <c r="G80" s="64"/>
      <c r="H80" s="64"/>
    </row>
    <row r="81" spans="1:8">
      <c r="A81" s="4">
        <v>45259</v>
      </c>
      <c r="B81" t="s">
        <v>232</v>
      </c>
      <c r="C81" s="64">
        <v>-1204.5</v>
      </c>
      <c r="D81" t="s">
        <v>233</v>
      </c>
      <c r="E81" s="64">
        <v>-401.5</v>
      </c>
      <c r="G81" s="64"/>
      <c r="H81" s="64"/>
    </row>
    <row r="82" spans="1:8">
      <c r="A82" s="4">
        <v>45259</v>
      </c>
      <c r="B82" t="s">
        <v>234</v>
      </c>
      <c r="C82" s="64">
        <v>-148.6</v>
      </c>
      <c r="D82" t="s">
        <v>233</v>
      </c>
      <c r="E82" s="64">
        <v>-49.53</v>
      </c>
      <c r="G82" s="64"/>
      <c r="H82" s="64"/>
    </row>
    <row r="83" spans="1:8">
      <c r="A83" s="4">
        <v>45259</v>
      </c>
      <c r="B83" t="s">
        <v>235</v>
      </c>
      <c r="C83" s="64">
        <v>-244.8</v>
      </c>
      <c r="D83" t="s">
        <v>233</v>
      </c>
      <c r="E83" s="64">
        <v>-81.599999999999994</v>
      </c>
      <c r="G83" s="64"/>
      <c r="H83" s="64"/>
    </row>
    <row r="84" spans="1:8">
      <c r="A84" s="4">
        <v>45259</v>
      </c>
      <c r="B84" t="s">
        <v>236</v>
      </c>
      <c r="C84" s="64">
        <v>-532.6</v>
      </c>
      <c r="D84" t="s">
        <v>233</v>
      </c>
      <c r="E84" s="64">
        <v>-177.53</v>
      </c>
      <c r="G84" s="64"/>
      <c r="H84" s="64"/>
    </row>
    <row r="85" spans="1:8">
      <c r="A85" s="4">
        <v>45285</v>
      </c>
      <c r="B85" s="88" t="s">
        <v>159</v>
      </c>
      <c r="C85" s="88"/>
      <c r="E85" s="85"/>
      <c r="F85" s="64"/>
      <c r="G85" s="64"/>
      <c r="H85" s="64"/>
    </row>
    <row r="86" spans="1:8">
      <c r="A86" s="80"/>
      <c r="B86" s="10" t="s">
        <v>237</v>
      </c>
      <c r="C86" s="88">
        <v>109.92</v>
      </c>
      <c r="D86" s="88"/>
      <c r="E86" s="85"/>
      <c r="F86" s="64"/>
      <c r="G86" s="64"/>
      <c r="H86" s="64"/>
    </row>
    <row r="87" spans="1:8">
      <c r="A87" s="80">
        <v>45283</v>
      </c>
      <c r="B87" s="10" t="s">
        <v>238</v>
      </c>
      <c r="C87" s="88"/>
      <c r="D87" s="88"/>
      <c r="E87" s="64">
        <v>-90</v>
      </c>
      <c r="F87" s="64"/>
      <c r="G87" s="64"/>
      <c r="H87" s="64"/>
    </row>
    <row r="88" spans="1:8">
      <c r="A88" s="80">
        <v>45283</v>
      </c>
      <c r="B88" s="10" t="s">
        <v>239</v>
      </c>
      <c r="C88" s="88"/>
      <c r="D88" s="88"/>
      <c r="E88" s="64">
        <v>-105.12</v>
      </c>
      <c r="F88" s="64"/>
      <c r="G88" s="64"/>
      <c r="H88" s="64"/>
    </row>
    <row r="89" spans="1:8">
      <c r="A89" s="80">
        <v>45282</v>
      </c>
      <c r="B89" s="10" t="s">
        <v>239</v>
      </c>
      <c r="C89" s="88"/>
      <c r="D89" s="88"/>
      <c r="E89" s="64">
        <v>-58.63</v>
      </c>
      <c r="F89" s="64"/>
      <c r="G89" s="64"/>
      <c r="H89" s="64"/>
    </row>
    <row r="90" spans="1:8">
      <c r="A90" s="80">
        <v>45281</v>
      </c>
      <c r="B90" s="10" t="s">
        <v>238</v>
      </c>
      <c r="C90" s="88"/>
      <c r="D90" s="88"/>
      <c r="E90" s="64">
        <v>-110</v>
      </c>
      <c r="F90" s="64"/>
      <c r="G90" s="64"/>
      <c r="H90" s="64"/>
    </row>
    <row r="91" spans="1:8">
      <c r="A91" s="80">
        <v>45281</v>
      </c>
      <c r="B91" s="10" t="s">
        <v>239</v>
      </c>
      <c r="C91" s="88"/>
      <c r="D91" s="88"/>
      <c r="E91" s="64">
        <v>-70</v>
      </c>
      <c r="F91" s="64"/>
      <c r="G91" s="64"/>
      <c r="H91" s="64"/>
    </row>
    <row r="92" spans="1:8">
      <c r="A92" s="80">
        <v>45281</v>
      </c>
      <c r="B92" s="10" t="s">
        <v>239</v>
      </c>
      <c r="C92" s="88"/>
      <c r="D92" s="88"/>
      <c r="E92" s="64">
        <v>-76.66</v>
      </c>
      <c r="F92" s="64"/>
      <c r="G92" s="64"/>
      <c r="H92" s="64"/>
    </row>
    <row r="93" spans="1:8">
      <c r="A93" s="80">
        <v>45279</v>
      </c>
      <c r="B93" s="10" t="s">
        <v>240</v>
      </c>
      <c r="C93" s="88"/>
      <c r="D93" s="88"/>
      <c r="E93" s="64">
        <v>-260</v>
      </c>
      <c r="F93" s="64"/>
      <c r="G93" s="64"/>
      <c r="H93" s="64"/>
    </row>
    <row r="94" spans="1:8">
      <c r="A94" s="80">
        <v>45278</v>
      </c>
      <c r="B94" s="10" t="s">
        <v>239</v>
      </c>
      <c r="C94" s="88"/>
      <c r="D94" s="88"/>
      <c r="E94" s="64">
        <v>-370</v>
      </c>
      <c r="F94" s="64"/>
      <c r="G94" s="64"/>
      <c r="H94" s="64"/>
    </row>
    <row r="95" spans="1:8">
      <c r="A95" s="80">
        <v>45276</v>
      </c>
      <c r="B95" s="10" t="s">
        <v>241</v>
      </c>
      <c r="C95" s="88"/>
      <c r="D95" s="88"/>
      <c r="E95" s="64">
        <v>-300</v>
      </c>
      <c r="F95" s="64"/>
      <c r="G95" s="64"/>
      <c r="H95" s="64"/>
    </row>
    <row r="96" spans="1:8">
      <c r="A96" s="80">
        <v>45276</v>
      </c>
      <c r="B96" s="10" t="s">
        <v>239</v>
      </c>
      <c r="C96" s="88"/>
      <c r="D96" s="88"/>
      <c r="E96" s="64">
        <v>-250</v>
      </c>
      <c r="F96" s="64"/>
      <c r="G96" s="64"/>
      <c r="H96" s="64"/>
    </row>
    <row r="97" spans="1:8">
      <c r="A97" s="80">
        <v>45275</v>
      </c>
      <c r="B97" s="10" t="s">
        <v>242</v>
      </c>
      <c r="C97" s="88"/>
      <c r="D97" s="88"/>
      <c r="E97" s="64">
        <v>-470</v>
      </c>
      <c r="F97" s="64"/>
      <c r="G97" s="64"/>
      <c r="H97" s="64"/>
    </row>
    <row r="98" spans="1:8">
      <c r="A98" s="80">
        <v>45275</v>
      </c>
      <c r="B98" s="10" t="s">
        <v>243</v>
      </c>
      <c r="C98" s="88"/>
      <c r="D98" s="88"/>
      <c r="E98" s="64">
        <v>-285</v>
      </c>
      <c r="F98" s="64"/>
      <c r="G98" s="64"/>
      <c r="H98" s="64"/>
    </row>
    <row r="99" spans="1:8">
      <c r="A99" s="80">
        <v>45274</v>
      </c>
      <c r="B99" s="10" t="s">
        <v>239</v>
      </c>
      <c r="C99" s="88"/>
      <c r="D99" s="88"/>
      <c r="E99" s="64">
        <v>-150</v>
      </c>
      <c r="F99" s="64"/>
      <c r="G99" s="64"/>
      <c r="H99" s="64"/>
    </row>
    <row r="100" spans="1:8">
      <c r="A100" s="80">
        <v>45272</v>
      </c>
      <c r="B100" s="10" t="s">
        <v>244</v>
      </c>
      <c r="C100" s="88"/>
      <c r="D100" s="88"/>
      <c r="E100" s="64">
        <v>-1108.1500000000001</v>
      </c>
      <c r="F100" s="64"/>
      <c r="G100" s="64"/>
      <c r="H100" s="64"/>
    </row>
    <row r="101" spans="1:8">
      <c r="A101" s="80">
        <v>45271</v>
      </c>
      <c r="B101" s="10" t="s">
        <v>239</v>
      </c>
      <c r="C101" s="88"/>
      <c r="D101" s="88"/>
      <c r="E101" s="64">
        <v>-150</v>
      </c>
      <c r="F101" s="64"/>
      <c r="G101" s="64"/>
      <c r="H101" s="64"/>
    </row>
    <row r="102" spans="1:8">
      <c r="A102" s="80">
        <v>45270</v>
      </c>
      <c r="B102" s="10" t="s">
        <v>245</v>
      </c>
      <c r="C102" s="88"/>
      <c r="D102" s="88"/>
      <c r="E102" s="64">
        <v>-1551.29</v>
      </c>
      <c r="F102" s="64"/>
      <c r="G102" s="64"/>
      <c r="H102" s="64"/>
    </row>
    <row r="103" spans="1:8">
      <c r="A103" s="80">
        <v>45270</v>
      </c>
      <c r="B103" s="10" t="s">
        <v>246</v>
      </c>
      <c r="C103" s="88"/>
      <c r="D103" s="88"/>
      <c r="E103" s="64">
        <v>-315.10000000000002</v>
      </c>
      <c r="F103" s="64"/>
      <c r="G103" s="64"/>
      <c r="H103" s="64"/>
    </row>
    <row r="104" spans="1:8">
      <c r="A104" s="80">
        <v>45267</v>
      </c>
      <c r="B104" s="10" t="s">
        <v>238</v>
      </c>
      <c r="C104" s="88"/>
      <c r="D104" s="88"/>
      <c r="E104" s="64">
        <v>-300</v>
      </c>
      <c r="F104" s="64"/>
      <c r="G104" s="64"/>
      <c r="H104" s="64"/>
    </row>
    <row r="105" spans="1:8">
      <c r="A105" s="80">
        <v>45266</v>
      </c>
      <c r="B105" s="10" t="s">
        <v>239</v>
      </c>
      <c r="C105" s="88"/>
      <c r="D105" s="88"/>
      <c r="E105" s="64">
        <v>-200</v>
      </c>
      <c r="F105" s="64"/>
      <c r="G105" s="64"/>
      <c r="H105" s="64"/>
    </row>
    <row r="106" spans="1:8">
      <c r="A106" s="80">
        <v>45265</v>
      </c>
      <c r="B106" s="10" t="s">
        <v>239</v>
      </c>
      <c r="C106" s="88"/>
      <c r="D106" s="88"/>
      <c r="E106" s="64">
        <v>-200</v>
      </c>
      <c r="F106" s="64"/>
      <c r="G106" s="64"/>
      <c r="H106" s="64"/>
    </row>
    <row r="107" spans="1:8">
      <c r="A107" s="80">
        <v>45264</v>
      </c>
      <c r="B107" s="10" t="s">
        <v>49</v>
      </c>
      <c r="C107" s="88"/>
      <c r="D107" s="88">
        <v>11990.16</v>
      </c>
      <c r="E107" s="64"/>
      <c r="F107" s="64"/>
      <c r="G107" s="64"/>
      <c r="H107" s="64"/>
    </row>
    <row r="108" spans="1:8">
      <c r="A108" s="80">
        <v>45260</v>
      </c>
      <c r="B108" s="10" t="s">
        <v>239</v>
      </c>
      <c r="C108" s="88"/>
      <c r="D108" s="88"/>
      <c r="E108" s="64">
        <v>-200</v>
      </c>
      <c r="F108" s="64"/>
      <c r="G108" s="64"/>
      <c r="H108" s="64"/>
    </row>
    <row r="109" spans="1:8">
      <c r="A109" s="4">
        <v>45257</v>
      </c>
      <c r="B109" s="10" t="s">
        <v>239</v>
      </c>
      <c r="E109" s="64">
        <v>-250</v>
      </c>
    </row>
    <row r="110" spans="1:8">
      <c r="A110" s="4">
        <v>45255</v>
      </c>
      <c r="B110" s="10" t="s">
        <v>239</v>
      </c>
      <c r="E110" s="64">
        <v>-160</v>
      </c>
    </row>
    <row r="111" spans="1:8">
      <c r="A111" s="4">
        <v>45254</v>
      </c>
      <c r="B111" s="10" t="s">
        <v>239</v>
      </c>
      <c r="E111" s="64">
        <v>-160</v>
      </c>
    </row>
    <row r="112" spans="1:8" ht="15">
      <c r="D112" s="102" t="s">
        <v>230</v>
      </c>
    </row>
    <row r="117" spans="1:5">
      <c r="A117" s="76"/>
      <c r="B117" s="77" t="s">
        <v>141</v>
      </c>
      <c r="C117" s="76"/>
      <c r="D117" s="78"/>
      <c r="E117" s="79">
        <f>SUM(E118:E125)</f>
        <v>0</v>
      </c>
    </row>
    <row r="118" spans="1:5">
      <c r="A118" s="80"/>
      <c r="B118" t="s">
        <v>2</v>
      </c>
    </row>
    <row r="119" spans="1:5">
      <c r="A119" s="80"/>
      <c r="B119" t="s">
        <v>1</v>
      </c>
    </row>
    <row r="120" spans="1:5">
      <c r="A120" s="80"/>
      <c r="B120" t="s">
        <v>98</v>
      </c>
    </row>
    <row r="121" spans="1:5">
      <c r="A121" s="80"/>
      <c r="B121" t="s">
        <v>99</v>
      </c>
    </row>
    <row r="122" spans="1:5">
      <c r="A122" s="80"/>
      <c r="B122" t="s">
        <v>100</v>
      </c>
      <c r="D122">
        <v>111</v>
      </c>
      <c r="E122">
        <f>D122*C122</f>
        <v>0</v>
      </c>
    </row>
    <row r="123" spans="1:5">
      <c r="A123" s="80"/>
      <c r="B123" t="s">
        <v>101</v>
      </c>
      <c r="D123">
        <v>850</v>
      </c>
      <c r="E123">
        <f>D123*C123</f>
        <v>0</v>
      </c>
    </row>
    <row r="124" spans="1:5">
      <c r="A124" s="80"/>
      <c r="B124" t="s">
        <v>102</v>
      </c>
      <c r="D124">
        <v>100</v>
      </c>
      <c r="E124">
        <f>D124*C124</f>
        <v>0</v>
      </c>
    </row>
    <row r="125" spans="1:5">
      <c r="A125" s="80"/>
      <c r="B125" t="s">
        <v>103</v>
      </c>
    </row>
    <row r="126" spans="1:5">
      <c r="B126" t="s">
        <v>142</v>
      </c>
      <c r="E126" s="64">
        <f>H2</f>
        <v>126722.79000000001</v>
      </c>
    </row>
    <row r="128" spans="1:5">
      <c r="D128" s="72" t="s">
        <v>143</v>
      </c>
      <c r="E128">
        <f>SUM(E118:E127)</f>
        <v>126722.79000000001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5"/>
  <sheetViews>
    <sheetView zoomScale="110" zoomScaleNormal="110" workbookViewId="0"/>
  </sheetViews>
  <sheetFormatPr defaultColWidth="8.5703125" defaultRowHeight="12.75"/>
  <cols>
    <col min="1" max="1" width="7.140625" customWidth="1"/>
    <col min="2" max="2" width="10.5703125" customWidth="1"/>
    <col min="3" max="3" width="11.42578125" customWidth="1"/>
    <col min="4" max="4" width="10.5703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2" width="6.85546875" style="1" customWidth="1"/>
    <col min="13" max="13" width="7.140625" style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103">
        <v>0.23538400000000001</v>
      </c>
      <c r="L1" s="104">
        <f>1-K1</f>
        <v>0.76461599999999996</v>
      </c>
      <c r="M1" s="105"/>
      <c r="N1" t="s">
        <v>61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106" t="s">
        <v>247</v>
      </c>
      <c r="L2" s="107" t="s">
        <v>248</v>
      </c>
      <c r="M2" s="27" t="s">
        <v>66</v>
      </c>
      <c r="N2">
        <f>F26/1000</f>
        <v>356.02226999999999</v>
      </c>
    </row>
    <row r="3" spans="1:14">
      <c r="A3" s="2" t="s">
        <v>67</v>
      </c>
      <c r="B3" s="28">
        <f>'01_23'!D2</f>
        <v>13261</v>
      </c>
      <c r="C3" s="29">
        <f>'01_23'!E2</f>
        <v>-22808.309999999998</v>
      </c>
      <c r="D3" s="30">
        <f>B3+C3</f>
        <v>-9547.3099999999977</v>
      </c>
      <c r="E3" s="28">
        <f>'01_23'!F2</f>
        <v>8049.2</v>
      </c>
      <c r="F3" s="29">
        <f>'01_23'!G2</f>
        <v>-23047.62</v>
      </c>
      <c r="G3" s="31">
        <f>E3+F3</f>
        <v>-14998.419999999998</v>
      </c>
      <c r="H3" s="32"/>
      <c r="I3" s="33" t="s">
        <v>68</v>
      </c>
      <c r="J3" s="2">
        <v>78</v>
      </c>
      <c r="K3" s="108"/>
      <c r="L3" s="35"/>
      <c r="M3" s="36">
        <f>J3</f>
        <v>78</v>
      </c>
      <c r="N3">
        <f>'01_23'!E111/1000</f>
        <v>356.02226999999999</v>
      </c>
    </row>
    <row r="4" spans="1:14">
      <c r="A4" s="2" t="s">
        <v>69</v>
      </c>
      <c r="B4" s="28">
        <f>'02_23'!D2</f>
        <v>15761</v>
      </c>
      <c r="C4" s="29">
        <f>'02_23'!E2</f>
        <v>-56286.92</v>
      </c>
      <c r="D4" s="30">
        <f t="shared" ref="D4:D14" si="0">B4+C4+D3</f>
        <v>-50073.229999999996</v>
      </c>
      <c r="E4" s="28">
        <f>'02_23'!F2</f>
        <v>26990.010000000002</v>
      </c>
      <c r="F4" s="29">
        <f>'02_23'!G2</f>
        <v>-77441.489999999991</v>
      </c>
      <c r="G4" s="31">
        <f t="shared" ref="G4:G14" si="1">E4+F4+G3</f>
        <v>-65449.899999999987</v>
      </c>
      <c r="H4" s="32"/>
      <c r="I4" s="33" t="s">
        <v>70</v>
      </c>
      <c r="J4" s="2">
        <v>83.16</v>
      </c>
      <c r="K4" s="108">
        <f>J4*$K$1</f>
        <v>19.57453344</v>
      </c>
      <c r="L4" s="38">
        <f>J4-K4</f>
        <v>63.58546656</v>
      </c>
      <c r="M4" s="36"/>
      <c r="N4">
        <f>'02_23'!E111/1000</f>
        <v>335.74799999999999</v>
      </c>
    </row>
    <row r="5" spans="1:14">
      <c r="A5" s="2" t="s">
        <v>71</v>
      </c>
      <c r="B5" s="28">
        <f>'03_23'!D2</f>
        <v>88189</v>
      </c>
      <c r="C5" s="29">
        <f>'03_23'!E2</f>
        <v>-24634.690000000002</v>
      </c>
      <c r="D5" s="30">
        <f t="shared" si="0"/>
        <v>13481.080000000002</v>
      </c>
      <c r="E5" s="28">
        <f>'03_23'!F2</f>
        <v>23139.34</v>
      </c>
      <c r="F5" s="29">
        <f>'03_23'!G2</f>
        <v>-33283.54</v>
      </c>
      <c r="G5" s="31">
        <f t="shared" si="1"/>
        <v>-75594.099999999991</v>
      </c>
      <c r="H5" s="32"/>
      <c r="I5" s="33" t="s">
        <v>72</v>
      </c>
      <c r="J5" s="2">
        <v>33</v>
      </c>
      <c r="K5" s="108"/>
      <c r="L5" s="35"/>
      <c r="M5" s="36">
        <v>33</v>
      </c>
      <c r="N5">
        <f>'03_23'!E111/1000</f>
        <v>310.9323</v>
      </c>
    </row>
    <row r="6" spans="1:14">
      <c r="A6" s="2" t="s">
        <v>73</v>
      </c>
      <c r="B6" s="28">
        <f>'04_23'!D2</f>
        <v>20911</v>
      </c>
      <c r="C6" s="29">
        <f>'04_23'!E2</f>
        <v>-54277.093000000001</v>
      </c>
      <c r="D6" s="30">
        <f t="shared" si="0"/>
        <v>-19885.012999999999</v>
      </c>
      <c r="E6" s="28">
        <f>'04_23'!F2</f>
        <v>72630</v>
      </c>
      <c r="F6" s="29">
        <f>'04_23'!G2</f>
        <v>-58332.79</v>
      </c>
      <c r="G6" s="31">
        <f t="shared" si="1"/>
        <v>-61296.889999999992</v>
      </c>
      <c r="H6" s="32"/>
      <c r="I6" s="39" t="s">
        <v>74</v>
      </c>
      <c r="K6" s="109"/>
      <c r="L6" s="35"/>
      <c r="M6" s="40">
        <f>E18/1000</f>
        <v>39.208550000000002</v>
      </c>
      <c r="N6">
        <f>'04_23'!E111/1000</f>
        <v>367.48341000000005</v>
      </c>
    </row>
    <row r="7" spans="1:14">
      <c r="A7" s="2" t="s">
        <v>75</v>
      </c>
      <c r="B7" s="28">
        <f>'05_23'!D2</f>
        <v>17911</v>
      </c>
      <c r="C7" s="29">
        <f>'05_23'!E2</f>
        <v>-20977.52</v>
      </c>
      <c r="D7" s="30">
        <f t="shared" si="0"/>
        <v>-22951.532999999999</v>
      </c>
      <c r="E7" s="28">
        <f>'05_23'!F2</f>
        <v>19800</v>
      </c>
      <c r="F7" s="29">
        <f>'05_23'!G2</f>
        <v>-25248.52</v>
      </c>
      <c r="G7" s="31">
        <f t="shared" si="1"/>
        <v>-66745.409999999989</v>
      </c>
      <c r="H7" s="32"/>
      <c r="I7" s="39" t="s">
        <v>76</v>
      </c>
      <c r="K7" s="108"/>
      <c r="L7" s="38"/>
      <c r="M7" s="40">
        <f>(E19+E20)/1000</f>
        <v>51.93253</v>
      </c>
      <c r="N7">
        <f>'05_23'!E111/1000</f>
        <v>358.02833999999996</v>
      </c>
    </row>
    <row r="8" spans="1:14">
      <c r="A8" s="2" t="s">
        <v>77</v>
      </c>
      <c r="B8" s="28">
        <f>'06_23'!D2</f>
        <v>28744</v>
      </c>
      <c r="C8" s="29">
        <f>'06_23'!E2</f>
        <v>-26572.629999999997</v>
      </c>
      <c r="D8" s="30">
        <f t="shared" si="0"/>
        <v>-20780.162999999997</v>
      </c>
      <c r="E8" s="28">
        <f>'06_23'!F2</f>
        <v>33133</v>
      </c>
      <c r="F8" s="29">
        <f>'06_23'!G2</f>
        <v>-28830.22</v>
      </c>
      <c r="G8" s="31">
        <f t="shared" si="1"/>
        <v>-62442.62999999999</v>
      </c>
      <c r="H8" s="32"/>
      <c r="I8" s="33" t="s">
        <v>78</v>
      </c>
      <c r="J8" s="2">
        <v>150</v>
      </c>
      <c r="K8" s="108"/>
      <c r="L8" s="38"/>
      <c r="M8" s="36">
        <f>J8/4</f>
        <v>37.5</v>
      </c>
      <c r="N8">
        <f>'06_23'!E111/1000</f>
        <v>377.42543000000001</v>
      </c>
    </row>
    <row r="9" spans="1:14">
      <c r="A9" s="2" t="s">
        <v>79</v>
      </c>
      <c r="B9" s="28">
        <f>'07_23'!D2</f>
        <v>67911</v>
      </c>
      <c r="C9" s="29">
        <f>'07_23'!E2</f>
        <v>-35277.64</v>
      </c>
      <c r="D9" s="30">
        <f t="shared" si="0"/>
        <v>11853.197000000004</v>
      </c>
      <c r="E9" s="28">
        <f>'07_23'!F2</f>
        <v>70250</v>
      </c>
      <c r="F9" s="29">
        <f>'07_23'!G2</f>
        <v>-42110.31</v>
      </c>
      <c r="G9" s="31">
        <f t="shared" si="1"/>
        <v>-34302.939999999988</v>
      </c>
      <c r="H9" s="32"/>
      <c r="I9" s="33" t="s">
        <v>80</v>
      </c>
      <c r="J9" s="2">
        <v>96</v>
      </c>
      <c r="K9" s="108">
        <f>J9*$K$1</f>
        <v>22.596864</v>
      </c>
      <c r="L9" s="38">
        <f>J9-K9</f>
        <v>73.403136000000003</v>
      </c>
      <c r="M9" s="41"/>
      <c r="N9">
        <f>'07_23'!E111/1000</f>
        <v>433.28658999999999</v>
      </c>
    </row>
    <row r="10" spans="1:14">
      <c r="A10" s="2" t="s">
        <v>81</v>
      </c>
      <c r="B10" s="28">
        <f>'08_23'!D2</f>
        <v>87911</v>
      </c>
      <c r="C10" s="29">
        <f>'08_23'!E2</f>
        <v>-32079.01</v>
      </c>
      <c r="D10" s="30">
        <f t="shared" si="0"/>
        <v>67685.187000000005</v>
      </c>
      <c r="E10" s="28">
        <f>'08_23'!F2</f>
        <v>16800</v>
      </c>
      <c r="F10" s="29">
        <f>'08_23'!G2</f>
        <v>-37135.350000000006</v>
      </c>
      <c r="G10" s="31">
        <f t="shared" si="1"/>
        <v>-54638.289999999994</v>
      </c>
      <c r="H10" s="32"/>
      <c r="I10" s="33" t="s">
        <v>82</v>
      </c>
      <c r="J10" s="2">
        <v>100</v>
      </c>
      <c r="K10" s="108"/>
      <c r="L10" s="38"/>
      <c r="M10" s="36">
        <v>10</v>
      </c>
      <c r="N10">
        <f>'08_23'!E111/1000</f>
        <v>399.80056999999999</v>
      </c>
    </row>
    <row r="11" spans="1:14">
      <c r="A11" s="2" t="s">
        <v>83</v>
      </c>
      <c r="B11" s="28">
        <f>'09_23'!D2</f>
        <v>133300</v>
      </c>
      <c r="C11" s="29">
        <f>'09_23'!E2</f>
        <v>-31871.02</v>
      </c>
      <c r="D11" s="30">
        <f t="shared" si="0"/>
        <v>169114.16700000002</v>
      </c>
      <c r="E11" s="28">
        <f>'09_23'!F2</f>
        <v>257800</v>
      </c>
      <c r="F11" s="29">
        <f>'09_23'!G2</f>
        <v>-34914.910000000003</v>
      </c>
      <c r="G11" s="31">
        <f t="shared" si="1"/>
        <v>168246.8</v>
      </c>
      <c r="H11" s="32"/>
      <c r="I11" s="33" t="s">
        <v>84</v>
      </c>
      <c r="J11" s="2">
        <v>96</v>
      </c>
      <c r="K11" s="108">
        <f>J11*$K$1</f>
        <v>22.596864</v>
      </c>
      <c r="L11" s="38">
        <f>J11-K11</f>
        <v>73.403136000000003</v>
      </c>
      <c r="M11" s="36"/>
      <c r="N11">
        <f>'09_23'!E111/1000</f>
        <v>604.37009999999998</v>
      </c>
    </row>
    <row r="12" spans="1:14">
      <c r="A12" s="2" t="s">
        <v>85</v>
      </c>
      <c r="B12" s="28">
        <f>'10_23'!D2</f>
        <v>32800</v>
      </c>
      <c r="C12" s="29">
        <f>'10_23'!E2</f>
        <v>-44478.170000000006</v>
      </c>
      <c r="D12" s="30">
        <f t="shared" si="0"/>
        <v>157435.997</v>
      </c>
      <c r="E12" s="28">
        <f>'10_23'!F2</f>
        <v>23200</v>
      </c>
      <c r="F12" s="29">
        <f>'10_23'!G2</f>
        <v>-43968.17</v>
      </c>
      <c r="G12" s="31">
        <f t="shared" si="1"/>
        <v>147478.63</v>
      </c>
      <c r="H12" s="32"/>
      <c r="I12" s="33" t="s">
        <v>86</v>
      </c>
      <c r="J12" s="2">
        <v>84</v>
      </c>
      <c r="K12" s="108">
        <f>J12*$K$1</f>
        <v>19.772256000000002</v>
      </c>
      <c r="L12" s="38">
        <f>J12-K12</f>
        <v>64.227744000000001</v>
      </c>
      <c r="M12" s="36"/>
      <c r="N12">
        <f>'10_23'!E111/1000</f>
        <v>610.64972999999998</v>
      </c>
    </row>
    <row r="13" spans="1:14">
      <c r="A13" s="2" t="s">
        <v>87</v>
      </c>
      <c r="B13" s="28">
        <f>'11_23'!D2</f>
        <v>262800</v>
      </c>
      <c r="C13" s="29">
        <f>'11_23'!E2</f>
        <v>-98843.11</v>
      </c>
      <c r="D13" s="30">
        <f t="shared" si="0"/>
        <v>321392.88699999999</v>
      </c>
      <c r="E13" s="28">
        <f>'11_23'!F2</f>
        <v>177687.06</v>
      </c>
      <c r="F13" s="29">
        <f>'11_23'!G2</f>
        <v>-242504.11</v>
      </c>
      <c r="G13" s="31">
        <f t="shared" si="1"/>
        <v>82661.580000000016</v>
      </c>
      <c r="H13" s="32"/>
      <c r="I13" s="33" t="s">
        <v>88</v>
      </c>
      <c r="J13" s="2">
        <v>135</v>
      </c>
      <c r="K13" s="108">
        <f>J13*$K$1</f>
        <v>31.77684</v>
      </c>
      <c r="L13" s="38">
        <f>J13-K13</f>
        <v>103.22316000000001</v>
      </c>
      <c r="M13" s="41"/>
      <c r="N13">
        <f>'11_23'!E111/1000</f>
        <v>709.39308499999993</v>
      </c>
    </row>
    <row r="14" spans="1:14">
      <c r="A14" s="2" t="s">
        <v>89</v>
      </c>
      <c r="B14" s="28">
        <f>'12_23'!D2</f>
        <v>22800</v>
      </c>
      <c r="C14" s="29">
        <f>'12_23'!E2</f>
        <v>-38101.83</v>
      </c>
      <c r="D14" s="30">
        <f t="shared" si="0"/>
        <v>306091.05699999997</v>
      </c>
      <c r="E14" s="28">
        <f>'12_23'!F2</f>
        <v>16232.529999999999</v>
      </c>
      <c r="F14" s="29">
        <f>'12_23'!G2</f>
        <v>-41854.230000000003</v>
      </c>
      <c r="G14" s="31">
        <f t="shared" si="1"/>
        <v>57039.880000000012</v>
      </c>
      <c r="H14" s="32"/>
      <c r="I14" s="33" t="s">
        <v>90</v>
      </c>
      <c r="J14" s="2"/>
      <c r="K14" s="108">
        <f>J14*$K$1</f>
        <v>0</v>
      </c>
      <c r="L14" s="38">
        <f>J14-K14</f>
        <v>0</v>
      </c>
      <c r="M14" s="41"/>
      <c r="N14">
        <f>'12_23'!E113/1000</f>
        <v>218.08799999999999</v>
      </c>
    </row>
    <row r="15" spans="1:14">
      <c r="A15" s="44" t="s">
        <v>91</v>
      </c>
      <c r="B15" s="45">
        <f>SUM(B3:B14)</f>
        <v>792299</v>
      </c>
      <c r="C15" s="46">
        <f>SUM(C3:C14)</f>
        <v>-486207.94300000003</v>
      </c>
      <c r="D15" s="47">
        <f>B15+C15</f>
        <v>306091.05699999997</v>
      </c>
      <c r="E15" s="45">
        <f>SUM(E3:E14)</f>
        <v>745711.14000000013</v>
      </c>
      <c r="F15" s="46">
        <f>SUM(F3:F14)</f>
        <v>-688671.26</v>
      </c>
      <c r="G15" s="47">
        <f>E15+F15</f>
        <v>57039.880000000121</v>
      </c>
      <c r="H15" s="32"/>
      <c r="I15" s="110"/>
      <c r="J15" s="110">
        <f>SUM(J3:J14)</f>
        <v>855.16</v>
      </c>
      <c r="K15" s="111">
        <f>SUM(K4:K14)</f>
        <v>116.31735743999999</v>
      </c>
      <c r="L15" s="52">
        <f>SUM(L4:L14)</f>
        <v>377.84264256000006</v>
      </c>
      <c r="M15" s="53">
        <f>SUM(M3:M10)</f>
        <v>249.64107999999999</v>
      </c>
    </row>
    <row r="16" spans="1:14">
      <c r="A16" s="54">
        <v>12</v>
      </c>
      <c r="B16" s="55">
        <f>B15/A16</f>
        <v>66024.916666666672</v>
      </c>
      <c r="C16" s="56">
        <f>C15/A16</f>
        <v>-40517.328583333336</v>
      </c>
      <c r="D16" s="56"/>
      <c r="E16" s="56">
        <f>E15/A16</f>
        <v>62142.595000000008</v>
      </c>
      <c r="F16" s="56">
        <f>F15/A16</f>
        <v>-57389.271666666667</v>
      </c>
      <c r="G16" s="56">
        <f>G15/A16</f>
        <v>4753.3233333333437</v>
      </c>
      <c r="H16" s="57"/>
      <c r="I16" s="112"/>
      <c r="J16" s="56">
        <f>J15/12</f>
        <v>71.263333333333335</v>
      </c>
      <c r="K16" s="113">
        <f>K15/12</f>
        <v>9.6931131199999996</v>
      </c>
      <c r="L16" s="114">
        <f>L15/12</f>
        <v>31.486886880000004</v>
      </c>
      <c r="M16" s="115">
        <f>M15/12</f>
        <v>20.803423333333331</v>
      </c>
      <c r="N16" s="63">
        <f>AVERAGE(N2:N15)</f>
        <v>418.25000730769227</v>
      </c>
    </row>
    <row r="17" spans="2:13">
      <c r="C17" s="1"/>
      <c r="D17" s="1"/>
      <c r="G17" s="64"/>
      <c r="H17" s="64"/>
      <c r="I17" s="33"/>
      <c r="L17" s="116" t="s">
        <v>249</v>
      </c>
      <c r="M17" s="117">
        <f>L15+M15</f>
        <v>627.48372256000005</v>
      </c>
    </row>
    <row r="18" spans="2:13" ht="15">
      <c r="D18" s="65" t="s">
        <v>92</v>
      </c>
      <c r="E18" s="1">
        <f>'01_23'!F20+'02_23'!F21+'03_23'!F20+'04_23'!F20+'05_23'!F19+'06_23'!F21</f>
        <v>39208.550000000003</v>
      </c>
      <c r="F18">
        <v>5589</v>
      </c>
      <c r="G18" s="66">
        <v>25</v>
      </c>
      <c r="J18" s="33"/>
      <c r="L18" s="118" t="s">
        <v>250</v>
      </c>
      <c r="M18" s="68">
        <f>M17/12</f>
        <v>52.290310213333335</v>
      </c>
    </row>
    <row r="19" spans="2:13" ht="15">
      <c r="C19" s="69"/>
      <c r="D19" s="70" t="s">
        <v>93</v>
      </c>
      <c r="E19" s="71">
        <f>'07_23'!F26+'08_23'!F22+'09_23'!F21+'10_23'!F23+'11_23'!F21+'12_23'!F28</f>
        <v>44932.53</v>
      </c>
      <c r="F19">
        <f>F18*G18/100</f>
        <v>1397.25</v>
      </c>
      <c r="G19" s="66" t="s">
        <v>251</v>
      </c>
    </row>
    <row r="20" spans="2:13" ht="15">
      <c r="C20" s="69"/>
      <c r="D20" s="70" t="s">
        <v>252</v>
      </c>
      <c r="E20" s="71">
        <v>7000</v>
      </c>
      <c r="G20" s="66"/>
    </row>
    <row r="21" spans="2:13" ht="14.25">
      <c r="D21" s="72" t="s">
        <v>95</v>
      </c>
      <c r="E21" s="73">
        <f>SUM(E18:E20)</f>
        <v>91141.08</v>
      </c>
      <c r="F21" s="75">
        <f>SUM(F18:F19)</f>
        <v>6986.25</v>
      </c>
      <c r="G21" s="75" t="s">
        <v>253</v>
      </c>
    </row>
    <row r="26" spans="2:13">
      <c r="B26" s="76"/>
      <c r="C26" s="77" t="s">
        <v>254</v>
      </c>
      <c r="D26" s="76"/>
      <c r="E26" s="78"/>
      <c r="F26" s="79">
        <f>SUM(F27:F65)</f>
        <v>356022.27</v>
      </c>
    </row>
    <row r="27" spans="2:13">
      <c r="B27" s="80">
        <v>45291</v>
      </c>
      <c r="C27" t="s">
        <v>2</v>
      </c>
      <c r="F27">
        <v>32000</v>
      </c>
    </row>
    <row r="28" spans="2:13">
      <c r="B28" s="80">
        <v>45291</v>
      </c>
      <c r="C28" t="s">
        <v>1</v>
      </c>
      <c r="F28">
        <v>40000</v>
      </c>
    </row>
    <row r="29" spans="2:13">
      <c r="B29" s="80">
        <v>45291</v>
      </c>
      <c r="C29" t="s">
        <v>98</v>
      </c>
      <c r="F29">
        <v>40162.18</v>
      </c>
    </row>
    <row r="30" spans="2:13">
      <c r="B30" s="80">
        <v>45291</v>
      </c>
      <c r="C30" t="s">
        <v>99</v>
      </c>
      <c r="F30">
        <v>44912.09</v>
      </c>
    </row>
    <row r="31" spans="2:13">
      <c r="B31" s="80">
        <v>45291</v>
      </c>
      <c r="C31" t="s">
        <v>100</v>
      </c>
      <c r="D31">
        <v>1093</v>
      </c>
      <c r="E31">
        <v>111</v>
      </c>
      <c r="F31">
        <f>E31*D31</f>
        <v>121323</v>
      </c>
    </row>
    <row r="32" spans="2:13">
      <c r="B32" s="80">
        <v>45291</v>
      </c>
      <c r="C32" t="s">
        <v>101</v>
      </c>
      <c r="D32">
        <v>18.5</v>
      </c>
      <c r="E32">
        <v>850</v>
      </c>
      <c r="F32">
        <f>E32*D32</f>
        <v>15725</v>
      </c>
    </row>
    <row r="33" spans="2:6">
      <c r="B33" s="80">
        <v>45291</v>
      </c>
      <c r="C33" t="s">
        <v>102</v>
      </c>
      <c r="D33">
        <v>19</v>
      </c>
      <c r="E33">
        <v>100</v>
      </c>
      <c r="F33">
        <f>E33*D33</f>
        <v>1900</v>
      </c>
    </row>
    <row r="34" spans="2:6">
      <c r="B34" s="80">
        <v>45291</v>
      </c>
      <c r="C34" t="s">
        <v>103</v>
      </c>
      <c r="F34">
        <v>60000</v>
      </c>
    </row>
    <row r="35" spans="2:6">
      <c r="F3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72"/>
  <sheetViews>
    <sheetView topLeftCell="A35" zoomScale="110" zoomScaleNormal="110" workbookViewId="0">
      <selection activeCell="A16" sqref="A16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19" t="s">
        <v>48</v>
      </c>
      <c r="F1" s="11" t="s">
        <v>47</v>
      </c>
      <c r="G1" s="11" t="s">
        <v>50</v>
      </c>
    </row>
    <row r="2" spans="2:7">
      <c r="F2" s="14" t="s">
        <v>49</v>
      </c>
    </row>
    <row r="3" spans="2:7">
      <c r="B3" s="9">
        <v>44873</v>
      </c>
      <c r="C3" t="s">
        <v>255</v>
      </c>
      <c r="E3" s="1">
        <v>1250</v>
      </c>
      <c r="G3" s="1">
        <f t="shared" ref="G3:G37" si="0">G2+E3-F3</f>
        <v>1250</v>
      </c>
    </row>
    <row r="4" spans="2:7">
      <c r="B4" s="9">
        <v>44888</v>
      </c>
      <c r="C4" s="10" t="s">
        <v>256</v>
      </c>
      <c r="D4" s="10"/>
      <c r="F4" s="73">
        <v>2250</v>
      </c>
      <c r="G4" s="1">
        <f t="shared" si="0"/>
        <v>-1000</v>
      </c>
    </row>
    <row r="5" spans="2:7">
      <c r="B5" s="9">
        <v>44873</v>
      </c>
      <c r="C5" t="s">
        <v>257</v>
      </c>
      <c r="F5" s="73"/>
      <c r="G5" s="1">
        <f t="shared" si="0"/>
        <v>-1000</v>
      </c>
    </row>
    <row r="6" spans="2:7">
      <c r="B6" s="9">
        <v>44873</v>
      </c>
      <c r="C6" t="s">
        <v>258</v>
      </c>
      <c r="E6" s="1">
        <v>1111.1099999999999</v>
      </c>
      <c r="F6" s="73"/>
      <c r="G6" s="1">
        <f t="shared" si="0"/>
        <v>111.1099999999999</v>
      </c>
    </row>
    <row r="7" spans="2:7">
      <c r="B7" s="9">
        <v>44888</v>
      </c>
      <c r="C7" s="10" t="s">
        <v>256</v>
      </c>
      <c r="D7" s="10"/>
      <c r="F7" s="73">
        <v>150</v>
      </c>
      <c r="G7" s="1">
        <f t="shared" si="0"/>
        <v>-38.8900000000001</v>
      </c>
    </row>
    <row r="8" spans="2:7">
      <c r="B8" s="9">
        <v>44903</v>
      </c>
      <c r="C8" t="s">
        <v>259</v>
      </c>
      <c r="E8" s="1">
        <v>1111.1099999999999</v>
      </c>
      <c r="F8" s="73"/>
      <c r="G8" s="1">
        <f t="shared" si="0"/>
        <v>1072.2199999999998</v>
      </c>
    </row>
    <row r="9" spans="2:7">
      <c r="B9" s="9">
        <v>44914</v>
      </c>
      <c r="C9" s="10" t="s">
        <v>256</v>
      </c>
      <c r="D9" s="10"/>
      <c r="F9" s="73">
        <v>2500</v>
      </c>
      <c r="G9" s="1">
        <f t="shared" si="0"/>
        <v>-1427.7800000000002</v>
      </c>
    </row>
    <row r="10" spans="2:7">
      <c r="B10" s="9">
        <v>44934</v>
      </c>
      <c r="C10" t="s">
        <v>260</v>
      </c>
      <c r="E10" s="1">
        <v>1111.1099999999999</v>
      </c>
      <c r="F10" s="73"/>
      <c r="G10" s="1">
        <f t="shared" si="0"/>
        <v>-316.6700000000003</v>
      </c>
    </row>
    <row r="11" spans="2:7">
      <c r="B11" s="9">
        <v>44941</v>
      </c>
      <c r="C11" s="10" t="s">
        <v>261</v>
      </c>
      <c r="D11" s="10"/>
      <c r="F11" s="73">
        <v>1500</v>
      </c>
      <c r="G11" s="1">
        <f t="shared" si="0"/>
        <v>-1816.6700000000003</v>
      </c>
    </row>
    <row r="12" spans="2:7">
      <c r="B12" s="9">
        <v>44957</v>
      </c>
      <c r="C12" t="s">
        <v>262</v>
      </c>
      <c r="E12" s="1">
        <v>225.4</v>
      </c>
      <c r="F12" s="73"/>
      <c r="G12" s="1">
        <f t="shared" si="0"/>
        <v>-1591.2700000000002</v>
      </c>
    </row>
    <row r="13" spans="2:7">
      <c r="B13" s="9">
        <v>44957</v>
      </c>
      <c r="C13" t="s">
        <v>262</v>
      </c>
      <c r="E13" s="1">
        <v>225.4</v>
      </c>
      <c r="F13" s="73"/>
      <c r="G13" s="1">
        <f t="shared" si="0"/>
        <v>-1365.8700000000001</v>
      </c>
    </row>
    <row r="14" spans="2:7">
      <c r="B14" s="9">
        <v>44957</v>
      </c>
      <c r="C14" t="s">
        <v>263</v>
      </c>
      <c r="E14" s="1">
        <v>437.97</v>
      </c>
      <c r="F14" s="73"/>
      <c r="G14" s="1">
        <f t="shared" si="0"/>
        <v>-927.90000000000009</v>
      </c>
    </row>
    <row r="15" spans="2:7">
      <c r="B15" s="9">
        <v>44957</v>
      </c>
      <c r="C15" t="s">
        <v>264</v>
      </c>
      <c r="E15" s="1">
        <v>404.23</v>
      </c>
      <c r="F15" s="73"/>
      <c r="G15" s="1">
        <f t="shared" si="0"/>
        <v>-523.67000000000007</v>
      </c>
    </row>
    <row r="16" spans="2:7">
      <c r="B16" s="9">
        <v>44957</v>
      </c>
      <c r="C16" t="s">
        <v>265</v>
      </c>
      <c r="E16" s="1">
        <v>1135</v>
      </c>
      <c r="F16" s="73"/>
      <c r="G16" s="1">
        <f t="shared" si="0"/>
        <v>611.32999999999993</v>
      </c>
    </row>
    <row r="17" spans="2:7">
      <c r="B17" s="9">
        <v>44965</v>
      </c>
      <c r="C17" t="s">
        <v>266</v>
      </c>
      <c r="E17" s="1">
        <v>1111.1099999999999</v>
      </c>
      <c r="F17" s="73"/>
      <c r="G17" s="1">
        <f t="shared" si="0"/>
        <v>1722.4399999999998</v>
      </c>
    </row>
    <row r="18" spans="2:7">
      <c r="B18" s="9">
        <v>44981</v>
      </c>
      <c r="C18" s="10" t="s">
        <v>267</v>
      </c>
      <c r="D18" s="10"/>
      <c r="F18" s="73">
        <v>2000</v>
      </c>
      <c r="G18" s="1">
        <f t="shared" si="0"/>
        <v>-277.56000000000017</v>
      </c>
    </row>
    <row r="19" spans="2:7">
      <c r="B19" s="9">
        <v>44993</v>
      </c>
      <c r="C19" t="s">
        <v>268</v>
      </c>
      <c r="E19" s="1">
        <v>1111.1099999999999</v>
      </c>
      <c r="F19" s="73"/>
      <c r="G19" s="1">
        <f t="shared" si="0"/>
        <v>833.54999999999973</v>
      </c>
    </row>
    <row r="20" spans="2:7">
      <c r="B20" s="9">
        <v>45024</v>
      </c>
      <c r="C20" t="s">
        <v>269</v>
      </c>
      <c r="E20" s="1">
        <v>1111.1099999999999</v>
      </c>
      <c r="F20" s="73"/>
      <c r="G20" s="1">
        <f t="shared" si="0"/>
        <v>1944.6599999999996</v>
      </c>
    </row>
    <row r="21" spans="2:7">
      <c r="B21" s="9">
        <v>45031</v>
      </c>
      <c r="C21" s="10" t="s">
        <v>267</v>
      </c>
      <c r="D21" s="10"/>
      <c r="F21" s="73">
        <v>6000</v>
      </c>
      <c r="G21" s="1">
        <f t="shared" si="0"/>
        <v>-4055.34</v>
      </c>
    </row>
    <row r="22" spans="2:7">
      <c r="B22" s="9">
        <v>45054</v>
      </c>
      <c r="C22" t="s">
        <v>270</v>
      </c>
      <c r="E22" s="1">
        <v>1111.1099999999999</v>
      </c>
      <c r="F22" s="73"/>
      <c r="G22" s="1">
        <f t="shared" si="0"/>
        <v>-2944.2300000000005</v>
      </c>
    </row>
    <row r="23" spans="2:7">
      <c r="B23" s="9">
        <v>45085</v>
      </c>
      <c r="C23" t="s">
        <v>271</v>
      </c>
      <c r="E23" s="1">
        <v>1111.1099999999999</v>
      </c>
      <c r="F23" s="73"/>
      <c r="G23" s="1">
        <f t="shared" si="0"/>
        <v>-1833.1200000000006</v>
      </c>
    </row>
    <row r="24" spans="2:7">
      <c r="B24" s="9">
        <v>45115</v>
      </c>
      <c r="C24" t="s">
        <v>272</v>
      </c>
      <c r="E24" s="1">
        <v>1111.1199999999999</v>
      </c>
      <c r="F24" s="73"/>
      <c r="G24" s="1">
        <f t="shared" si="0"/>
        <v>-722.00000000000068</v>
      </c>
    </row>
    <row r="25" spans="2:7">
      <c r="B25" s="9">
        <v>45000</v>
      </c>
      <c r="C25" t="s">
        <v>273</v>
      </c>
      <c r="E25" s="1">
        <v>2258</v>
      </c>
      <c r="F25" s="73"/>
      <c r="G25" s="1">
        <f t="shared" si="0"/>
        <v>1535.9999999999993</v>
      </c>
    </row>
    <row r="26" spans="2:7">
      <c r="C26" t="s">
        <v>274</v>
      </c>
      <c r="E26" s="1">
        <v>613</v>
      </c>
      <c r="F26" s="11"/>
      <c r="G26" s="1">
        <f t="shared" si="0"/>
        <v>2148.9999999999991</v>
      </c>
    </row>
    <row r="27" spans="2:7">
      <c r="C27" t="s">
        <v>275</v>
      </c>
      <c r="E27" s="1">
        <v>720</v>
      </c>
      <c r="F27" s="11"/>
      <c r="G27" s="1">
        <f t="shared" si="0"/>
        <v>2868.9999999999991</v>
      </c>
    </row>
    <row r="28" spans="2:7">
      <c r="C28" t="s">
        <v>276</v>
      </c>
      <c r="F28" s="11">
        <v>1036</v>
      </c>
      <c r="G28" s="1">
        <f t="shared" si="0"/>
        <v>1832.9999999999991</v>
      </c>
    </row>
    <row r="29" spans="2:7">
      <c r="B29" s="9">
        <v>45112</v>
      </c>
      <c r="C29" t="s">
        <v>277</v>
      </c>
      <c r="F29" s="11">
        <v>500</v>
      </c>
      <c r="G29" s="1">
        <f t="shared" si="0"/>
        <v>1332.9999999999991</v>
      </c>
    </row>
    <row r="30" spans="2:7">
      <c r="B30" s="9">
        <v>45114</v>
      </c>
      <c r="C30" t="s">
        <v>278</v>
      </c>
      <c r="E30" s="1">
        <v>2650</v>
      </c>
      <c r="F30" s="11"/>
      <c r="G30" s="1">
        <f t="shared" si="0"/>
        <v>3982.9999999999991</v>
      </c>
    </row>
    <row r="31" spans="2:7">
      <c r="C31" t="s">
        <v>279</v>
      </c>
      <c r="E31" s="1">
        <v>1356</v>
      </c>
      <c r="F31" s="11"/>
      <c r="G31" s="1">
        <f t="shared" si="0"/>
        <v>5338.9999999999991</v>
      </c>
    </row>
    <row r="32" spans="2:7">
      <c r="C32" t="s">
        <v>279</v>
      </c>
      <c r="E32" s="1">
        <v>869</v>
      </c>
      <c r="F32" s="11"/>
      <c r="G32" s="1">
        <f t="shared" si="0"/>
        <v>6207.9999999999991</v>
      </c>
    </row>
    <row r="33" spans="2:7">
      <c r="C33" t="s">
        <v>280</v>
      </c>
      <c r="D33">
        <v>1120</v>
      </c>
      <c r="F33" s="11"/>
      <c r="G33" s="1">
        <f t="shared" si="0"/>
        <v>6207.9999999999991</v>
      </c>
    </row>
    <row r="34" spans="2:7">
      <c r="B34" s="9">
        <v>45122</v>
      </c>
      <c r="C34" t="s">
        <v>281</v>
      </c>
      <c r="F34" s="11">
        <v>3450</v>
      </c>
      <c r="G34" s="1">
        <f t="shared" si="0"/>
        <v>2757.9999999999991</v>
      </c>
    </row>
    <row r="35" spans="2:7">
      <c r="C35" t="s">
        <v>282</v>
      </c>
      <c r="E35" s="1">
        <v>1750</v>
      </c>
      <c r="F35" s="73"/>
      <c r="G35" s="1">
        <f t="shared" si="0"/>
        <v>4507.9999999999991</v>
      </c>
    </row>
    <row r="36" spans="2:7">
      <c r="B36" s="9">
        <v>45149</v>
      </c>
      <c r="C36" t="s">
        <v>283</v>
      </c>
      <c r="F36" s="73">
        <v>3450</v>
      </c>
      <c r="G36" s="1">
        <f t="shared" si="0"/>
        <v>1057.9999999999991</v>
      </c>
    </row>
    <row r="37" spans="2:7">
      <c r="F37" s="73"/>
      <c r="G37" s="1">
        <f t="shared" si="0"/>
        <v>1057.9999999999991</v>
      </c>
    </row>
    <row r="38" spans="2:7">
      <c r="F38" s="73"/>
    </row>
    <row r="39" spans="2:7" ht="15.75">
      <c r="B39" s="120">
        <v>45168</v>
      </c>
      <c r="D39" s="72" t="s">
        <v>284</v>
      </c>
      <c r="E39" s="1">
        <f>SUM(E3:E37)</f>
        <v>23894</v>
      </c>
      <c r="F39" s="73">
        <f>SUM(F3:F37)</f>
        <v>22836</v>
      </c>
      <c r="G39" s="121">
        <f>E39-F39</f>
        <v>1058</v>
      </c>
    </row>
    <row r="41" spans="2:7">
      <c r="B41" s="9">
        <v>45179</v>
      </c>
      <c r="C41" t="s">
        <v>285</v>
      </c>
      <c r="E41" s="1">
        <v>3450</v>
      </c>
      <c r="G41" s="1">
        <f>G39+E41-F41</f>
        <v>4508</v>
      </c>
    </row>
    <row r="42" spans="2:7">
      <c r="B42" s="9">
        <v>45184</v>
      </c>
      <c r="C42" t="s">
        <v>286</v>
      </c>
      <c r="E42" s="1">
        <v>3300</v>
      </c>
      <c r="G42" s="1">
        <f t="shared" ref="G42:G58" si="1">G41+E42-F42</f>
        <v>7808</v>
      </c>
    </row>
    <row r="43" spans="2:7">
      <c r="B43" s="9">
        <v>45184</v>
      </c>
      <c r="C43" t="s">
        <v>287</v>
      </c>
      <c r="F43" s="73">
        <v>3450</v>
      </c>
      <c r="G43" s="1">
        <f t="shared" si="1"/>
        <v>4358</v>
      </c>
    </row>
    <row r="44" spans="2:7">
      <c r="B44" s="9">
        <v>45192</v>
      </c>
      <c r="C44" t="s">
        <v>288</v>
      </c>
      <c r="D44">
        <v>450</v>
      </c>
      <c r="G44" s="1">
        <f t="shared" si="1"/>
        <v>4358</v>
      </c>
    </row>
    <row r="45" spans="2:7">
      <c r="B45" s="9">
        <v>45192</v>
      </c>
      <c r="C45" t="s">
        <v>289</v>
      </c>
      <c r="D45">
        <v>699</v>
      </c>
      <c r="G45" s="1">
        <f t="shared" si="1"/>
        <v>4358</v>
      </c>
    </row>
    <row r="46" spans="2:7">
      <c r="B46" s="9">
        <v>45189</v>
      </c>
      <c r="C46" t="s">
        <v>290</v>
      </c>
      <c r="E46" s="1">
        <v>573</v>
      </c>
      <c r="G46" s="1">
        <f t="shared" si="1"/>
        <v>4931</v>
      </c>
    </row>
    <row r="47" spans="2:7">
      <c r="C47" t="s">
        <v>291</v>
      </c>
      <c r="D47">
        <v>1500</v>
      </c>
      <c r="G47" s="1">
        <f t="shared" si="1"/>
        <v>4931</v>
      </c>
    </row>
    <row r="48" spans="2:7">
      <c r="C48" t="s">
        <v>292</v>
      </c>
      <c r="E48" s="1">
        <v>1207</v>
      </c>
      <c r="G48" s="1">
        <f t="shared" si="1"/>
        <v>6138</v>
      </c>
    </row>
    <row r="49" spans="2:7">
      <c r="C49" t="s">
        <v>293</v>
      </c>
      <c r="D49">
        <v>1502</v>
      </c>
      <c r="G49" s="1">
        <f t="shared" si="1"/>
        <v>6138</v>
      </c>
    </row>
    <row r="50" spans="2:7">
      <c r="B50" s="9">
        <v>45214</v>
      </c>
      <c r="C50" t="s">
        <v>294</v>
      </c>
      <c r="F50" s="73">
        <v>3450</v>
      </c>
      <c r="G50" s="1">
        <f t="shared" si="1"/>
        <v>2688</v>
      </c>
    </row>
    <row r="51" spans="2:7">
      <c r="B51" s="9">
        <v>45246</v>
      </c>
      <c r="C51" t="s">
        <v>295</v>
      </c>
      <c r="E51" s="1">
        <v>1500</v>
      </c>
      <c r="G51" s="1">
        <f t="shared" si="1"/>
        <v>4188</v>
      </c>
    </row>
    <row r="52" spans="2:7">
      <c r="B52" s="9">
        <v>45246</v>
      </c>
      <c r="C52" t="s">
        <v>296</v>
      </c>
      <c r="F52" s="1">
        <v>3450</v>
      </c>
      <c r="G52" s="1">
        <f t="shared" si="1"/>
        <v>738</v>
      </c>
    </row>
    <row r="53" spans="2:7">
      <c r="B53" s="9">
        <v>45260</v>
      </c>
      <c r="C53" t="s">
        <v>297</v>
      </c>
      <c r="E53" s="1">
        <v>573</v>
      </c>
      <c r="G53" s="1">
        <f t="shared" si="1"/>
        <v>1311</v>
      </c>
    </row>
    <row r="54" spans="2:7">
      <c r="B54" s="9">
        <v>45266</v>
      </c>
      <c r="C54" t="s">
        <v>298</v>
      </c>
      <c r="F54" s="1">
        <v>3450</v>
      </c>
      <c r="G54" s="1">
        <f t="shared" si="1"/>
        <v>-2139</v>
      </c>
    </row>
    <row r="55" spans="2:7">
      <c r="B55" s="9">
        <v>45267</v>
      </c>
      <c r="C55" t="s">
        <v>299</v>
      </c>
      <c r="E55" s="1">
        <v>1500</v>
      </c>
      <c r="G55" s="1">
        <f t="shared" si="1"/>
        <v>-639</v>
      </c>
    </row>
    <row r="56" spans="2:7">
      <c r="B56" s="9">
        <v>45270</v>
      </c>
      <c r="C56" t="s">
        <v>245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22">
        <f t="shared" si="1"/>
        <v>1072</v>
      </c>
    </row>
    <row r="59" spans="2:7">
      <c r="G59" s="123"/>
    </row>
    <row r="60" spans="2:7" ht="15">
      <c r="C60" s="124" t="s">
        <v>300</v>
      </c>
      <c r="D60" s="125">
        <f>SUM(D3:D36)+SUM(D41:D52)</f>
        <v>5271</v>
      </c>
      <c r="E60" s="125">
        <f>SUM(E3:E36)+SUM(E41:E56)</f>
        <v>37708</v>
      </c>
      <c r="F60" s="125">
        <f>SUM(F3:F36)+SUM(F41:F56)</f>
        <v>36636</v>
      </c>
      <c r="G60" s="126">
        <f>E60-F60</f>
        <v>1072</v>
      </c>
    </row>
    <row r="61" spans="2:7">
      <c r="D61" s="127" t="s">
        <v>301</v>
      </c>
      <c r="E61" s="128" t="s">
        <v>302</v>
      </c>
      <c r="F61" s="128" t="s">
        <v>303</v>
      </c>
      <c r="G61" s="129" t="s">
        <v>303</v>
      </c>
    </row>
    <row r="62" spans="2:7">
      <c r="D62" s="127" t="s">
        <v>304</v>
      </c>
      <c r="E62" s="128" t="s">
        <v>305</v>
      </c>
      <c r="F62" s="128" t="s">
        <v>306</v>
      </c>
      <c r="G62" s="130" t="s">
        <v>307</v>
      </c>
    </row>
    <row r="65" spans="2:7">
      <c r="D65" s="10"/>
      <c r="E65" s="11" t="s">
        <v>46</v>
      </c>
      <c r="F65" s="11" t="s">
        <v>47</v>
      </c>
    </row>
    <row r="66" spans="2:7" ht="27" customHeight="1">
      <c r="D66" s="13" t="s">
        <v>48</v>
      </c>
      <c r="E66" s="11" t="s">
        <v>49</v>
      </c>
      <c r="F66" s="14" t="s">
        <v>49</v>
      </c>
      <c r="G66" s="11" t="s">
        <v>50</v>
      </c>
    </row>
    <row r="69" spans="2:7">
      <c r="B69" s="9">
        <v>45291</v>
      </c>
      <c r="C69" t="s">
        <v>51</v>
      </c>
      <c r="G69" s="1">
        <v>1072</v>
      </c>
    </row>
    <row r="70" spans="2:7">
      <c r="B70" s="9">
        <v>45306</v>
      </c>
      <c r="C70" t="s">
        <v>308</v>
      </c>
      <c r="F70" s="1">
        <v>3450</v>
      </c>
      <c r="G70" s="1">
        <f>G69+E70-F70</f>
        <v>-2378</v>
      </c>
    </row>
    <row r="71" spans="2:7">
      <c r="B71" s="9">
        <v>45309</v>
      </c>
      <c r="C71" t="s">
        <v>53</v>
      </c>
      <c r="E71" s="1">
        <v>899</v>
      </c>
      <c r="G71" s="1">
        <f>G70+E71-F71</f>
        <v>-1479</v>
      </c>
    </row>
    <row r="72" spans="2:7">
      <c r="B72" s="9">
        <v>45309</v>
      </c>
      <c r="C72" t="s">
        <v>54</v>
      </c>
      <c r="E72" s="1">
        <v>1093.6500000000001</v>
      </c>
      <c r="G72" s="1">
        <f>G71+E72-F72</f>
        <v>-385.34999999999991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abSelected="1" topLeftCell="A3" zoomScale="130" zoomScaleNormal="130" workbookViewId="0">
      <selection activeCell="D13" sqref="D13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263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263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261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262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260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5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7">
        <f>Sayfa2!$D25*Sayfa2!$C25</f>
        <v>125.523</v>
      </c>
    </row>
    <row r="26" spans="1:8">
      <c r="A26" s="4"/>
      <c r="E26" s="2"/>
      <c r="F26" s="2"/>
      <c r="G26" s="8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7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7">
        <f>Sayfa2!$D32*Sayfa2!$C32</f>
        <v>354.42380600000001</v>
      </c>
    </row>
    <row r="33" spans="1:7">
      <c r="A33" s="4"/>
      <c r="E33" s="2"/>
      <c r="F33" s="2"/>
      <c r="G33" s="8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K50"/>
  <sheetViews>
    <sheetView topLeftCell="A23" zoomScale="110" zoomScaleNormal="110" workbookViewId="0">
      <selection activeCell="C37" sqref="C37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5703125" customWidth="1"/>
    <col min="7" max="7" width="4.140625" customWidth="1"/>
    <col min="8" max="8" width="11.85546875" customWidth="1"/>
    <col min="9" max="9" width="12.42578125" customWidth="1"/>
    <col min="10" max="10" width="9.140625" customWidth="1"/>
  </cols>
  <sheetData>
    <row r="2" spans="2:9">
      <c r="C2" s="131" t="s">
        <v>309</v>
      </c>
    </row>
    <row r="3" spans="2:9">
      <c r="D3" s="72" t="s">
        <v>310</v>
      </c>
      <c r="E3" s="10" t="s">
        <v>311</v>
      </c>
      <c r="F3" s="72" t="s">
        <v>312</v>
      </c>
      <c r="G3" s="10"/>
      <c r="I3" s="72" t="s">
        <v>313</v>
      </c>
    </row>
    <row r="4" spans="2:9">
      <c r="D4" s="132" t="s">
        <v>314</v>
      </c>
      <c r="E4" s="10" t="s">
        <v>315</v>
      </c>
      <c r="F4" s="72" t="s">
        <v>314</v>
      </c>
      <c r="G4" s="10"/>
      <c r="I4" s="72" t="s">
        <v>315</v>
      </c>
    </row>
    <row r="5" spans="2:9" ht="14.25">
      <c r="E5" s="133">
        <v>119305.95</v>
      </c>
      <c r="F5" s="134"/>
      <c r="G5" s="134"/>
      <c r="H5" s="135" t="s">
        <v>316</v>
      </c>
      <c r="I5" s="136">
        <f>NZN_23!I8*-1</f>
        <v>119305.95484700002</v>
      </c>
    </row>
    <row r="6" spans="2:9" ht="14.25">
      <c r="E6" s="64"/>
      <c r="H6" s="33" t="s">
        <v>317</v>
      </c>
      <c r="I6" s="137">
        <f>I23*-1</f>
        <v>39967</v>
      </c>
    </row>
    <row r="7" spans="2:9" ht="14.25">
      <c r="E7" s="64"/>
      <c r="I7" s="137">
        <f>I6+I5</f>
        <v>159272.95484700002</v>
      </c>
    </row>
    <row r="8" spans="2:9">
      <c r="B8" s="99">
        <v>45295</v>
      </c>
      <c r="D8" s="84">
        <v>10000</v>
      </c>
      <c r="E8" s="92">
        <f>I7-D8</f>
        <v>149272.95484700002</v>
      </c>
      <c r="F8" s="138">
        <v>10000</v>
      </c>
      <c r="G8" s="43"/>
      <c r="H8" s="43" t="s">
        <v>318</v>
      </c>
      <c r="I8" s="139">
        <f t="shared" ref="I8:I19" si="0">I7-F8</f>
        <v>149272.95484700002</v>
      </c>
    </row>
    <row r="9" spans="2:9">
      <c r="B9" s="99">
        <v>45323</v>
      </c>
      <c r="D9" s="84">
        <v>10000</v>
      </c>
      <c r="E9" s="92">
        <f t="shared" ref="E9:E19" si="1">E8-D9</f>
        <v>139272.95484700002</v>
      </c>
      <c r="I9" s="92">
        <f t="shared" si="0"/>
        <v>149272.95484700002</v>
      </c>
    </row>
    <row r="10" spans="2:9">
      <c r="B10" s="99">
        <v>45352</v>
      </c>
      <c r="D10" s="84">
        <v>10000</v>
      </c>
      <c r="E10" s="92">
        <f t="shared" si="1"/>
        <v>129272.95484700002</v>
      </c>
      <c r="I10" s="92">
        <f t="shared" si="0"/>
        <v>149272.95484700002</v>
      </c>
    </row>
    <row r="11" spans="2:9">
      <c r="B11" s="99">
        <v>45383</v>
      </c>
      <c r="D11" s="84">
        <v>10000</v>
      </c>
      <c r="E11" s="92">
        <f t="shared" si="1"/>
        <v>119272.95484700002</v>
      </c>
      <c r="I11" s="92">
        <f t="shared" si="0"/>
        <v>149272.95484700002</v>
      </c>
    </row>
    <row r="12" spans="2:9">
      <c r="B12" s="99">
        <v>45413</v>
      </c>
      <c r="D12" s="84">
        <v>10000</v>
      </c>
      <c r="E12" s="92">
        <f t="shared" si="1"/>
        <v>109272.95484700002</v>
      </c>
      <c r="I12" s="92">
        <f t="shared" si="0"/>
        <v>149272.95484700002</v>
      </c>
    </row>
    <row r="13" spans="2:9">
      <c r="B13" s="99">
        <v>45444</v>
      </c>
      <c r="D13" s="84">
        <v>10000</v>
      </c>
      <c r="E13" s="92">
        <f t="shared" si="1"/>
        <v>99272.954847000015</v>
      </c>
      <c r="I13" s="92">
        <f t="shared" si="0"/>
        <v>149272.95484700002</v>
      </c>
    </row>
    <row r="14" spans="2:9">
      <c r="B14" s="99">
        <v>45474</v>
      </c>
      <c r="D14" s="84">
        <v>10000</v>
      </c>
      <c r="E14" s="92">
        <f t="shared" si="1"/>
        <v>89272.954847000015</v>
      </c>
      <c r="I14" s="92">
        <f t="shared" si="0"/>
        <v>149272.95484700002</v>
      </c>
    </row>
    <row r="15" spans="2:9">
      <c r="B15" s="99">
        <v>45505</v>
      </c>
      <c r="D15" s="84">
        <v>10000</v>
      </c>
      <c r="E15" s="92">
        <f t="shared" si="1"/>
        <v>79272.954847000015</v>
      </c>
      <c r="I15" s="92">
        <f t="shared" si="0"/>
        <v>149272.95484700002</v>
      </c>
    </row>
    <row r="16" spans="2:9">
      <c r="B16" s="99">
        <v>45536</v>
      </c>
      <c r="D16" s="84">
        <v>10000</v>
      </c>
      <c r="E16" s="92">
        <f t="shared" si="1"/>
        <v>69272.954847000015</v>
      </c>
      <c r="I16" s="92">
        <f t="shared" si="0"/>
        <v>149272.95484700002</v>
      </c>
    </row>
    <row r="17" spans="2:11">
      <c r="B17" s="99">
        <v>45566</v>
      </c>
      <c r="D17" s="84">
        <v>10000</v>
      </c>
      <c r="E17" s="92">
        <f t="shared" si="1"/>
        <v>59272.954847000015</v>
      </c>
      <c r="I17" s="92">
        <f t="shared" si="0"/>
        <v>149272.95484700002</v>
      </c>
    </row>
    <row r="18" spans="2:11">
      <c r="B18" s="99">
        <v>45597</v>
      </c>
      <c r="D18" s="84">
        <v>10000</v>
      </c>
      <c r="E18" s="92">
        <f t="shared" si="1"/>
        <v>49272.954847000015</v>
      </c>
      <c r="I18" s="92">
        <f t="shared" si="0"/>
        <v>149272.95484700002</v>
      </c>
    </row>
    <row r="19" spans="2:11">
      <c r="B19" s="99">
        <v>45627</v>
      </c>
      <c r="D19" s="84">
        <v>10000</v>
      </c>
      <c r="E19" s="92">
        <f t="shared" si="1"/>
        <v>39272.954847000015</v>
      </c>
      <c r="I19" s="92">
        <f t="shared" si="0"/>
        <v>149272.95484700002</v>
      </c>
    </row>
    <row r="20" spans="2:11">
      <c r="D20" s="84"/>
      <c r="E20" s="92"/>
      <c r="H20" s="92"/>
      <c r="I20" s="64"/>
    </row>
    <row r="21" spans="2:11" ht="15.75">
      <c r="C21" s="140" t="s">
        <v>319</v>
      </c>
      <c r="E21" s="141">
        <v>0.2351</v>
      </c>
      <c r="F21" s="141">
        <f>1-E21</f>
        <v>0.76490000000000002</v>
      </c>
      <c r="I21" s="64"/>
    </row>
    <row r="22" spans="2:11">
      <c r="B22" s="142" t="s">
        <v>320</v>
      </c>
      <c r="C22" s="142" t="s">
        <v>25</v>
      </c>
      <c r="D22" s="143" t="s">
        <v>321</v>
      </c>
      <c r="E22" s="144" t="s">
        <v>322</v>
      </c>
      <c r="F22" s="143" t="s">
        <v>323</v>
      </c>
      <c r="G22" s="145" t="s">
        <v>324</v>
      </c>
      <c r="H22" s="143" t="s">
        <v>325</v>
      </c>
      <c r="I22" s="146" t="s">
        <v>326</v>
      </c>
    </row>
    <row r="23" spans="2:11">
      <c r="B23" s="147"/>
      <c r="C23" s="148" t="s">
        <v>327</v>
      </c>
      <c r="D23" s="149">
        <f>SUBTOTAL(109,D24:D37)</f>
        <v>331000</v>
      </c>
      <c r="E23" s="149">
        <f>SUBTOTAL(109,$E$24:$E$37)</f>
        <v>170000</v>
      </c>
      <c r="F23" s="149">
        <f>SUM(F24:F37)</f>
        <v>-37851.1</v>
      </c>
      <c r="G23" s="148"/>
      <c r="H23" s="149">
        <f>SUBTOTAL(109,$H$24:$H$37)</f>
        <v>-39967</v>
      </c>
      <c r="I23" s="149">
        <f>I24</f>
        <v>-39967</v>
      </c>
      <c r="K23" s="150"/>
    </row>
    <row r="24" spans="2:11">
      <c r="B24" s="151">
        <v>45656</v>
      </c>
      <c r="C24" t="s">
        <v>328</v>
      </c>
      <c r="E24" s="85">
        <f t="shared" ref="E24:E37" si="2">IF(G24=1,$D24,0)</f>
        <v>0</v>
      </c>
      <c r="F24" s="152">
        <f t="shared" ref="F24:F37" si="3">IF(G24=0,D24*$E$21*-1,0)</f>
        <v>0</v>
      </c>
      <c r="G24" s="153">
        <v>0</v>
      </c>
      <c r="H24" s="85">
        <f t="shared" ref="H24:H37" si="4">IF(G24=1,D24*$E$21*-1,0)</f>
        <v>0</v>
      </c>
      <c r="I24" s="64">
        <f t="shared" ref="I24:I36" si="5">I25+H24</f>
        <v>-39967</v>
      </c>
      <c r="K24" s="150"/>
    </row>
    <row r="25" spans="2:11">
      <c r="B25" s="154"/>
      <c r="C25" s="155"/>
      <c r="D25" s="156"/>
      <c r="E25" s="85">
        <f t="shared" si="2"/>
        <v>0</v>
      </c>
      <c r="F25" s="152">
        <f t="shared" si="3"/>
        <v>0</v>
      </c>
      <c r="G25" s="153">
        <v>0</v>
      </c>
      <c r="H25" s="85">
        <f t="shared" si="4"/>
        <v>0</v>
      </c>
      <c r="I25" s="64">
        <f t="shared" si="5"/>
        <v>-39967</v>
      </c>
    </row>
    <row r="26" spans="2:11">
      <c r="B26" s="157"/>
      <c r="C26" s="158"/>
      <c r="D26" s="159"/>
      <c r="E26" s="85">
        <f t="shared" si="2"/>
        <v>0</v>
      </c>
      <c r="F26" s="152">
        <f t="shared" si="3"/>
        <v>0</v>
      </c>
      <c r="G26" s="153">
        <v>0</v>
      </c>
      <c r="H26" s="85">
        <f t="shared" si="4"/>
        <v>0</v>
      </c>
      <c r="I26" s="64">
        <f t="shared" si="5"/>
        <v>-39967</v>
      </c>
    </row>
    <row r="27" spans="2:11">
      <c r="B27" s="157"/>
      <c r="C27" s="158"/>
      <c r="D27" s="159"/>
      <c r="E27" s="85">
        <f t="shared" si="2"/>
        <v>0</v>
      </c>
      <c r="F27" s="152">
        <f t="shared" si="3"/>
        <v>0</v>
      </c>
      <c r="G27" s="153">
        <v>0</v>
      </c>
      <c r="H27" s="85">
        <f t="shared" si="4"/>
        <v>0</v>
      </c>
      <c r="I27" s="64">
        <f t="shared" si="5"/>
        <v>-39967</v>
      </c>
    </row>
    <row r="28" spans="2:11">
      <c r="B28" s="154"/>
      <c r="C28" s="155"/>
      <c r="D28" s="156"/>
      <c r="E28" s="85">
        <f t="shared" si="2"/>
        <v>0</v>
      </c>
      <c r="F28" s="152">
        <f t="shared" si="3"/>
        <v>0</v>
      </c>
      <c r="G28" s="153">
        <v>0</v>
      </c>
      <c r="H28" s="85">
        <f t="shared" si="4"/>
        <v>0</v>
      </c>
      <c r="I28" s="64">
        <f t="shared" si="5"/>
        <v>-39967</v>
      </c>
    </row>
    <row r="29" spans="2:11">
      <c r="B29" s="154"/>
      <c r="C29" s="155" t="s">
        <v>329</v>
      </c>
      <c r="D29" s="156"/>
      <c r="E29" s="85">
        <f t="shared" si="2"/>
        <v>0</v>
      </c>
      <c r="F29" s="152">
        <f t="shared" si="3"/>
        <v>0</v>
      </c>
      <c r="G29" s="153">
        <v>0</v>
      </c>
      <c r="H29" s="85">
        <f t="shared" si="4"/>
        <v>0</v>
      </c>
      <c r="I29" s="64">
        <f t="shared" si="5"/>
        <v>-39967</v>
      </c>
    </row>
    <row r="30" spans="2:11">
      <c r="B30" s="154"/>
      <c r="C30" s="155"/>
      <c r="D30" s="156"/>
      <c r="E30" s="85">
        <f t="shared" si="2"/>
        <v>0</v>
      </c>
      <c r="F30" s="152">
        <f t="shared" si="3"/>
        <v>0</v>
      </c>
      <c r="G30" s="153">
        <v>0</v>
      </c>
      <c r="H30" s="85">
        <f t="shared" si="4"/>
        <v>0</v>
      </c>
      <c r="I30" s="64">
        <f t="shared" si="5"/>
        <v>-39967</v>
      </c>
    </row>
    <row r="31" spans="2:11">
      <c r="B31" s="154"/>
      <c r="C31" s="155"/>
      <c r="D31" s="156"/>
      <c r="E31" s="85">
        <f t="shared" si="2"/>
        <v>0</v>
      </c>
      <c r="F31" s="152">
        <f t="shared" si="3"/>
        <v>0</v>
      </c>
      <c r="G31" s="153">
        <v>0</v>
      </c>
      <c r="H31" s="85">
        <f t="shared" si="4"/>
        <v>0</v>
      </c>
      <c r="I31" s="64">
        <f t="shared" si="5"/>
        <v>-39967</v>
      </c>
    </row>
    <row r="32" spans="2:11">
      <c r="B32" s="157"/>
      <c r="C32" s="158"/>
      <c r="D32" s="159"/>
      <c r="E32" s="85">
        <f t="shared" si="2"/>
        <v>0</v>
      </c>
      <c r="F32" s="152">
        <f t="shared" si="3"/>
        <v>0</v>
      </c>
      <c r="G32" s="153">
        <v>0</v>
      </c>
      <c r="H32" s="85">
        <f t="shared" si="4"/>
        <v>0</v>
      </c>
      <c r="I32" s="64">
        <f t="shared" si="5"/>
        <v>-39967</v>
      </c>
    </row>
    <row r="33" spans="2:11">
      <c r="B33" s="151">
        <v>45321</v>
      </c>
      <c r="C33" s="160" t="s">
        <v>330</v>
      </c>
      <c r="D33" s="46">
        <v>7000</v>
      </c>
      <c r="E33" s="85">
        <f t="shared" si="2"/>
        <v>0</v>
      </c>
      <c r="F33" s="152">
        <f t="shared" si="3"/>
        <v>-1645.7</v>
      </c>
      <c r="G33" s="153">
        <v>0</v>
      </c>
      <c r="H33" s="85">
        <f t="shared" si="4"/>
        <v>0</v>
      </c>
      <c r="I33" s="64">
        <f t="shared" si="5"/>
        <v>-39967</v>
      </c>
    </row>
    <row r="34" spans="2:11">
      <c r="B34" s="157"/>
      <c r="C34" s="158" t="s">
        <v>331</v>
      </c>
      <c r="D34" s="159">
        <v>24000</v>
      </c>
      <c r="E34" s="85">
        <f t="shared" si="2"/>
        <v>24000</v>
      </c>
      <c r="F34" s="152">
        <f t="shared" si="3"/>
        <v>0</v>
      </c>
      <c r="G34" s="153">
        <v>1</v>
      </c>
      <c r="H34" s="85">
        <f t="shared" si="4"/>
        <v>-5642.4</v>
      </c>
      <c r="I34" s="64">
        <f t="shared" si="5"/>
        <v>-39967</v>
      </c>
    </row>
    <row r="35" spans="2:11">
      <c r="B35" s="157">
        <v>45296</v>
      </c>
      <c r="C35" s="158" t="s">
        <v>332</v>
      </c>
      <c r="D35" s="159">
        <v>26000</v>
      </c>
      <c r="E35" s="85">
        <f t="shared" si="2"/>
        <v>26000</v>
      </c>
      <c r="F35" s="152">
        <f t="shared" si="3"/>
        <v>0</v>
      </c>
      <c r="G35" s="153">
        <v>1</v>
      </c>
      <c r="H35" s="85">
        <f t="shared" si="4"/>
        <v>-6112.6</v>
      </c>
      <c r="I35" s="64">
        <f t="shared" si="5"/>
        <v>-34324.6</v>
      </c>
    </row>
    <row r="36" spans="2:11">
      <c r="B36" s="154">
        <v>45295</v>
      </c>
      <c r="C36" s="158" t="s">
        <v>332</v>
      </c>
      <c r="D36" s="156">
        <v>120000</v>
      </c>
      <c r="E36" s="85">
        <f t="shared" si="2"/>
        <v>120000</v>
      </c>
      <c r="F36" s="152">
        <f t="shared" si="3"/>
        <v>0</v>
      </c>
      <c r="G36" s="153">
        <v>1</v>
      </c>
      <c r="H36" s="85">
        <f t="shared" si="4"/>
        <v>-28212</v>
      </c>
      <c r="I36" s="64">
        <f t="shared" si="5"/>
        <v>-28212</v>
      </c>
    </row>
    <row r="37" spans="2:11">
      <c r="B37" s="157">
        <v>45292</v>
      </c>
      <c r="C37" s="158" t="s">
        <v>222</v>
      </c>
      <c r="D37" s="161">
        <v>154000</v>
      </c>
      <c r="E37" s="85">
        <f t="shared" si="2"/>
        <v>0</v>
      </c>
      <c r="F37" s="152">
        <f t="shared" si="3"/>
        <v>-36205.4</v>
      </c>
      <c r="G37" s="162">
        <v>0</v>
      </c>
      <c r="H37" s="85">
        <f t="shared" si="4"/>
        <v>0</v>
      </c>
      <c r="I37" s="64">
        <f>H37</f>
        <v>0</v>
      </c>
    </row>
    <row r="39" spans="2:11">
      <c r="D39" s="64"/>
      <c r="E39" s="64"/>
      <c r="F39" s="64"/>
      <c r="H39" s="64"/>
      <c r="I39" s="64"/>
    </row>
    <row r="40" spans="2:11">
      <c r="D40" s="85" t="s">
        <v>333</v>
      </c>
      <c r="E40" s="64" t="s">
        <v>334</v>
      </c>
      <c r="F40" s="64" t="s">
        <v>335</v>
      </c>
      <c r="H40" s="163"/>
      <c r="I40" s="163"/>
      <c r="J40" s="164"/>
    </row>
    <row r="41" spans="2:11" ht="15.75">
      <c r="C41" t="s">
        <v>336</v>
      </c>
      <c r="D41" s="165">
        <v>1</v>
      </c>
      <c r="E41" s="166">
        <f>1-F41</f>
        <v>0.76490000000000002</v>
      </c>
      <c r="F41" s="166">
        <f>E21</f>
        <v>0.2351</v>
      </c>
      <c r="I41" s="64"/>
    </row>
    <row r="42" spans="2:11">
      <c r="C42" t="s">
        <v>337</v>
      </c>
      <c r="D42" s="83">
        <f>$D$23*D41</f>
        <v>331000</v>
      </c>
      <c r="E42" s="167">
        <f>$D$23*E41</f>
        <v>253181.9</v>
      </c>
      <c r="F42" s="167">
        <f>$D$23*F41</f>
        <v>77818.100000000006</v>
      </c>
      <c r="I42" s="64"/>
    </row>
    <row r="43" spans="2:11">
      <c r="C43" t="s">
        <v>338</v>
      </c>
      <c r="D43" s="85">
        <f>E43+F43</f>
        <v>170000</v>
      </c>
      <c r="E43" s="64">
        <f>F43/F41*E41</f>
        <v>130033</v>
      </c>
      <c r="F43" s="64">
        <f>$I$23*-1</f>
        <v>39967</v>
      </c>
      <c r="H43" s="168"/>
      <c r="I43" s="64"/>
      <c r="K43" s="64"/>
    </row>
    <row r="44" spans="2:11">
      <c r="C44" t="s">
        <v>339</v>
      </c>
      <c r="D44" s="85">
        <f>D42-D43</f>
        <v>161000</v>
      </c>
      <c r="E44" s="64">
        <f>E42-E43</f>
        <v>123148.9</v>
      </c>
      <c r="F44" s="64">
        <f>F42-F43</f>
        <v>37851.100000000006</v>
      </c>
      <c r="H44" s="64"/>
      <c r="I44" s="64"/>
      <c r="K44" s="64"/>
    </row>
    <row r="45" spans="2:11">
      <c r="D45" s="169"/>
      <c r="E45" s="169"/>
      <c r="F45" s="169"/>
      <c r="H45" s="64"/>
      <c r="I45" s="64"/>
      <c r="K45" s="64"/>
    </row>
    <row r="46" spans="2:11">
      <c r="I46" s="64"/>
      <c r="K46" s="64"/>
    </row>
    <row r="47" spans="2:11">
      <c r="D47" s="72" t="s">
        <v>340</v>
      </c>
      <c r="E47" s="72" t="s">
        <v>341</v>
      </c>
      <c r="F47" s="72" t="s">
        <v>342</v>
      </c>
      <c r="H47" s="64"/>
      <c r="I47" s="64"/>
      <c r="K47" s="64"/>
    </row>
    <row r="48" spans="2:11">
      <c r="D48" s="64"/>
      <c r="E48" s="170"/>
      <c r="F48" s="64"/>
      <c r="I48" s="64"/>
      <c r="K48" s="64"/>
    </row>
    <row r="49" spans="3:9">
      <c r="C49" s="64" t="s">
        <v>249</v>
      </c>
      <c r="D49" s="64">
        <f>E43</f>
        <v>130033</v>
      </c>
      <c r="E49" s="90">
        <v>2.5000000000000001E-2</v>
      </c>
      <c r="F49" s="64">
        <f>D49*E49</f>
        <v>3250.8250000000003</v>
      </c>
      <c r="I49" s="64"/>
    </row>
    <row r="50" spans="3:9">
      <c r="F50" s="64"/>
      <c r="H50" s="64"/>
      <c r="I50" s="6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31" t="s">
        <v>309</v>
      </c>
    </row>
    <row r="3" spans="2:11">
      <c r="D3" s="84"/>
      <c r="E3" s="84"/>
      <c r="I3" s="64"/>
    </row>
    <row r="4" spans="2:11">
      <c r="E4" s="84"/>
      <c r="I4" s="64"/>
    </row>
    <row r="5" spans="2:11" ht="15.75">
      <c r="C5" s="140" t="s">
        <v>319</v>
      </c>
      <c r="E5" s="171">
        <v>0.2351</v>
      </c>
      <c r="F5" s="171">
        <f>1-E5</f>
        <v>0.76490000000000002</v>
      </c>
      <c r="I5" s="64"/>
    </row>
    <row r="6" spans="2:11">
      <c r="B6" s="2" t="s">
        <v>320</v>
      </c>
      <c r="C6" s="2" t="s">
        <v>25</v>
      </c>
      <c r="D6" s="33" t="s">
        <v>321</v>
      </c>
      <c r="E6" s="172" t="s">
        <v>322</v>
      </c>
      <c r="F6" s="33" t="s">
        <v>323</v>
      </c>
      <c r="G6" s="173" t="s">
        <v>324</v>
      </c>
      <c r="H6" s="33" t="s">
        <v>325</v>
      </c>
      <c r="I6" s="174" t="s">
        <v>326</v>
      </c>
    </row>
    <row r="7" spans="2:11">
      <c r="K7" s="150"/>
    </row>
    <row r="8" spans="2:11" ht="15.75">
      <c r="B8" s="151">
        <v>45290</v>
      </c>
      <c r="C8" t="s">
        <v>328</v>
      </c>
      <c r="D8">
        <v>-5843.55</v>
      </c>
      <c r="E8" s="85">
        <f t="shared" ref="E8:E25" si="0">IF(G8=1,$D8,0)</f>
        <v>-5843.55</v>
      </c>
      <c r="F8" s="152">
        <f t="shared" ref="F8:F25" si="1">IF(G8=0,D8*$E$5*-1,0)</f>
        <v>0</v>
      </c>
      <c r="G8" s="153">
        <v>1</v>
      </c>
      <c r="H8" s="85">
        <f t="shared" ref="H8:H25" si="2">IF(G8=1,D8*$E$5*-1,0)</f>
        <v>1373.8186050000002</v>
      </c>
      <c r="I8" s="175">
        <f t="shared" ref="I8:I25" si="3">I9+H8</f>
        <v>-119305.95484700002</v>
      </c>
      <c r="K8" s="150"/>
    </row>
    <row r="9" spans="2:11">
      <c r="B9" s="176">
        <v>45290</v>
      </c>
      <c r="C9" s="134" t="s">
        <v>343</v>
      </c>
      <c r="D9" s="133">
        <v>135000</v>
      </c>
      <c r="E9" s="85">
        <f t="shared" si="0"/>
        <v>135000</v>
      </c>
      <c r="F9" s="152">
        <f t="shared" si="1"/>
        <v>0</v>
      </c>
      <c r="G9" s="153">
        <v>1</v>
      </c>
      <c r="H9" s="85">
        <f t="shared" si="2"/>
        <v>-31738.5</v>
      </c>
      <c r="I9" s="64">
        <f t="shared" si="3"/>
        <v>-120679.77345200001</v>
      </c>
    </row>
    <row r="10" spans="2:11">
      <c r="B10" s="177">
        <v>45260</v>
      </c>
      <c r="C10" s="178" t="s">
        <v>344</v>
      </c>
      <c r="D10" s="179"/>
      <c r="E10" s="180">
        <f t="shared" si="0"/>
        <v>0</v>
      </c>
      <c r="F10" s="181">
        <f t="shared" si="1"/>
        <v>0</v>
      </c>
      <c r="G10" s="182">
        <v>0</v>
      </c>
      <c r="H10" s="180">
        <f t="shared" si="2"/>
        <v>0</v>
      </c>
      <c r="I10" s="179">
        <f t="shared" si="3"/>
        <v>-88941.273452000009</v>
      </c>
    </row>
    <row r="11" spans="2:11">
      <c r="B11" s="176">
        <v>45236</v>
      </c>
      <c r="C11" s="134" t="s">
        <v>345</v>
      </c>
      <c r="D11" s="133">
        <v>15887.06</v>
      </c>
      <c r="E11" s="85">
        <f t="shared" si="0"/>
        <v>15887.06</v>
      </c>
      <c r="F11" s="152">
        <f t="shared" si="1"/>
        <v>0</v>
      </c>
      <c r="G11" s="153">
        <v>1</v>
      </c>
      <c r="H11" s="85">
        <f t="shared" si="2"/>
        <v>-3735.047806</v>
      </c>
      <c r="I11" s="64">
        <f t="shared" si="3"/>
        <v>-88941.273452000009</v>
      </c>
    </row>
    <row r="12" spans="2:11">
      <c r="B12" s="176">
        <v>45195</v>
      </c>
      <c r="C12" s="134" t="s">
        <v>346</v>
      </c>
      <c r="D12" s="133">
        <v>84000</v>
      </c>
      <c r="E12" s="85">
        <f t="shared" si="0"/>
        <v>84000</v>
      </c>
      <c r="F12" s="152">
        <f t="shared" si="1"/>
        <v>0</v>
      </c>
      <c r="G12" s="153">
        <v>1</v>
      </c>
      <c r="H12" s="85">
        <f t="shared" si="2"/>
        <v>-19748.400000000001</v>
      </c>
      <c r="I12" s="64">
        <f t="shared" si="3"/>
        <v>-85206.225646000006</v>
      </c>
    </row>
    <row r="13" spans="2:11">
      <c r="B13" s="176">
        <v>45229</v>
      </c>
      <c r="C13" s="134" t="s">
        <v>347</v>
      </c>
      <c r="D13" s="133">
        <v>10000</v>
      </c>
      <c r="E13" s="85">
        <f t="shared" si="0"/>
        <v>10000</v>
      </c>
      <c r="F13" s="152">
        <f t="shared" si="1"/>
        <v>0</v>
      </c>
      <c r="G13" s="153">
        <v>1</v>
      </c>
      <c r="H13" s="85">
        <f t="shared" si="2"/>
        <v>-2351</v>
      </c>
      <c r="I13" s="64">
        <f t="shared" si="3"/>
        <v>-65457.825645999998</v>
      </c>
    </row>
    <row r="14" spans="2:11">
      <c r="B14" s="176">
        <v>45194</v>
      </c>
      <c r="C14" s="134" t="s">
        <v>347</v>
      </c>
      <c r="D14" s="133">
        <v>3000</v>
      </c>
      <c r="E14" s="85">
        <f t="shared" si="0"/>
        <v>3000</v>
      </c>
      <c r="F14" s="152">
        <f t="shared" si="1"/>
        <v>0</v>
      </c>
      <c r="G14" s="153">
        <v>1</v>
      </c>
      <c r="H14" s="85">
        <f t="shared" si="2"/>
        <v>-705.3</v>
      </c>
      <c r="I14" s="64">
        <f t="shared" si="3"/>
        <v>-63106.825645999998</v>
      </c>
    </row>
    <row r="15" spans="2:11">
      <c r="B15" s="176">
        <v>45192</v>
      </c>
      <c r="C15" s="134" t="s">
        <v>347</v>
      </c>
      <c r="D15" s="133">
        <v>83000</v>
      </c>
      <c r="E15" s="85">
        <f t="shared" si="0"/>
        <v>83000</v>
      </c>
      <c r="F15" s="152">
        <f t="shared" si="1"/>
        <v>0</v>
      </c>
      <c r="G15" s="153">
        <v>1</v>
      </c>
      <c r="H15" s="85">
        <f t="shared" si="2"/>
        <v>-19513.3</v>
      </c>
      <c r="I15" s="64">
        <f t="shared" si="3"/>
        <v>-62401.525645999995</v>
      </c>
    </row>
    <row r="16" spans="2:11">
      <c r="B16" s="151">
        <v>45321</v>
      </c>
      <c r="C16" s="160" t="s">
        <v>330</v>
      </c>
      <c r="D16" s="46">
        <v>7000</v>
      </c>
      <c r="E16" s="85">
        <f t="shared" si="0"/>
        <v>0</v>
      </c>
      <c r="F16" s="152">
        <f t="shared" si="1"/>
        <v>-1645.7</v>
      </c>
      <c r="G16" s="153">
        <v>0</v>
      </c>
      <c r="H16" s="85">
        <f t="shared" si="2"/>
        <v>0</v>
      </c>
      <c r="I16" s="64">
        <f t="shared" si="3"/>
        <v>-42888.225645999992</v>
      </c>
    </row>
    <row r="17" spans="2:10">
      <c r="B17" s="176">
        <v>45290</v>
      </c>
      <c r="C17" s="134" t="s">
        <v>348</v>
      </c>
      <c r="D17" s="133">
        <v>6000</v>
      </c>
      <c r="E17" s="85">
        <f t="shared" si="0"/>
        <v>6000</v>
      </c>
      <c r="F17" s="152">
        <f t="shared" si="1"/>
        <v>0</v>
      </c>
      <c r="G17" s="153">
        <v>1</v>
      </c>
      <c r="H17" s="85">
        <f t="shared" si="2"/>
        <v>-1410.6</v>
      </c>
      <c r="I17" s="64">
        <f t="shared" si="3"/>
        <v>-42888.225645999992</v>
      </c>
    </row>
    <row r="18" spans="2:10">
      <c r="B18" s="176">
        <v>45260</v>
      </c>
      <c r="C18" s="134" t="s">
        <v>349</v>
      </c>
      <c r="D18" s="133">
        <v>6000</v>
      </c>
      <c r="E18" s="85">
        <f t="shared" si="0"/>
        <v>6000</v>
      </c>
      <c r="F18" s="152">
        <f t="shared" si="1"/>
        <v>0</v>
      </c>
      <c r="G18" s="153">
        <v>1</v>
      </c>
      <c r="H18" s="85">
        <f t="shared" si="2"/>
        <v>-1410.6</v>
      </c>
      <c r="I18" s="64">
        <f t="shared" si="3"/>
        <v>-41477.625645999993</v>
      </c>
    </row>
    <row r="19" spans="2:10">
      <c r="B19" s="176">
        <v>45229</v>
      </c>
      <c r="C19" s="134" t="s">
        <v>350</v>
      </c>
      <c r="D19" s="133">
        <v>6000</v>
      </c>
      <c r="E19" s="85">
        <f t="shared" si="0"/>
        <v>6000</v>
      </c>
      <c r="F19" s="152">
        <f t="shared" si="1"/>
        <v>0</v>
      </c>
      <c r="G19" s="153">
        <v>1</v>
      </c>
      <c r="H19" s="85">
        <f t="shared" si="2"/>
        <v>-1410.6</v>
      </c>
      <c r="I19" s="64">
        <f t="shared" si="3"/>
        <v>-40067.025645999995</v>
      </c>
    </row>
    <row r="20" spans="2:10">
      <c r="B20" s="176">
        <v>45199</v>
      </c>
      <c r="C20" s="134" t="s">
        <v>330</v>
      </c>
      <c r="D20" s="133">
        <v>6000</v>
      </c>
      <c r="E20" s="85">
        <f t="shared" si="0"/>
        <v>6000</v>
      </c>
      <c r="F20" s="152">
        <f t="shared" si="1"/>
        <v>0</v>
      </c>
      <c r="G20" s="153">
        <v>1</v>
      </c>
      <c r="H20" s="85">
        <f t="shared" si="2"/>
        <v>-1410.6</v>
      </c>
      <c r="I20" s="64">
        <f t="shared" si="3"/>
        <v>-38656.425645999996</v>
      </c>
    </row>
    <row r="21" spans="2:10">
      <c r="B21" s="176">
        <v>45171</v>
      </c>
      <c r="C21" s="134" t="s">
        <v>330</v>
      </c>
      <c r="D21" s="133">
        <v>65000</v>
      </c>
      <c r="E21" s="85">
        <f t="shared" si="0"/>
        <v>65000</v>
      </c>
      <c r="F21" s="152">
        <f t="shared" si="1"/>
        <v>0</v>
      </c>
      <c r="G21" s="153">
        <v>1</v>
      </c>
      <c r="H21" s="85">
        <f t="shared" si="2"/>
        <v>-15281.5</v>
      </c>
      <c r="I21" s="64">
        <f t="shared" si="3"/>
        <v>-37245.825645999998</v>
      </c>
    </row>
    <row r="22" spans="2:10">
      <c r="B22" s="176">
        <v>45122</v>
      </c>
      <c r="C22" s="134" t="s">
        <v>351</v>
      </c>
      <c r="D22" s="133">
        <v>50000</v>
      </c>
      <c r="E22" s="85">
        <f t="shared" si="0"/>
        <v>50000</v>
      </c>
      <c r="F22" s="152">
        <f t="shared" si="1"/>
        <v>0</v>
      </c>
      <c r="G22" s="153">
        <v>1</v>
      </c>
      <c r="H22" s="85">
        <f t="shared" si="2"/>
        <v>-11755</v>
      </c>
      <c r="I22" s="64">
        <f t="shared" si="3"/>
        <v>-21964.325646000001</v>
      </c>
    </row>
    <row r="23" spans="2:10">
      <c r="B23" s="134"/>
      <c r="C23" s="134" t="s">
        <v>352</v>
      </c>
      <c r="D23" s="133">
        <v>28080</v>
      </c>
      <c r="E23" s="85">
        <f t="shared" si="0"/>
        <v>28080</v>
      </c>
      <c r="F23" s="152">
        <f t="shared" si="1"/>
        <v>0</v>
      </c>
      <c r="G23" s="153">
        <v>1</v>
      </c>
      <c r="H23" s="85">
        <f t="shared" si="2"/>
        <v>-6601.6080000000002</v>
      </c>
      <c r="I23" s="64">
        <f t="shared" si="3"/>
        <v>-10209.325646000001</v>
      </c>
    </row>
    <row r="24" spans="2:10">
      <c r="B24" s="134"/>
      <c r="C24" s="134" t="s">
        <v>353</v>
      </c>
      <c r="D24" s="133">
        <v>8425.4599999999991</v>
      </c>
      <c r="E24" s="85">
        <f t="shared" si="0"/>
        <v>8425.4599999999991</v>
      </c>
      <c r="F24" s="152">
        <f t="shared" si="1"/>
        <v>0</v>
      </c>
      <c r="G24" s="153">
        <v>1</v>
      </c>
      <c r="H24" s="85">
        <f t="shared" si="2"/>
        <v>-1980.8256459999998</v>
      </c>
      <c r="I24" s="64">
        <f t="shared" si="3"/>
        <v>-3607.7176460000001</v>
      </c>
    </row>
    <row r="25" spans="2:10">
      <c r="B25" s="176">
        <v>44963</v>
      </c>
      <c r="C25" s="134" t="s">
        <v>354</v>
      </c>
      <c r="D25" s="133">
        <v>6920</v>
      </c>
      <c r="E25" s="85">
        <f t="shared" si="0"/>
        <v>6920</v>
      </c>
      <c r="F25" s="152">
        <f t="shared" si="1"/>
        <v>0</v>
      </c>
      <c r="G25" s="162">
        <v>1</v>
      </c>
      <c r="H25" s="85">
        <f t="shared" si="2"/>
        <v>-1626.8920000000001</v>
      </c>
      <c r="I25" s="64">
        <f t="shared" si="3"/>
        <v>-1626.8920000000001</v>
      </c>
    </row>
    <row r="27" spans="2:10">
      <c r="C27" t="s">
        <v>327</v>
      </c>
      <c r="D27" s="64">
        <f>SUBTOTAL(109,$D$7:$D$26)</f>
        <v>514468.97000000003</v>
      </c>
      <c r="E27" s="64">
        <f>SUBTOTAL(109,$E$9:$E$26)</f>
        <v>513312.52</v>
      </c>
      <c r="F27" s="64">
        <f>SUM(F8:F25)</f>
        <v>-1645.7</v>
      </c>
      <c r="H27" s="64">
        <f>SUBTOTAL(109,$H$7:$H$26)</f>
        <v>-119305.95484700004</v>
      </c>
      <c r="I27" s="64"/>
    </row>
    <row r="28" spans="2:10">
      <c r="C28" t="s">
        <v>355</v>
      </c>
      <c r="D28" s="64"/>
      <c r="E28" s="64">
        <f>E8</f>
        <v>-5843.55</v>
      </c>
      <c r="F28" s="64"/>
      <c r="H28" s="64"/>
      <c r="I28" s="64"/>
    </row>
    <row r="29" spans="2:10">
      <c r="C29" t="s">
        <v>356</v>
      </c>
      <c r="D29" s="64"/>
      <c r="E29" s="64">
        <f>E28+E27</f>
        <v>507468.97000000003</v>
      </c>
      <c r="F29" s="64"/>
      <c r="H29" s="64"/>
      <c r="I29" s="64"/>
    </row>
    <row r="30" spans="2:10">
      <c r="D30" s="64"/>
      <c r="E30" s="64"/>
      <c r="F30" s="64"/>
      <c r="H30" s="64"/>
      <c r="I30" s="64"/>
    </row>
    <row r="31" spans="2:10">
      <c r="D31" s="85" t="s">
        <v>333</v>
      </c>
      <c r="E31" s="64" t="s">
        <v>334</v>
      </c>
      <c r="F31" s="64" t="s">
        <v>335</v>
      </c>
      <c r="H31" s="163"/>
      <c r="I31" s="163"/>
      <c r="J31" s="164"/>
    </row>
    <row r="32" spans="2:10" ht="15.75">
      <c r="C32" t="s">
        <v>336</v>
      </c>
      <c r="D32" s="165">
        <v>1</v>
      </c>
      <c r="E32" s="183">
        <f>1-F32</f>
        <v>0.76490000000000002</v>
      </c>
      <c r="F32" s="183">
        <v>0.2351</v>
      </c>
      <c r="I32" s="64"/>
    </row>
    <row r="33" spans="3:11">
      <c r="C33" t="s">
        <v>337</v>
      </c>
      <c r="D33" s="83">
        <f>$D$27*D32</f>
        <v>514468.97000000003</v>
      </c>
      <c r="E33" s="167">
        <f>$D$27*E32</f>
        <v>393517.31515300006</v>
      </c>
      <c r="F33" s="167">
        <f>$D$27*F32</f>
        <v>120951.65484700001</v>
      </c>
      <c r="I33" s="64"/>
    </row>
    <row r="34" spans="3:11">
      <c r="C34" t="s">
        <v>338</v>
      </c>
      <c r="D34" s="85">
        <f>E34+F34</f>
        <v>507468.9700000002</v>
      </c>
      <c r="E34" s="64">
        <f>F34/F32*E32</f>
        <v>388163.01515300019</v>
      </c>
      <c r="F34" s="64">
        <f>$H$27*-1</f>
        <v>119305.95484700004</v>
      </c>
      <c r="H34" s="168"/>
      <c r="I34" s="64"/>
      <c r="K34" s="64"/>
    </row>
    <row r="35" spans="3:11">
      <c r="C35" t="s">
        <v>339</v>
      </c>
      <c r="D35" s="85">
        <f>D33-D34</f>
        <v>6999.9999999998254</v>
      </c>
      <c r="E35" s="64">
        <f>E33-E34</f>
        <v>5354.2999999998719</v>
      </c>
      <c r="F35" s="64">
        <f>F33-F34</f>
        <v>1645.699999999968</v>
      </c>
      <c r="H35" s="64"/>
      <c r="I35" s="64"/>
      <c r="K35" s="64"/>
    </row>
    <row r="36" spans="3:11">
      <c r="D36" s="169"/>
      <c r="E36" s="169"/>
      <c r="F36" s="169"/>
      <c r="H36" s="64"/>
      <c r="I36" s="64"/>
      <c r="K36" s="64"/>
    </row>
    <row r="37" spans="3:11">
      <c r="I37" s="64"/>
      <c r="K37" s="64"/>
    </row>
    <row r="38" spans="3:11">
      <c r="D38" s="72" t="s">
        <v>340</v>
      </c>
      <c r="E38" s="72" t="s">
        <v>341</v>
      </c>
      <c r="F38" s="72" t="s">
        <v>342</v>
      </c>
      <c r="H38" s="64"/>
      <c r="I38" s="64"/>
      <c r="K38" s="64"/>
    </row>
    <row r="39" spans="3:11">
      <c r="C39" t="s">
        <v>357</v>
      </c>
      <c r="D39" s="64">
        <f>F34</f>
        <v>119305.95484700004</v>
      </c>
      <c r="E39" s="170">
        <v>2.5000000000000001E-2</v>
      </c>
      <c r="F39" s="64">
        <f>D39*E39</f>
        <v>2982.6488711750012</v>
      </c>
      <c r="I39" s="64"/>
      <c r="K39" s="64"/>
    </row>
    <row r="40" spans="3:11">
      <c r="C40" s="64" t="s">
        <v>249</v>
      </c>
      <c r="D40" s="64">
        <f>E34</f>
        <v>388163.01515300019</v>
      </c>
      <c r="E40" s="90">
        <v>2.5000000000000001E-2</v>
      </c>
      <c r="F40" s="64">
        <f>D40*E40</f>
        <v>9704.0753788250058</v>
      </c>
      <c r="I40" s="64"/>
    </row>
    <row r="41" spans="3:11">
      <c r="F41" s="64"/>
      <c r="H41" s="64"/>
      <c r="I41" s="6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375623"/>
  </sheetPr>
  <dimension ref="A1:H131"/>
  <sheetViews>
    <sheetView zoomScale="110" zoomScaleNormal="110" workbookViewId="0"/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358</v>
      </c>
      <c r="C2" s="82" t="s">
        <v>105</v>
      </c>
      <c r="D2" s="83">
        <f>SUM(D5:D35)</f>
        <v>22800</v>
      </c>
      <c r="E2" s="83">
        <f>SUM(E5:E35)</f>
        <v>-38101.83</v>
      </c>
      <c r="F2" s="83">
        <f>SUM(F5:F35)</f>
        <v>16232.529999999999</v>
      </c>
      <c r="G2" s="83">
        <f>SUM(G5:G35)</f>
        <v>-41854.230000000003</v>
      </c>
      <c r="H2" s="83">
        <f>F2+G2</f>
        <v>-25621.700000000004</v>
      </c>
    </row>
    <row r="3" spans="1:8">
      <c r="B3" s="72"/>
      <c r="H3" s="64"/>
    </row>
    <row r="4" spans="1:8">
      <c r="A4" s="4">
        <v>45259</v>
      </c>
      <c r="B4" s="184" t="s">
        <v>106</v>
      </c>
      <c r="C4" t="s">
        <v>359</v>
      </c>
      <c r="E4" s="64">
        <v>-152</v>
      </c>
      <c r="G4" s="64">
        <v>-152</v>
      </c>
      <c r="H4" s="64">
        <f t="shared" ref="H4:H35" si="0">H3+F4+G4</f>
        <v>-152</v>
      </c>
    </row>
    <row r="5" spans="1:8">
      <c r="A5" s="4">
        <v>45260</v>
      </c>
      <c r="B5" s="86" t="s">
        <v>108</v>
      </c>
      <c r="C5" s="86"/>
      <c r="D5" s="86"/>
      <c r="E5" s="64">
        <v>-400</v>
      </c>
      <c r="G5">
        <v>-240</v>
      </c>
      <c r="H5" s="64">
        <f t="shared" si="0"/>
        <v>-392</v>
      </c>
    </row>
    <row r="6" spans="1:8">
      <c r="A6" s="4">
        <v>45260</v>
      </c>
      <c r="B6" s="86" t="s">
        <v>109</v>
      </c>
      <c r="C6" s="86"/>
      <c r="D6" s="86"/>
      <c r="E6" s="64">
        <v>-500</v>
      </c>
      <c r="G6">
        <v>-455</v>
      </c>
      <c r="H6" s="64">
        <f t="shared" si="0"/>
        <v>-847</v>
      </c>
    </row>
    <row r="7" spans="1:8">
      <c r="A7" s="4">
        <v>45264</v>
      </c>
      <c r="B7" s="86" t="s">
        <v>360</v>
      </c>
      <c r="C7" s="86"/>
      <c r="D7" s="86"/>
      <c r="E7" s="64">
        <v>-250</v>
      </c>
      <c r="G7" s="64">
        <f>E7</f>
        <v>-250</v>
      </c>
      <c r="H7" s="64">
        <f t="shared" si="0"/>
        <v>-1097</v>
      </c>
    </row>
    <row r="8" spans="1:8">
      <c r="B8" s="86" t="s">
        <v>361</v>
      </c>
      <c r="C8" s="86"/>
      <c r="D8" s="86"/>
      <c r="E8" s="85"/>
      <c r="H8" s="64">
        <f t="shared" si="0"/>
        <v>-1097</v>
      </c>
    </row>
    <row r="9" spans="1:8">
      <c r="B9" s="86" t="s">
        <v>362</v>
      </c>
      <c r="C9" s="86"/>
      <c r="D9" s="86"/>
      <c r="E9" s="85"/>
      <c r="H9" s="64">
        <f t="shared" si="0"/>
        <v>-1097</v>
      </c>
    </row>
    <row r="10" spans="1:8">
      <c r="B10" s="86" t="s">
        <v>114</v>
      </c>
      <c r="C10" s="86"/>
      <c r="D10" s="86"/>
      <c r="E10" s="85"/>
      <c r="H10" s="64">
        <f t="shared" si="0"/>
        <v>-1097</v>
      </c>
    </row>
    <row r="11" spans="1:8">
      <c r="B11" s="89" t="s">
        <v>119</v>
      </c>
      <c r="D11" s="64"/>
      <c r="E11" s="64">
        <f>E52*-1</f>
        <v>-138.01</v>
      </c>
      <c r="F11" s="64"/>
      <c r="G11" s="64">
        <f t="shared" ref="G11:G16" si="1">E11</f>
        <v>-138.01</v>
      </c>
      <c r="H11" s="64">
        <f t="shared" si="0"/>
        <v>-1235.01</v>
      </c>
    </row>
    <row r="12" spans="1:8">
      <c r="B12" s="89" t="s">
        <v>120</v>
      </c>
      <c r="E12" s="64">
        <f>E58</f>
        <v>-4628.58</v>
      </c>
      <c r="F12" s="64"/>
      <c r="G12" s="64">
        <f t="shared" si="1"/>
        <v>-4628.58</v>
      </c>
      <c r="H12" s="64">
        <f t="shared" si="0"/>
        <v>-5863.59</v>
      </c>
    </row>
    <row r="13" spans="1:8">
      <c r="A13" s="4">
        <v>45264</v>
      </c>
      <c r="B13" s="89" t="s">
        <v>121</v>
      </c>
      <c r="E13" s="64">
        <f>E81</f>
        <v>-11990.160000000002</v>
      </c>
      <c r="G13" s="64">
        <f t="shared" si="1"/>
        <v>-11990.160000000002</v>
      </c>
      <c r="H13" s="64">
        <f t="shared" si="0"/>
        <v>-17853.75</v>
      </c>
    </row>
    <row r="14" spans="1:8">
      <c r="A14" s="99"/>
      <c r="B14" s="86" t="s">
        <v>363</v>
      </c>
      <c r="C14" s="86"/>
      <c r="D14" s="86"/>
      <c r="E14" s="64">
        <v>-5375</v>
      </c>
      <c r="G14" s="64">
        <f t="shared" si="1"/>
        <v>-5375</v>
      </c>
      <c r="H14" s="64">
        <f t="shared" si="0"/>
        <v>-23228.75</v>
      </c>
    </row>
    <row r="15" spans="1:8">
      <c r="A15" s="99"/>
      <c r="B15" s="86" t="s">
        <v>363</v>
      </c>
      <c r="C15" s="86"/>
      <c r="D15" s="86"/>
      <c r="E15" s="64">
        <v>-2125</v>
      </c>
      <c r="G15" s="64">
        <f t="shared" si="1"/>
        <v>-2125</v>
      </c>
      <c r="H15" s="64">
        <f t="shared" si="0"/>
        <v>-25353.75</v>
      </c>
    </row>
    <row r="16" spans="1:8">
      <c r="B16" s="86" t="s">
        <v>364</v>
      </c>
      <c r="C16" s="86"/>
      <c r="D16" s="86"/>
      <c r="E16" s="64">
        <v>-945.08</v>
      </c>
      <c r="F16" s="85"/>
      <c r="G16" s="64">
        <f t="shared" si="1"/>
        <v>-945.08</v>
      </c>
      <c r="H16" s="64">
        <f t="shared" si="0"/>
        <v>-26298.83</v>
      </c>
    </row>
    <row r="17" spans="1:8">
      <c r="B17" s="86" t="s">
        <v>115</v>
      </c>
      <c r="C17" s="86"/>
      <c r="D17" s="86"/>
      <c r="E17" s="64">
        <v>-150</v>
      </c>
      <c r="F17" s="85"/>
      <c r="G17" s="64">
        <v>-133.4</v>
      </c>
      <c r="H17" s="64">
        <f t="shared" si="0"/>
        <v>-26432.230000000003</v>
      </c>
    </row>
    <row r="18" spans="1:8">
      <c r="B18" s="88" t="s">
        <v>117</v>
      </c>
      <c r="C18" s="88"/>
      <c r="D18" s="88"/>
      <c r="E18" s="64">
        <v>-1000</v>
      </c>
      <c r="F18" s="85"/>
      <c r="G18" s="64">
        <v>-621</v>
      </c>
      <c r="H18" s="64">
        <f t="shared" si="0"/>
        <v>-27053.230000000003</v>
      </c>
    </row>
    <row r="19" spans="1:8">
      <c r="B19" s="88" t="s">
        <v>118</v>
      </c>
      <c r="C19" s="88"/>
      <c r="D19" s="88"/>
      <c r="E19" s="64">
        <v>-100</v>
      </c>
      <c r="F19" s="85"/>
      <c r="G19" s="64">
        <v>0</v>
      </c>
      <c r="H19" s="64">
        <f t="shared" si="0"/>
        <v>-27053.230000000003</v>
      </c>
    </row>
    <row r="20" spans="1:8">
      <c r="A20" s="4">
        <v>45272</v>
      </c>
      <c r="B20" s="88" t="s">
        <v>2</v>
      </c>
      <c r="C20" s="88"/>
      <c r="D20" s="88"/>
      <c r="E20" s="85"/>
      <c r="F20" s="85"/>
      <c r="G20" s="64">
        <v>-3512</v>
      </c>
      <c r="H20" s="64">
        <f t="shared" si="0"/>
        <v>-30565.230000000003</v>
      </c>
    </row>
    <row r="21" spans="1:8">
      <c r="A21" s="4">
        <v>45287</v>
      </c>
      <c r="B21" t="s">
        <v>2</v>
      </c>
      <c r="E21" s="64">
        <v>-3500</v>
      </c>
      <c r="F21" s="64"/>
      <c r="G21" s="64">
        <v>-3512</v>
      </c>
      <c r="H21" s="64">
        <f t="shared" si="0"/>
        <v>-34077.230000000003</v>
      </c>
    </row>
    <row r="22" spans="1:8">
      <c r="A22" s="4">
        <v>45287</v>
      </c>
      <c r="B22" t="s">
        <v>1</v>
      </c>
      <c r="E22" s="64">
        <v>-3500</v>
      </c>
      <c r="F22" s="64"/>
      <c r="G22" s="64">
        <v>-3512</v>
      </c>
      <c r="H22" s="64">
        <f t="shared" si="0"/>
        <v>-37589.230000000003</v>
      </c>
    </row>
    <row r="23" spans="1:8">
      <c r="B23" t="s">
        <v>125</v>
      </c>
      <c r="E23" s="64">
        <v>-3500</v>
      </c>
      <c r="F23" s="64"/>
      <c r="G23" s="64">
        <v>-3512</v>
      </c>
      <c r="H23" s="64">
        <f t="shared" si="0"/>
        <v>-41101.230000000003</v>
      </c>
    </row>
    <row r="24" spans="1:8">
      <c r="B24" t="s">
        <v>365</v>
      </c>
      <c r="E24" s="85"/>
      <c r="F24" s="64"/>
      <c r="G24" s="64">
        <v>-155</v>
      </c>
      <c r="H24" s="64">
        <f t="shared" si="0"/>
        <v>-41256.230000000003</v>
      </c>
    </row>
    <row r="25" spans="1:8">
      <c r="A25" s="4">
        <v>45655</v>
      </c>
      <c r="B25" s="86" t="s">
        <v>108</v>
      </c>
      <c r="C25" s="86"/>
      <c r="D25" s="86"/>
      <c r="E25" s="85"/>
      <c r="F25" s="64"/>
      <c r="G25" s="64">
        <v>-250</v>
      </c>
      <c r="H25" s="64">
        <f t="shared" si="0"/>
        <v>-41506.230000000003</v>
      </c>
    </row>
    <row r="26" spans="1:8">
      <c r="A26" s="4">
        <v>45655</v>
      </c>
      <c r="B26" s="86" t="s">
        <v>109</v>
      </c>
      <c r="C26" s="86"/>
      <c r="D26" s="86"/>
      <c r="E26" s="85"/>
      <c r="F26" s="64"/>
      <c r="G26" s="64">
        <v>-500</v>
      </c>
      <c r="H26" s="64">
        <f t="shared" si="0"/>
        <v>-42006.23</v>
      </c>
    </row>
    <row r="27" spans="1:8">
      <c r="E27" s="85"/>
      <c r="F27" s="64"/>
      <c r="G27" s="64"/>
      <c r="H27" s="64">
        <f t="shared" si="0"/>
        <v>-42006.23</v>
      </c>
    </row>
    <row r="28" spans="1:8">
      <c r="B28" t="s">
        <v>126</v>
      </c>
      <c r="D28" s="91">
        <v>7500</v>
      </c>
      <c r="F28" s="64">
        <v>7432.53</v>
      </c>
      <c r="G28" s="64"/>
      <c r="H28" s="64">
        <f t="shared" si="0"/>
        <v>-34573.700000000004</v>
      </c>
    </row>
    <row r="29" spans="1:8">
      <c r="A29" s="4">
        <v>45275</v>
      </c>
      <c r="B29" t="s">
        <v>366</v>
      </c>
      <c r="D29" s="91">
        <v>2800</v>
      </c>
      <c r="F29" s="64">
        <v>2800</v>
      </c>
      <c r="G29" s="64"/>
      <c r="H29" s="64">
        <f t="shared" si="0"/>
        <v>-31773.700000000004</v>
      </c>
    </row>
    <row r="30" spans="1:8">
      <c r="A30" s="99">
        <v>45293</v>
      </c>
      <c r="B30" t="s">
        <v>212</v>
      </c>
      <c r="D30" s="91">
        <v>6500</v>
      </c>
      <c r="F30" s="64"/>
      <c r="G30" s="64"/>
      <c r="H30" s="64">
        <f t="shared" si="0"/>
        <v>-31773.700000000004</v>
      </c>
    </row>
    <row r="31" spans="1:8">
      <c r="A31" s="99"/>
      <c r="D31" s="84"/>
      <c r="H31" s="64">
        <f t="shared" si="0"/>
        <v>-31773.700000000004</v>
      </c>
    </row>
    <row r="32" spans="1:8">
      <c r="A32" s="99">
        <v>45294</v>
      </c>
      <c r="B32" t="s">
        <v>214</v>
      </c>
      <c r="D32" s="91">
        <v>6000</v>
      </c>
      <c r="F32" s="64"/>
      <c r="G32" s="64"/>
      <c r="H32" s="64">
        <f t="shared" si="0"/>
        <v>-31773.700000000004</v>
      </c>
    </row>
    <row r="33" spans="1:8">
      <c r="A33" s="99">
        <v>45266</v>
      </c>
      <c r="B33" t="s">
        <v>367</v>
      </c>
      <c r="D33" s="84"/>
      <c r="F33" s="64">
        <v>6000</v>
      </c>
      <c r="G33" s="64"/>
      <c r="H33" s="64">
        <f t="shared" si="0"/>
        <v>-25773.700000000004</v>
      </c>
    </row>
    <row r="34" spans="1:8">
      <c r="D34" s="84"/>
      <c r="F34" s="64"/>
      <c r="G34" s="64"/>
      <c r="H34" s="64">
        <f t="shared" si="0"/>
        <v>-25773.700000000004</v>
      </c>
    </row>
    <row r="35" spans="1:8">
      <c r="D35" s="84"/>
      <c r="F35" s="64"/>
      <c r="G35" s="64"/>
      <c r="H35" s="64">
        <f t="shared" si="0"/>
        <v>-25773.700000000004</v>
      </c>
    </row>
    <row r="41" spans="1:8">
      <c r="A41" s="76" t="s">
        <v>131</v>
      </c>
      <c r="B41" s="76"/>
      <c r="C41" s="76"/>
      <c r="D41" s="76"/>
      <c r="E41" s="78"/>
      <c r="G41" s="64"/>
      <c r="H41" s="64"/>
    </row>
    <row r="42" spans="1:8">
      <c r="A42" s="185"/>
      <c r="B42" s="185"/>
      <c r="C42" s="185"/>
      <c r="D42" s="185"/>
      <c r="E42" s="186"/>
      <c r="H42" s="64"/>
    </row>
    <row r="43" spans="1:8">
      <c r="A43" s="185"/>
      <c r="B43" s="185"/>
      <c r="C43" s="187"/>
      <c r="D43" s="185"/>
      <c r="E43" s="185"/>
      <c r="H43" s="64"/>
    </row>
    <row r="44" spans="1:8">
      <c r="A44" s="185"/>
      <c r="B44" s="185"/>
      <c r="C44" s="187"/>
      <c r="D44" s="185"/>
      <c r="E44" s="185"/>
      <c r="H44" s="64"/>
    </row>
    <row r="45" spans="1:8" s="2" customFormat="1">
      <c r="C45" s="90"/>
      <c r="H45" s="64"/>
    </row>
    <row r="46" spans="1:8">
      <c r="A46" s="188">
        <v>44929</v>
      </c>
      <c r="B46" s="95" t="s">
        <v>132</v>
      </c>
      <c r="C46" s="76"/>
      <c r="D46" s="96">
        <f>SUM(D47:D54)</f>
        <v>5357.51</v>
      </c>
      <c r="E46" s="96">
        <f>SUM(E47:E53)</f>
        <v>5360.01</v>
      </c>
      <c r="H46" s="64"/>
    </row>
    <row r="47" spans="1:8">
      <c r="B47" t="s">
        <v>368</v>
      </c>
      <c r="C47" t="s">
        <v>369</v>
      </c>
      <c r="D47">
        <v>947.93</v>
      </c>
      <c r="E47" s="64">
        <v>950</v>
      </c>
      <c r="F47" s="64"/>
      <c r="G47" s="64"/>
    </row>
    <row r="48" spans="1:8">
      <c r="B48" t="s">
        <v>134</v>
      </c>
      <c r="C48" t="s">
        <v>370</v>
      </c>
      <c r="D48">
        <v>1830.06</v>
      </c>
      <c r="E48" s="64">
        <v>1830</v>
      </c>
      <c r="F48" s="64"/>
      <c r="G48" s="64"/>
    </row>
    <row r="49" spans="1:8">
      <c r="B49" t="s">
        <v>135</v>
      </c>
      <c r="C49" t="s">
        <v>370</v>
      </c>
      <c r="D49">
        <v>209.55</v>
      </c>
      <c r="E49">
        <v>210</v>
      </c>
      <c r="F49" s="64"/>
      <c r="G49" s="64"/>
    </row>
    <row r="50" spans="1:8">
      <c r="B50" t="s">
        <v>136</v>
      </c>
      <c r="C50" t="s">
        <v>371</v>
      </c>
      <c r="D50">
        <v>1732.62</v>
      </c>
      <c r="E50">
        <v>1732</v>
      </c>
      <c r="F50" s="64"/>
      <c r="G50" s="64"/>
    </row>
    <row r="51" spans="1:8">
      <c r="B51" t="s">
        <v>137</v>
      </c>
      <c r="C51" t="s">
        <v>370</v>
      </c>
      <c r="D51">
        <v>499.34</v>
      </c>
      <c r="E51">
        <v>500</v>
      </c>
      <c r="F51" s="64"/>
      <c r="G51" s="64"/>
    </row>
    <row r="52" spans="1:8">
      <c r="B52" t="s">
        <v>138</v>
      </c>
      <c r="C52" s="88"/>
      <c r="D52" s="88">
        <v>138.01</v>
      </c>
      <c r="E52">
        <v>138.01</v>
      </c>
      <c r="F52" s="64"/>
      <c r="G52" s="64"/>
    </row>
    <row r="53" spans="1:8">
      <c r="C53" s="88"/>
      <c r="E53" s="88"/>
      <c r="F53" s="64"/>
      <c r="G53" s="64"/>
    </row>
    <row r="54" spans="1:8">
      <c r="C54" s="88"/>
      <c r="D54" s="88"/>
    </row>
    <row r="56" spans="1:8">
      <c r="B56" s="73"/>
    </row>
    <row r="57" spans="1:8">
      <c r="B57" s="84"/>
    </row>
    <row r="58" spans="1:8">
      <c r="A58" s="76"/>
      <c r="B58" s="77" t="s">
        <v>139</v>
      </c>
      <c r="C58" s="76"/>
      <c r="D58" s="78"/>
      <c r="E58" s="189">
        <f>SUM(E59:E78)</f>
        <v>-4628.58</v>
      </c>
      <c r="F58" s="79">
        <f>SUM(F59:F78)</f>
        <v>0</v>
      </c>
    </row>
    <row r="59" spans="1:8">
      <c r="C59" s="88"/>
      <c r="D59" s="88"/>
      <c r="E59" s="85"/>
      <c r="G59" s="64"/>
      <c r="H59" s="64"/>
    </row>
    <row r="60" spans="1:8">
      <c r="A60" s="99">
        <v>44995</v>
      </c>
      <c r="B60" t="s">
        <v>228</v>
      </c>
      <c r="C60">
        <v>613.91</v>
      </c>
      <c r="D60" s="33" t="s">
        <v>372</v>
      </c>
      <c r="E60" s="85">
        <v>-61.39</v>
      </c>
      <c r="F60" s="64"/>
      <c r="G60" s="64"/>
      <c r="H60" s="64"/>
    </row>
    <row r="61" spans="1:8">
      <c r="F61" s="64"/>
      <c r="G61" s="64"/>
      <c r="H61" s="64"/>
    </row>
    <row r="62" spans="1:8">
      <c r="A62" s="99">
        <v>45043</v>
      </c>
      <c r="B62" s="88" t="s">
        <v>201</v>
      </c>
      <c r="C62" s="88">
        <v>10764.57</v>
      </c>
      <c r="D62" s="33" t="s">
        <v>181</v>
      </c>
      <c r="E62" s="85">
        <v>-1196.06</v>
      </c>
      <c r="F62" s="64"/>
      <c r="G62" s="64"/>
      <c r="H62" s="64"/>
    </row>
    <row r="63" spans="1:8">
      <c r="A63" s="99">
        <v>45078</v>
      </c>
      <c r="B63" s="88" t="s">
        <v>373</v>
      </c>
      <c r="D63" s="97" t="s">
        <v>192</v>
      </c>
      <c r="E63" s="85">
        <v>-666.65</v>
      </c>
      <c r="F63" s="64"/>
      <c r="G63" s="64"/>
      <c r="H63" s="64"/>
    </row>
    <row r="64" spans="1:8">
      <c r="A64" s="80">
        <v>45187</v>
      </c>
      <c r="B64" s="88" t="s">
        <v>166</v>
      </c>
      <c r="C64" s="88">
        <v>7648.33</v>
      </c>
      <c r="D64" s="97" t="s">
        <v>374</v>
      </c>
      <c r="E64" s="85">
        <v>-849.81</v>
      </c>
      <c r="F64" s="64"/>
      <c r="G64" s="64"/>
      <c r="H64" s="64"/>
    </row>
    <row r="65" spans="1:8">
      <c r="A65" s="80">
        <v>45187</v>
      </c>
      <c r="B65" s="88" t="s">
        <v>191</v>
      </c>
      <c r="C65" s="88">
        <v>11128</v>
      </c>
      <c r="D65" s="97" t="s">
        <v>375</v>
      </c>
      <c r="E65" s="85">
        <v>-1854.67</v>
      </c>
      <c r="F65" s="64"/>
      <c r="G65" s="64"/>
      <c r="H65" s="64"/>
    </row>
    <row r="66" spans="1:8" ht="15">
      <c r="A66" s="80"/>
      <c r="B66" s="88"/>
      <c r="C66" s="88"/>
      <c r="D66" s="102" t="s">
        <v>230</v>
      </c>
      <c r="E66" s="85"/>
      <c r="F66" s="64"/>
      <c r="G66" s="64"/>
      <c r="H66" s="64"/>
    </row>
    <row r="67" spans="1:8">
      <c r="A67" s="80"/>
      <c r="B67" s="88"/>
      <c r="C67" s="88"/>
      <c r="D67" s="97"/>
      <c r="E67" s="85"/>
      <c r="F67" s="64"/>
      <c r="G67" s="64"/>
      <c r="H67" s="64"/>
    </row>
    <row r="68" spans="1:8">
      <c r="A68" s="80"/>
      <c r="B68" s="88"/>
      <c r="C68" s="88"/>
      <c r="D68" s="97"/>
      <c r="E68" s="85"/>
      <c r="F68" s="64"/>
      <c r="G68" s="64"/>
      <c r="H68" s="64"/>
    </row>
    <row r="69" spans="1:8">
      <c r="A69" s="80"/>
      <c r="B69" s="88"/>
      <c r="C69" s="88"/>
      <c r="D69" s="97"/>
      <c r="E69" s="85"/>
      <c r="F69" s="64"/>
      <c r="G69" s="64"/>
      <c r="H69" s="64"/>
    </row>
    <row r="70" spans="1:8">
      <c r="A70" s="80"/>
      <c r="B70" s="88"/>
      <c r="C70" s="88"/>
      <c r="D70" s="97"/>
      <c r="E70" s="85"/>
      <c r="F70" s="64"/>
      <c r="G70" s="64"/>
      <c r="H70" s="64"/>
    </row>
    <row r="71" spans="1:8">
      <c r="A71" s="80"/>
      <c r="B71" s="88"/>
      <c r="C71" s="88"/>
      <c r="D71" s="97"/>
      <c r="E71" s="85"/>
      <c r="F71" s="64"/>
      <c r="G71" s="64"/>
      <c r="H71" s="64"/>
    </row>
    <row r="72" spans="1:8">
      <c r="A72" s="80"/>
      <c r="B72" s="88"/>
      <c r="C72" s="88"/>
      <c r="D72" s="97"/>
      <c r="E72" s="85"/>
      <c r="F72" s="64"/>
      <c r="G72" s="64"/>
      <c r="H72" s="64"/>
    </row>
    <row r="73" spans="1:8">
      <c r="A73" s="80"/>
      <c r="B73" s="88"/>
      <c r="C73" s="88"/>
      <c r="D73" s="97"/>
      <c r="E73" s="85"/>
      <c r="F73" s="64"/>
      <c r="G73" s="64"/>
      <c r="H73" s="64"/>
    </row>
    <row r="74" spans="1:8">
      <c r="B74" s="88"/>
      <c r="C74" s="88"/>
      <c r="D74" s="88"/>
      <c r="E74" s="85"/>
      <c r="F74" s="64"/>
      <c r="G74" s="64"/>
      <c r="H74" s="64"/>
    </row>
    <row r="75" spans="1:8">
      <c r="C75" s="88"/>
      <c r="D75" s="88"/>
      <c r="E75" s="85"/>
      <c r="F75" s="64"/>
      <c r="G75" s="64"/>
      <c r="H75" s="64"/>
    </row>
    <row r="76" spans="1:8">
      <c r="E76" s="85"/>
    </row>
    <row r="77" spans="1:8">
      <c r="E77" s="85"/>
    </row>
    <row r="78" spans="1:8">
      <c r="E78" s="85"/>
    </row>
    <row r="79" spans="1:8">
      <c r="D79" s="33"/>
    </row>
    <row r="81" spans="1:8">
      <c r="A81" s="76"/>
      <c r="B81" s="77" t="s">
        <v>140</v>
      </c>
      <c r="C81" s="76"/>
      <c r="D81" s="76"/>
      <c r="E81" s="96">
        <f>SUM(E82:E107)</f>
        <v>-11990.160000000002</v>
      </c>
      <c r="F81" s="79">
        <f>SUM(F82:F90)</f>
        <v>0</v>
      </c>
    </row>
    <row r="82" spans="1:8">
      <c r="A82" s="80">
        <v>45217</v>
      </c>
      <c r="B82" s="88" t="s">
        <v>193</v>
      </c>
      <c r="C82" s="88"/>
      <c r="D82" t="s">
        <v>376</v>
      </c>
      <c r="E82" s="85">
        <v>-3974.44</v>
      </c>
      <c r="F82" s="64"/>
      <c r="G82" s="64"/>
      <c r="H82" s="64"/>
    </row>
    <row r="83" spans="1:8">
      <c r="A83" s="4">
        <v>45214</v>
      </c>
      <c r="B83" t="s">
        <v>182</v>
      </c>
      <c r="D83" t="s">
        <v>377</v>
      </c>
      <c r="E83" s="85">
        <v>-600</v>
      </c>
      <c r="F83" s="64"/>
      <c r="G83" s="64"/>
      <c r="H83" s="64"/>
    </row>
    <row r="84" spans="1:8">
      <c r="B84" s="98"/>
      <c r="E84" s="85"/>
    </row>
    <row r="85" spans="1:8">
      <c r="A85" s="4">
        <v>45226</v>
      </c>
      <c r="B85" t="s">
        <v>378</v>
      </c>
      <c r="E85" s="85">
        <v>-1046.0999999999999</v>
      </c>
    </row>
    <row r="86" spans="1:8">
      <c r="A86" s="4">
        <v>45226</v>
      </c>
      <c r="B86" t="s">
        <v>378</v>
      </c>
      <c r="E86" s="85">
        <v>-1046.0999999999999</v>
      </c>
    </row>
    <row r="87" spans="1:8">
      <c r="A87" s="4">
        <v>45224</v>
      </c>
      <c r="B87" t="s">
        <v>379</v>
      </c>
      <c r="D87">
        <v>160</v>
      </c>
      <c r="E87" s="85">
        <v>-160</v>
      </c>
    </row>
    <row r="88" spans="1:8">
      <c r="A88" s="4">
        <v>45225</v>
      </c>
      <c r="B88" t="s">
        <v>379</v>
      </c>
      <c r="D88">
        <v>200</v>
      </c>
      <c r="E88" s="85">
        <v>-200</v>
      </c>
    </row>
    <row r="89" spans="1:8">
      <c r="A89" s="4">
        <v>45225</v>
      </c>
      <c r="B89" t="s">
        <v>380</v>
      </c>
      <c r="E89" s="85">
        <v>-200</v>
      </c>
    </row>
    <row r="90" spans="1:8">
      <c r="A90" s="4">
        <v>45226</v>
      </c>
      <c r="B90" t="s">
        <v>379</v>
      </c>
      <c r="D90" s="33">
        <v>150</v>
      </c>
      <c r="E90" s="85">
        <v>-150</v>
      </c>
    </row>
    <row r="91" spans="1:8">
      <c r="A91" s="4">
        <v>45227</v>
      </c>
      <c r="B91" t="s">
        <v>379</v>
      </c>
      <c r="D91" s="33">
        <v>100</v>
      </c>
      <c r="E91" s="85">
        <v>-100</v>
      </c>
    </row>
    <row r="92" spans="1:8">
      <c r="A92" s="4">
        <v>45227</v>
      </c>
      <c r="B92" t="s">
        <v>239</v>
      </c>
      <c r="D92">
        <v>70</v>
      </c>
      <c r="E92" s="85">
        <v>-70</v>
      </c>
    </row>
    <row r="93" spans="1:8">
      <c r="A93" s="4">
        <v>45229</v>
      </c>
      <c r="B93" t="s">
        <v>379</v>
      </c>
      <c r="D93">
        <v>200</v>
      </c>
      <c r="E93" s="85">
        <v>-200</v>
      </c>
    </row>
    <row r="94" spans="1:8">
      <c r="A94" s="4">
        <v>45229</v>
      </c>
      <c r="B94" t="s">
        <v>381</v>
      </c>
      <c r="D94">
        <v>95.49</v>
      </c>
      <c r="E94" s="85">
        <v>-95.49</v>
      </c>
    </row>
    <row r="95" spans="1:8">
      <c r="A95" s="4">
        <v>45232</v>
      </c>
      <c r="B95" t="s">
        <v>379</v>
      </c>
      <c r="D95">
        <v>250</v>
      </c>
      <c r="E95" s="85">
        <v>-250</v>
      </c>
    </row>
    <row r="96" spans="1:8">
      <c r="A96" s="4">
        <v>45233</v>
      </c>
      <c r="B96" t="s">
        <v>379</v>
      </c>
      <c r="D96">
        <v>180</v>
      </c>
      <c r="E96" s="85">
        <v>-160</v>
      </c>
    </row>
    <row r="97" spans="1:5">
      <c r="A97" s="4">
        <v>45234</v>
      </c>
      <c r="B97" t="s">
        <v>379</v>
      </c>
      <c r="D97">
        <v>320</v>
      </c>
      <c r="E97" s="85">
        <v>-320</v>
      </c>
    </row>
    <row r="98" spans="1:5">
      <c r="A98" s="4">
        <v>45237</v>
      </c>
      <c r="B98" t="s">
        <v>379</v>
      </c>
      <c r="D98">
        <v>200</v>
      </c>
      <c r="E98" s="85">
        <v>-200</v>
      </c>
    </row>
    <row r="99" spans="1:5">
      <c r="A99" s="4">
        <v>45237</v>
      </c>
      <c r="B99" t="s">
        <v>382</v>
      </c>
      <c r="E99" s="85">
        <v>-500</v>
      </c>
    </row>
    <row r="100" spans="1:5">
      <c r="A100" s="4">
        <v>45237</v>
      </c>
      <c r="B100" t="s">
        <v>383</v>
      </c>
      <c r="E100" s="85">
        <v>-180</v>
      </c>
    </row>
    <row r="101" spans="1:5">
      <c r="A101" s="4">
        <v>45238</v>
      </c>
      <c r="B101" t="s">
        <v>379</v>
      </c>
      <c r="D101">
        <v>160</v>
      </c>
      <c r="E101" s="85">
        <v>-160</v>
      </c>
    </row>
    <row r="102" spans="1:5">
      <c r="A102" s="4">
        <v>45239</v>
      </c>
      <c r="B102" t="s">
        <v>379</v>
      </c>
      <c r="D102">
        <v>250</v>
      </c>
      <c r="E102" s="85">
        <v>-250</v>
      </c>
    </row>
    <row r="103" spans="1:5">
      <c r="A103" s="4">
        <v>45240</v>
      </c>
      <c r="B103" t="s">
        <v>379</v>
      </c>
      <c r="D103">
        <v>160</v>
      </c>
      <c r="E103" s="85">
        <v>-160</v>
      </c>
    </row>
    <row r="104" spans="1:5">
      <c r="A104" s="4">
        <v>45241</v>
      </c>
      <c r="B104" t="s">
        <v>379</v>
      </c>
      <c r="D104">
        <v>250</v>
      </c>
      <c r="E104" s="85">
        <v>-250</v>
      </c>
    </row>
    <row r="105" spans="1:5">
      <c r="A105" s="4">
        <v>45244</v>
      </c>
      <c r="B105" t="s">
        <v>384</v>
      </c>
      <c r="E105" s="85">
        <v>-1144.1099999999999</v>
      </c>
    </row>
    <row r="106" spans="1:5">
      <c r="A106" s="4">
        <v>45245</v>
      </c>
      <c r="B106" t="s">
        <v>385</v>
      </c>
      <c r="E106" s="85">
        <v>-373.92</v>
      </c>
    </row>
    <row r="107" spans="1:5">
      <c r="A107" s="4">
        <v>45253</v>
      </c>
      <c r="B107" t="s">
        <v>379</v>
      </c>
      <c r="D107">
        <v>200</v>
      </c>
      <c r="E107" s="85">
        <v>-200</v>
      </c>
    </row>
    <row r="108" spans="1:5">
      <c r="E108" s="85"/>
    </row>
    <row r="109" spans="1:5">
      <c r="B109" t="s">
        <v>386</v>
      </c>
      <c r="D109">
        <f>SUM(D87:D108)</f>
        <v>2945.49</v>
      </c>
      <c r="E109" s="85"/>
    </row>
    <row r="110" spans="1:5" ht="15">
      <c r="D110" s="102" t="s">
        <v>230</v>
      </c>
    </row>
    <row r="111" spans="1:5">
      <c r="A111" s="190" t="s">
        <v>387</v>
      </c>
      <c r="B111" s="77" t="s">
        <v>388</v>
      </c>
      <c r="C111" s="76">
        <v>2023</v>
      </c>
      <c r="D111" s="78"/>
      <c r="E111" s="79">
        <f>SUM(E112:E128)</f>
        <v>698220.30499999993</v>
      </c>
    </row>
    <row r="112" spans="1:5">
      <c r="A112" s="99">
        <v>45290</v>
      </c>
      <c r="B112" t="s">
        <v>2</v>
      </c>
      <c r="C112" s="1"/>
      <c r="D112" s="1"/>
      <c r="E112" s="73">
        <v>64000</v>
      </c>
    </row>
    <row r="113" spans="1:5">
      <c r="A113" s="99">
        <f t="shared" ref="A113:A122" si="2">A112</f>
        <v>45290</v>
      </c>
      <c r="B113" t="s">
        <v>1</v>
      </c>
      <c r="C113" s="1"/>
      <c r="D113" s="1"/>
      <c r="E113" s="73">
        <v>218088</v>
      </c>
    </row>
    <row r="114" spans="1:5">
      <c r="A114" s="99">
        <f t="shared" si="2"/>
        <v>45290</v>
      </c>
      <c r="B114" t="s">
        <v>98</v>
      </c>
      <c r="C114" s="1"/>
      <c r="D114" s="1"/>
      <c r="E114" s="73">
        <v>3609.29</v>
      </c>
    </row>
    <row r="115" spans="1:5">
      <c r="A115" s="99">
        <f t="shared" si="2"/>
        <v>45290</v>
      </c>
      <c r="B115" t="s">
        <v>99</v>
      </c>
      <c r="C115" s="1"/>
      <c r="D115" s="1"/>
      <c r="E115" s="73">
        <v>122.31</v>
      </c>
    </row>
    <row r="116" spans="1:5">
      <c r="A116" s="99">
        <f t="shared" si="2"/>
        <v>45290</v>
      </c>
      <c r="B116" t="s">
        <v>389</v>
      </c>
      <c r="D116" s="1"/>
      <c r="E116" s="73">
        <v>6267.13</v>
      </c>
    </row>
    <row r="117" spans="1:5">
      <c r="A117" s="99">
        <f t="shared" si="2"/>
        <v>45290</v>
      </c>
      <c r="B117" t="s">
        <v>390</v>
      </c>
      <c r="C117" s="1" t="s">
        <v>391</v>
      </c>
      <c r="D117" s="1"/>
      <c r="E117" s="73">
        <v>21088.49</v>
      </c>
    </row>
    <row r="118" spans="1:5">
      <c r="A118" s="99">
        <f t="shared" si="2"/>
        <v>45290</v>
      </c>
      <c r="B118" t="s">
        <v>392</v>
      </c>
      <c r="C118" s="1" t="s">
        <v>393</v>
      </c>
      <c r="D118" s="1"/>
      <c r="E118" s="73">
        <v>5587.73</v>
      </c>
    </row>
    <row r="119" spans="1:5">
      <c r="A119" s="99">
        <f t="shared" si="2"/>
        <v>45290</v>
      </c>
      <c r="B119" t="s">
        <v>394</v>
      </c>
      <c r="C119" s="99">
        <v>45295</v>
      </c>
      <c r="D119" s="191">
        <v>-629.36</v>
      </c>
      <c r="E119" s="73">
        <v>4752.22</v>
      </c>
    </row>
    <row r="120" spans="1:5">
      <c r="A120" s="99">
        <f t="shared" si="2"/>
        <v>45290</v>
      </c>
      <c r="B120" t="s">
        <v>395</v>
      </c>
      <c r="C120" s="99">
        <v>45295</v>
      </c>
      <c r="D120" s="191">
        <v>-52.52</v>
      </c>
      <c r="E120" s="73">
        <v>315.38</v>
      </c>
    </row>
    <row r="121" spans="1:5">
      <c r="A121" s="99">
        <f t="shared" si="2"/>
        <v>45290</v>
      </c>
      <c r="B121" t="s">
        <v>396</v>
      </c>
      <c r="C121" s="99">
        <v>45295</v>
      </c>
      <c r="D121" s="191">
        <v>-196</v>
      </c>
      <c r="E121" s="73">
        <v>295.8</v>
      </c>
    </row>
    <row r="122" spans="1:5">
      <c r="A122" s="99">
        <f t="shared" si="2"/>
        <v>45290</v>
      </c>
      <c r="B122" t="s">
        <v>38</v>
      </c>
      <c r="C122" s="99">
        <v>45295</v>
      </c>
      <c r="D122" s="191">
        <v>-669.7</v>
      </c>
      <c r="E122" s="73">
        <v>4239.3</v>
      </c>
    </row>
    <row r="123" spans="1:5">
      <c r="A123" s="99">
        <f>A116</f>
        <v>45290</v>
      </c>
      <c r="B123" t="s">
        <v>397</v>
      </c>
      <c r="C123" s="1"/>
      <c r="D123" s="1"/>
      <c r="E123" s="73">
        <v>1000</v>
      </c>
    </row>
    <row r="124" spans="1:5">
      <c r="A124" s="99">
        <f>A115</f>
        <v>45290</v>
      </c>
      <c r="B124" t="s">
        <v>398</v>
      </c>
      <c r="C124" s="1">
        <v>1928.59</v>
      </c>
      <c r="D124" s="1">
        <v>161</v>
      </c>
      <c r="E124" s="73">
        <f>D124*C124</f>
        <v>310502.99</v>
      </c>
    </row>
    <row r="125" spans="1:5">
      <c r="A125" s="99">
        <f>A124</f>
        <v>45290</v>
      </c>
      <c r="B125" t="s">
        <v>399</v>
      </c>
      <c r="C125" s="192">
        <v>29.2927</v>
      </c>
      <c r="D125" s="1">
        <v>850</v>
      </c>
      <c r="E125" s="73">
        <f>D125*C125</f>
        <v>24898.794999999998</v>
      </c>
    </row>
    <row r="126" spans="1:5">
      <c r="A126" s="99">
        <f>A125</f>
        <v>45290</v>
      </c>
      <c r="B126" t="s">
        <v>400</v>
      </c>
      <c r="C126" s="192">
        <v>32.028700000000001</v>
      </c>
      <c r="D126" s="1">
        <v>100</v>
      </c>
      <c r="E126" s="73">
        <f>D126*C126</f>
        <v>3202.87</v>
      </c>
    </row>
    <row r="127" spans="1:5">
      <c r="A127" s="99">
        <f>A126</f>
        <v>45290</v>
      </c>
      <c r="B127" t="s">
        <v>401</v>
      </c>
      <c r="C127" s="1"/>
      <c r="D127" s="1"/>
      <c r="E127" s="73">
        <v>30000</v>
      </c>
    </row>
    <row r="128" spans="1:5">
      <c r="A128" s="99">
        <f>A127</f>
        <v>45290</v>
      </c>
      <c r="B128" t="s">
        <v>369</v>
      </c>
      <c r="C128" s="1"/>
      <c r="D128" s="1"/>
      <c r="E128" s="73">
        <v>250</v>
      </c>
    </row>
    <row r="129" spans="3:5">
      <c r="C129" s="10" t="str">
        <f>A111</f>
        <v>ARALIK</v>
      </c>
      <c r="D129" s="72" t="s">
        <v>402</v>
      </c>
      <c r="E129" s="85">
        <f>H33</f>
        <v>-25773.700000000004</v>
      </c>
    </row>
    <row r="130" spans="3:5">
      <c r="D130" s="10"/>
    </row>
    <row r="131" spans="3:5">
      <c r="D131" s="72" t="s">
        <v>143</v>
      </c>
      <c r="E131" s="193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403</v>
      </c>
      <c r="C2" s="82" t="s">
        <v>105</v>
      </c>
      <c r="D2" s="83">
        <f>SUM(D5:D36)</f>
        <v>262800</v>
      </c>
      <c r="E2" s="83">
        <f>SUM(E4:E27)</f>
        <v>-98843.11</v>
      </c>
      <c r="F2" s="83">
        <f>SUM(F5:F37)</f>
        <v>177687.06</v>
      </c>
      <c r="G2" s="83">
        <f>SUM(G4:G37)</f>
        <v>-242504.11</v>
      </c>
      <c r="H2" s="83">
        <f>F2+G2</f>
        <v>-64817.049999999988</v>
      </c>
    </row>
    <row r="3" spans="1:8">
      <c r="B3" s="72"/>
      <c r="H3" s="64"/>
    </row>
    <row r="4" spans="1:8">
      <c r="A4" s="4">
        <v>45231</v>
      </c>
      <c r="B4" s="184" t="s">
        <v>106</v>
      </c>
      <c r="E4" s="64">
        <v>-152</v>
      </c>
      <c r="G4" s="64">
        <v>-152</v>
      </c>
      <c r="H4" s="64">
        <f t="shared" ref="H4:H33" si="0">H3+F4+G4</f>
        <v>-152</v>
      </c>
    </row>
    <row r="5" spans="1:8">
      <c r="A5" s="4">
        <v>45232</v>
      </c>
      <c r="B5" s="86" t="s">
        <v>108</v>
      </c>
      <c r="C5" s="86"/>
      <c r="D5" s="86"/>
      <c r="E5" s="64">
        <v>-400</v>
      </c>
      <c r="G5" s="64">
        <v>-277</v>
      </c>
      <c r="H5" s="64">
        <f t="shared" si="0"/>
        <v>-429</v>
      </c>
    </row>
    <row r="6" spans="1:8">
      <c r="A6" s="4">
        <v>45232</v>
      </c>
      <c r="B6" s="86" t="s">
        <v>109</v>
      </c>
      <c r="C6" s="86"/>
      <c r="D6" s="86"/>
      <c r="E6" s="64">
        <v>-500</v>
      </c>
      <c r="G6" s="64">
        <v>-512</v>
      </c>
      <c r="H6" s="64">
        <f t="shared" si="0"/>
        <v>-941</v>
      </c>
    </row>
    <row r="7" spans="1:8">
      <c r="A7" s="4">
        <v>45231</v>
      </c>
      <c r="B7" s="86" t="s">
        <v>404</v>
      </c>
      <c r="C7" s="86"/>
      <c r="D7" s="86"/>
      <c r="E7" s="64">
        <v>-250</v>
      </c>
      <c r="G7" s="64">
        <v>-250</v>
      </c>
      <c r="H7" s="64">
        <f t="shared" si="0"/>
        <v>-1191</v>
      </c>
    </row>
    <row r="8" spans="1:8">
      <c r="B8" s="89" t="s">
        <v>119</v>
      </c>
      <c r="D8" s="64"/>
      <c r="E8" s="64">
        <f>E49*-1</f>
        <v>-51.54</v>
      </c>
      <c r="F8" s="64"/>
      <c r="G8" s="64">
        <f>E8</f>
        <v>-51.54</v>
      </c>
      <c r="H8" s="64">
        <f t="shared" si="0"/>
        <v>-1242.54</v>
      </c>
    </row>
    <row r="9" spans="1:8">
      <c r="B9" s="89" t="s">
        <v>120</v>
      </c>
      <c r="E9" s="64">
        <f>E55</f>
        <v>-5698.99</v>
      </c>
      <c r="F9" s="64"/>
      <c r="G9" s="64">
        <f>E9</f>
        <v>-5698.99</v>
      </c>
      <c r="H9" s="64">
        <f t="shared" si="0"/>
        <v>-6941.53</v>
      </c>
    </row>
    <row r="10" spans="1:8">
      <c r="A10" s="4">
        <v>45232</v>
      </c>
      <c r="B10" s="89" t="s">
        <v>121</v>
      </c>
      <c r="E10" s="64">
        <f>E71</f>
        <v>-71595.5</v>
      </c>
      <c r="G10" s="64">
        <f>E10</f>
        <v>-71595.5</v>
      </c>
      <c r="H10" s="64">
        <f t="shared" si="0"/>
        <v>-78537.03</v>
      </c>
    </row>
    <row r="11" spans="1:8">
      <c r="A11" s="80"/>
      <c r="B11" s="86" t="s">
        <v>405</v>
      </c>
      <c r="C11" s="86"/>
      <c r="D11" s="86"/>
      <c r="E11" s="64">
        <v>-5375</v>
      </c>
      <c r="G11" s="64">
        <v>-5375</v>
      </c>
      <c r="H11" s="64">
        <f t="shared" si="0"/>
        <v>-83912.03</v>
      </c>
    </row>
    <row r="12" spans="1:8">
      <c r="A12" s="80"/>
      <c r="B12" s="86" t="s">
        <v>405</v>
      </c>
      <c r="C12" s="86"/>
      <c r="D12" s="86"/>
      <c r="E12" s="64">
        <v>-2125</v>
      </c>
      <c r="G12" s="64">
        <v>-2125</v>
      </c>
      <c r="H12" s="64">
        <f t="shared" si="0"/>
        <v>-86037.03</v>
      </c>
    </row>
    <row r="13" spans="1:8">
      <c r="A13" s="4">
        <v>45231</v>
      </c>
      <c r="B13" s="86" t="s">
        <v>406</v>
      </c>
      <c r="C13" s="86"/>
      <c r="D13" s="86"/>
      <c r="E13" s="64">
        <v>-945.08</v>
      </c>
      <c r="F13" s="85"/>
      <c r="G13" s="64">
        <v>-945.08</v>
      </c>
      <c r="H13" s="64">
        <f t="shared" si="0"/>
        <v>-86982.11</v>
      </c>
    </row>
    <row r="14" spans="1:8">
      <c r="B14" s="86" t="s">
        <v>115</v>
      </c>
      <c r="C14" s="86"/>
      <c r="D14" s="86"/>
      <c r="E14" s="64">
        <v>-150</v>
      </c>
      <c r="F14" s="85"/>
      <c r="G14" s="64">
        <v>0</v>
      </c>
      <c r="H14" s="64">
        <f t="shared" si="0"/>
        <v>-86982.11</v>
      </c>
    </row>
    <row r="15" spans="1:8">
      <c r="B15" s="88" t="s">
        <v>117</v>
      </c>
      <c r="C15" s="88"/>
      <c r="D15" s="88"/>
      <c r="E15" s="64">
        <v>-1000</v>
      </c>
      <c r="F15" s="85"/>
      <c r="G15" s="64">
        <v>0</v>
      </c>
      <c r="H15" s="64">
        <f t="shared" si="0"/>
        <v>-86982.11</v>
      </c>
    </row>
    <row r="16" spans="1:8">
      <c r="B16" s="88" t="s">
        <v>118</v>
      </c>
      <c r="C16" s="88"/>
      <c r="D16" s="88"/>
      <c r="E16" s="64">
        <v>-100</v>
      </c>
      <c r="F16" s="85"/>
      <c r="G16" s="64">
        <v>0</v>
      </c>
      <c r="H16" s="64">
        <f t="shared" si="0"/>
        <v>-86982.11</v>
      </c>
    </row>
    <row r="17" spans="1:8">
      <c r="B17" t="s">
        <v>2</v>
      </c>
      <c r="E17" s="64">
        <v>-3500</v>
      </c>
      <c r="F17" s="64"/>
      <c r="G17" s="64">
        <v>-3511</v>
      </c>
      <c r="H17" s="64">
        <f t="shared" si="0"/>
        <v>-90493.11</v>
      </c>
    </row>
    <row r="18" spans="1:8">
      <c r="B18" t="s">
        <v>1</v>
      </c>
      <c r="E18" s="64">
        <v>-3500</v>
      </c>
      <c r="F18" s="64"/>
      <c r="G18" s="64">
        <v>-3511</v>
      </c>
      <c r="H18" s="64">
        <f t="shared" si="0"/>
        <v>-94004.11</v>
      </c>
    </row>
    <row r="19" spans="1:8">
      <c r="B19" t="s">
        <v>125</v>
      </c>
      <c r="E19" s="64">
        <v>-3500</v>
      </c>
      <c r="F19" s="64"/>
      <c r="G19" s="64">
        <v>-3500</v>
      </c>
      <c r="H19" s="64">
        <f t="shared" si="0"/>
        <v>-97504.11</v>
      </c>
    </row>
    <row r="20" spans="1:8">
      <c r="A20" s="4">
        <v>45236</v>
      </c>
      <c r="B20" t="s">
        <v>407</v>
      </c>
      <c r="E20" s="85"/>
      <c r="F20" s="64">
        <v>15887.06</v>
      </c>
      <c r="G20" s="64"/>
      <c r="H20" s="64">
        <f t="shared" si="0"/>
        <v>-81617.05</v>
      </c>
    </row>
    <row r="21" spans="1:8">
      <c r="B21" t="s">
        <v>126</v>
      </c>
      <c r="D21" s="91">
        <v>7500</v>
      </c>
      <c r="F21" s="64">
        <v>7500</v>
      </c>
      <c r="G21" s="64"/>
      <c r="H21" s="64">
        <f t="shared" si="0"/>
        <v>-74117.05</v>
      </c>
    </row>
    <row r="22" spans="1:8">
      <c r="A22" s="4">
        <v>45232</v>
      </c>
      <c r="B22" t="s">
        <v>408</v>
      </c>
      <c r="C22" t="s">
        <v>409</v>
      </c>
      <c r="D22" s="91">
        <v>2800</v>
      </c>
      <c r="F22" s="64">
        <v>2800</v>
      </c>
      <c r="G22" s="64"/>
      <c r="H22" s="64">
        <f t="shared" si="0"/>
        <v>-71317.05</v>
      </c>
    </row>
    <row r="23" spans="1:8">
      <c r="B23" t="s">
        <v>410</v>
      </c>
      <c r="D23" s="91">
        <v>6500</v>
      </c>
      <c r="F23" s="64">
        <v>6500</v>
      </c>
      <c r="G23" s="64"/>
      <c r="H23" s="64">
        <f t="shared" si="0"/>
        <v>-64817.05</v>
      </c>
    </row>
    <row r="24" spans="1:8">
      <c r="A24" s="80">
        <v>45231</v>
      </c>
      <c r="B24" t="s">
        <v>411</v>
      </c>
      <c r="D24" s="91"/>
      <c r="G24" s="64"/>
      <c r="H24" s="64">
        <f t="shared" si="0"/>
        <v>-64817.05</v>
      </c>
    </row>
    <row r="25" spans="1:8">
      <c r="A25" s="80">
        <v>45260</v>
      </c>
      <c r="B25" t="s">
        <v>412</v>
      </c>
      <c r="D25" s="91">
        <v>240000</v>
      </c>
      <c r="F25" s="64">
        <v>135000</v>
      </c>
      <c r="G25" s="64"/>
      <c r="H25" s="64">
        <f t="shared" si="0"/>
        <v>70182.95</v>
      </c>
    </row>
    <row r="26" spans="1:8">
      <c r="A26" s="80"/>
      <c r="D26" s="91"/>
      <c r="F26" s="64"/>
      <c r="G26" s="64">
        <v>-135000</v>
      </c>
      <c r="H26" s="64">
        <f t="shared" si="0"/>
        <v>-64817.05</v>
      </c>
    </row>
    <row r="27" spans="1:8">
      <c r="A27" s="80">
        <v>45266</v>
      </c>
      <c r="B27" t="s">
        <v>413</v>
      </c>
      <c r="D27" s="91">
        <v>6000</v>
      </c>
      <c r="G27" s="64"/>
      <c r="H27" s="64">
        <f t="shared" si="0"/>
        <v>-64817.05</v>
      </c>
    </row>
    <row r="28" spans="1:8">
      <c r="A28" s="99">
        <v>45258</v>
      </c>
      <c r="B28" t="s">
        <v>414</v>
      </c>
      <c r="D28" s="91"/>
      <c r="F28" s="64">
        <v>10000</v>
      </c>
      <c r="H28" s="64">
        <f t="shared" si="0"/>
        <v>-54817.05</v>
      </c>
    </row>
    <row r="29" spans="1:8">
      <c r="A29" s="99">
        <v>45258</v>
      </c>
      <c r="B29" t="s">
        <v>415</v>
      </c>
      <c r="D29" s="91"/>
      <c r="F29" s="64"/>
      <c r="G29" s="64">
        <v>-10000</v>
      </c>
      <c r="H29" s="64">
        <f t="shared" si="0"/>
        <v>-64817.05</v>
      </c>
    </row>
    <row r="30" spans="1:8">
      <c r="A30" s="4">
        <v>45259</v>
      </c>
      <c r="B30" t="s">
        <v>232</v>
      </c>
      <c r="C30" t="s">
        <v>359</v>
      </c>
      <c r="E30" s="64">
        <v>-1204.5</v>
      </c>
      <c r="H30" s="64">
        <f t="shared" si="0"/>
        <v>-64817.05</v>
      </c>
    </row>
    <row r="31" spans="1:8">
      <c r="A31" s="4">
        <v>45259</v>
      </c>
      <c r="B31" t="s">
        <v>234</v>
      </c>
      <c r="C31" t="s">
        <v>359</v>
      </c>
      <c r="E31" s="64">
        <v>-148.6</v>
      </c>
      <c r="H31" s="64">
        <f t="shared" si="0"/>
        <v>-64817.05</v>
      </c>
    </row>
    <row r="32" spans="1:8">
      <c r="A32" s="4">
        <v>45259</v>
      </c>
      <c r="B32" t="s">
        <v>235</v>
      </c>
      <c r="C32" t="s">
        <v>359</v>
      </c>
      <c r="E32" s="64">
        <v>-244.8</v>
      </c>
      <c r="H32" s="64">
        <f t="shared" si="0"/>
        <v>-64817.05</v>
      </c>
    </row>
    <row r="33" spans="1:8">
      <c r="A33" s="4">
        <v>45259</v>
      </c>
      <c r="B33" t="s">
        <v>416</v>
      </c>
      <c r="C33" t="s">
        <v>359</v>
      </c>
      <c r="E33" s="64">
        <v>-532.6</v>
      </c>
      <c r="F33" s="64"/>
      <c r="G33" s="64"/>
      <c r="H33" s="64">
        <f t="shared" si="0"/>
        <v>-64817.05</v>
      </c>
    </row>
    <row r="34" spans="1:8">
      <c r="F34" s="64"/>
      <c r="G34" s="64"/>
      <c r="H34" s="64"/>
    </row>
    <row r="35" spans="1:8">
      <c r="F35" s="64"/>
      <c r="G35" s="64"/>
      <c r="H35" s="64"/>
    </row>
    <row r="36" spans="1:8">
      <c r="E36" s="64"/>
      <c r="G36" s="64"/>
      <c r="H36" s="64"/>
    </row>
    <row r="37" spans="1:8">
      <c r="B37" t="s">
        <v>130</v>
      </c>
      <c r="E37" s="64"/>
      <c r="G37" s="64"/>
      <c r="H37" s="64"/>
    </row>
    <row r="38" spans="1:8">
      <c r="A38" s="76" t="s">
        <v>131</v>
      </c>
      <c r="B38" s="76"/>
      <c r="C38" s="76"/>
      <c r="D38" s="76"/>
      <c r="E38" s="78"/>
      <c r="G38" s="64"/>
      <c r="H38" s="64"/>
    </row>
    <row r="39" spans="1:8">
      <c r="A39" s="194"/>
      <c r="B39" s="185"/>
      <c r="C39" s="185"/>
      <c r="D39" s="185"/>
      <c r="E39" s="186"/>
      <c r="H39" s="64"/>
    </row>
    <row r="40" spans="1:8">
      <c r="A40" s="194"/>
      <c r="B40" s="185"/>
      <c r="C40" s="187"/>
      <c r="D40" s="185"/>
      <c r="E40" s="185"/>
      <c r="H40" s="64"/>
    </row>
    <row r="41" spans="1:8">
      <c r="A41" s="194"/>
      <c r="B41" s="185"/>
      <c r="C41" s="187"/>
      <c r="D41" s="185"/>
      <c r="E41" s="185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132</v>
      </c>
      <c r="C43" s="76"/>
      <c r="D43" s="96">
        <f>SUM(D44:D51)</f>
        <v>3906.8500000000004</v>
      </c>
      <c r="E43" s="96">
        <f>SUM(E44:E51)</f>
        <v>3907.8</v>
      </c>
      <c r="H43" s="64"/>
    </row>
    <row r="44" spans="1:8">
      <c r="B44" t="s">
        <v>368</v>
      </c>
      <c r="D44">
        <v>628.12</v>
      </c>
      <c r="E44" s="64">
        <v>630</v>
      </c>
      <c r="F44" s="64"/>
      <c r="G44" s="64"/>
    </row>
    <row r="45" spans="1:8">
      <c r="B45" t="s">
        <v>134</v>
      </c>
      <c r="D45">
        <v>1539.74</v>
      </c>
      <c r="E45" s="64">
        <v>1540</v>
      </c>
      <c r="F45" s="64"/>
      <c r="G45" s="64"/>
    </row>
    <row r="46" spans="1:8">
      <c r="B46" t="s">
        <v>135</v>
      </c>
      <c r="D46">
        <v>165.4</v>
      </c>
      <c r="E46">
        <v>165</v>
      </c>
      <c r="F46" s="64"/>
      <c r="G46" s="64"/>
    </row>
    <row r="47" spans="1:8">
      <c r="B47" t="s">
        <v>136</v>
      </c>
      <c r="D47">
        <v>1142.79</v>
      </c>
      <c r="E47">
        <v>1142</v>
      </c>
      <c r="F47" s="64"/>
      <c r="G47" s="64"/>
    </row>
    <row r="48" spans="1:8">
      <c r="B48" t="s">
        <v>137</v>
      </c>
      <c r="D48" s="10">
        <v>379.26</v>
      </c>
      <c r="E48">
        <v>379.26</v>
      </c>
      <c r="F48" s="64"/>
      <c r="G48" s="64"/>
    </row>
    <row r="49" spans="1:8">
      <c r="B49" t="s">
        <v>138</v>
      </c>
      <c r="C49" s="88"/>
      <c r="D49" s="88">
        <v>51.54</v>
      </c>
      <c r="E49">
        <v>51.54</v>
      </c>
      <c r="F49" s="64"/>
      <c r="G49" s="64"/>
    </row>
    <row r="50" spans="1:8">
      <c r="C50" s="88"/>
      <c r="E50" s="88"/>
      <c r="F50" s="64"/>
      <c r="G50" s="64"/>
    </row>
    <row r="51" spans="1:8">
      <c r="C51" s="88"/>
      <c r="D51" s="88"/>
      <c r="E51" s="85"/>
      <c r="F51" s="64"/>
      <c r="G51" s="64"/>
    </row>
    <row r="53" spans="1:8">
      <c r="B53" s="73"/>
    </row>
    <row r="54" spans="1:8">
      <c r="B54" s="84"/>
    </row>
    <row r="55" spans="1:8">
      <c r="A55" s="76"/>
      <c r="B55" s="77" t="s">
        <v>139</v>
      </c>
      <c r="C55" s="76"/>
      <c r="D55" s="78"/>
      <c r="E55" s="79">
        <f>SUM(E56:E68)</f>
        <v>-5698.99</v>
      </c>
    </row>
    <row r="56" spans="1:8">
      <c r="A56" s="80"/>
      <c r="C56" s="88"/>
      <c r="D56" s="88"/>
      <c r="E56" s="85"/>
      <c r="G56" s="64"/>
      <c r="H56" s="64"/>
    </row>
    <row r="57" spans="1:8">
      <c r="A57" s="80">
        <v>44995</v>
      </c>
      <c r="B57" t="s">
        <v>228</v>
      </c>
      <c r="C57">
        <v>613.91</v>
      </c>
      <c r="D57" s="33" t="s">
        <v>417</v>
      </c>
      <c r="E57" s="85">
        <v>-61.39</v>
      </c>
      <c r="F57" s="64"/>
      <c r="G57" s="64"/>
      <c r="H57" s="64"/>
    </row>
    <row r="58" spans="1:8">
      <c r="A58" s="80">
        <v>45043</v>
      </c>
      <c r="B58" s="88" t="s">
        <v>418</v>
      </c>
      <c r="C58" s="88">
        <v>3299</v>
      </c>
      <c r="D58" s="33" t="s">
        <v>419</v>
      </c>
      <c r="E58" s="85">
        <v>-549.85</v>
      </c>
      <c r="F58" s="64"/>
      <c r="G58" s="64"/>
      <c r="H58" s="64"/>
    </row>
    <row r="59" spans="1:8">
      <c r="A59" s="80">
        <v>45043</v>
      </c>
      <c r="B59" s="88" t="s">
        <v>201</v>
      </c>
      <c r="C59" s="88">
        <v>10764.57</v>
      </c>
      <c r="D59" s="33" t="s">
        <v>190</v>
      </c>
      <c r="E59" s="85">
        <v>-1196.06</v>
      </c>
      <c r="F59" s="64"/>
      <c r="G59" s="64"/>
      <c r="H59" s="64"/>
    </row>
    <row r="60" spans="1:8">
      <c r="A60" s="80">
        <v>45044</v>
      </c>
      <c r="B60" t="s">
        <v>420</v>
      </c>
      <c r="C60" s="88">
        <v>3123.29</v>
      </c>
      <c r="D60" s="97" t="s">
        <v>419</v>
      </c>
      <c r="E60" s="85">
        <v>-520.54</v>
      </c>
      <c r="F60" s="64"/>
      <c r="G60" s="64"/>
      <c r="H60" s="64"/>
    </row>
    <row r="61" spans="1:8">
      <c r="A61" s="80">
        <v>45078</v>
      </c>
      <c r="B61" s="88" t="s">
        <v>373</v>
      </c>
      <c r="D61" s="97" t="s">
        <v>203</v>
      </c>
      <c r="E61" s="85">
        <v>-666.67</v>
      </c>
      <c r="F61" s="64"/>
      <c r="G61" s="64"/>
      <c r="H61" s="64"/>
    </row>
    <row r="62" spans="1:8">
      <c r="A62" s="80">
        <v>45187</v>
      </c>
      <c r="B62" s="88" t="s">
        <v>166</v>
      </c>
      <c r="C62" s="88">
        <v>7648.33</v>
      </c>
      <c r="D62" s="97" t="s">
        <v>421</v>
      </c>
      <c r="E62" s="85">
        <v>-849.81</v>
      </c>
      <c r="F62" s="64"/>
      <c r="G62" s="64"/>
      <c r="H62" s="64"/>
    </row>
    <row r="63" spans="1:8">
      <c r="A63" s="80">
        <v>45187</v>
      </c>
      <c r="B63" s="88" t="s">
        <v>191</v>
      </c>
      <c r="C63" s="88">
        <v>11128</v>
      </c>
      <c r="D63" s="97" t="s">
        <v>422</v>
      </c>
      <c r="E63" s="85">
        <v>-1854.67</v>
      </c>
      <c r="F63" s="64"/>
      <c r="G63" s="64"/>
      <c r="H63" s="64"/>
    </row>
    <row r="64" spans="1:8">
      <c r="A64" s="80">
        <v>45204</v>
      </c>
      <c r="B64" s="88" t="s">
        <v>49</v>
      </c>
      <c r="C64" s="88">
        <v>-6481.59</v>
      </c>
      <c r="D64" s="88"/>
      <c r="E64" s="85"/>
      <c r="F64" s="64"/>
      <c r="G64" s="64"/>
      <c r="H64" s="64"/>
    </row>
    <row r="65" spans="1:8">
      <c r="A65" s="80"/>
      <c r="C65" s="88"/>
      <c r="D65" s="88"/>
      <c r="E65" s="85"/>
      <c r="F65" s="64"/>
      <c r="G65" s="64"/>
      <c r="H65" s="64"/>
    </row>
    <row r="66" spans="1:8" ht="15">
      <c r="A66" s="80"/>
      <c r="D66" s="102" t="s">
        <v>230</v>
      </c>
      <c r="E66" s="85"/>
    </row>
    <row r="67" spans="1:8">
      <c r="A67" s="80"/>
      <c r="E67" s="85"/>
    </row>
    <row r="69" spans="1:8">
      <c r="D69" s="33"/>
    </row>
    <row r="71" spans="1:8">
      <c r="A71" s="76"/>
      <c r="B71" s="77" t="s">
        <v>140</v>
      </c>
      <c r="C71" s="76"/>
      <c r="D71" s="76"/>
      <c r="E71" s="79">
        <f>SUM(E72:E104)</f>
        <v>-71595.5</v>
      </c>
    </row>
    <row r="72" spans="1:8">
      <c r="A72" s="80">
        <v>45026</v>
      </c>
      <c r="B72" t="s">
        <v>423</v>
      </c>
      <c r="C72">
        <v>1140.99</v>
      </c>
      <c r="D72" t="s">
        <v>183</v>
      </c>
      <c r="E72" s="85">
        <v>-190.14</v>
      </c>
      <c r="F72" s="64"/>
      <c r="G72" s="64"/>
      <c r="H72" s="64"/>
    </row>
    <row r="73" spans="1:8">
      <c r="A73" s="4">
        <v>45141</v>
      </c>
      <c r="B73" t="s">
        <v>424</v>
      </c>
      <c r="D73" s="33" t="s">
        <v>425</v>
      </c>
      <c r="E73" s="85">
        <v>-181.84</v>
      </c>
      <c r="F73" s="64"/>
      <c r="G73" s="64"/>
      <c r="H73" s="64"/>
    </row>
    <row r="74" spans="1:8">
      <c r="A74" s="80">
        <v>45217</v>
      </c>
      <c r="B74" s="88" t="s">
        <v>193</v>
      </c>
      <c r="C74" s="88"/>
      <c r="D74" t="s">
        <v>377</v>
      </c>
      <c r="E74" s="85">
        <v>-3974.44</v>
      </c>
      <c r="F74" s="64"/>
      <c r="G74" s="64"/>
      <c r="H74" s="64"/>
    </row>
    <row r="75" spans="1:8">
      <c r="A75" s="80">
        <v>45194</v>
      </c>
      <c r="B75" s="88" t="s">
        <v>148</v>
      </c>
      <c r="C75" s="88"/>
      <c r="D75" s="88"/>
      <c r="E75" s="85">
        <v>-59483.25</v>
      </c>
    </row>
    <row r="76" spans="1:8">
      <c r="A76" s="4">
        <v>45214</v>
      </c>
      <c r="B76" t="s">
        <v>182</v>
      </c>
      <c r="D76" t="s">
        <v>426</v>
      </c>
      <c r="E76" s="85">
        <v>-600</v>
      </c>
      <c r="F76" s="64"/>
    </row>
    <row r="77" spans="1:8">
      <c r="A77" s="4">
        <v>45198</v>
      </c>
      <c r="B77" t="s">
        <v>379</v>
      </c>
      <c r="E77" s="85">
        <v>-160</v>
      </c>
    </row>
    <row r="78" spans="1:8">
      <c r="A78" s="4">
        <v>45201</v>
      </c>
      <c r="B78" t="s">
        <v>427</v>
      </c>
      <c r="E78" s="85">
        <v>-1180</v>
      </c>
    </row>
    <row r="79" spans="1:8">
      <c r="A79" s="4">
        <v>45204</v>
      </c>
      <c r="B79" t="s">
        <v>428</v>
      </c>
      <c r="E79" s="85">
        <v>-713.25</v>
      </c>
    </row>
    <row r="80" spans="1:8">
      <c r="A80" s="4">
        <v>45204</v>
      </c>
      <c r="B80" t="s">
        <v>428</v>
      </c>
      <c r="E80" s="85">
        <v>-713.25</v>
      </c>
    </row>
    <row r="81" spans="1:5">
      <c r="A81" s="4">
        <v>45194</v>
      </c>
      <c r="B81" t="s">
        <v>379</v>
      </c>
      <c r="D81" s="33"/>
      <c r="E81" s="85">
        <v>-200</v>
      </c>
    </row>
    <row r="82" spans="1:5">
      <c r="A82" s="4">
        <v>45225</v>
      </c>
      <c r="B82" t="s">
        <v>379</v>
      </c>
      <c r="D82" s="33"/>
      <c r="E82" s="85">
        <v>-160</v>
      </c>
    </row>
    <row r="83" spans="1:5">
      <c r="A83" s="4">
        <v>45226</v>
      </c>
      <c r="B83" t="s">
        <v>379</v>
      </c>
      <c r="E83" s="85">
        <v>-200</v>
      </c>
    </row>
    <row r="84" spans="1:5">
      <c r="A84" s="4">
        <v>45227</v>
      </c>
      <c r="B84" t="s">
        <v>379</v>
      </c>
      <c r="E84" s="85">
        <v>-200</v>
      </c>
    </row>
    <row r="85" spans="1:5">
      <c r="A85" s="4">
        <v>45227</v>
      </c>
      <c r="B85" t="s">
        <v>238</v>
      </c>
      <c r="E85" s="85">
        <v>-245</v>
      </c>
    </row>
    <row r="86" spans="1:5">
      <c r="A86" s="4">
        <v>45228</v>
      </c>
      <c r="B86" t="s">
        <v>379</v>
      </c>
      <c r="E86" s="85">
        <v>-160</v>
      </c>
    </row>
    <row r="87" spans="1:5">
      <c r="A87" s="4">
        <v>45228</v>
      </c>
      <c r="B87" t="s">
        <v>429</v>
      </c>
      <c r="E87" s="85">
        <v>-33.65</v>
      </c>
    </row>
    <row r="88" spans="1:5">
      <c r="A88" s="4">
        <v>45201</v>
      </c>
      <c r="B88" t="s">
        <v>379</v>
      </c>
      <c r="E88" s="85">
        <v>-160</v>
      </c>
    </row>
    <row r="89" spans="1:5">
      <c r="A89" s="4">
        <v>45201</v>
      </c>
      <c r="B89" t="s">
        <v>49</v>
      </c>
      <c r="C89">
        <v>-16000.55</v>
      </c>
      <c r="E89" s="85"/>
    </row>
    <row r="90" spans="1:5">
      <c r="A90" s="4">
        <v>45202</v>
      </c>
      <c r="B90" t="s">
        <v>379</v>
      </c>
      <c r="E90" s="85">
        <v>-250</v>
      </c>
    </row>
    <row r="91" spans="1:5">
      <c r="A91" s="4">
        <v>45204</v>
      </c>
      <c r="B91" t="s">
        <v>379</v>
      </c>
      <c r="E91" s="85">
        <v>-300</v>
      </c>
    </row>
    <row r="92" spans="1:5">
      <c r="A92" s="4">
        <v>45205</v>
      </c>
      <c r="B92" t="s">
        <v>379</v>
      </c>
      <c r="E92" s="85">
        <v>-250</v>
      </c>
    </row>
    <row r="93" spans="1:5">
      <c r="A93" s="4">
        <v>45206</v>
      </c>
      <c r="B93" t="s">
        <v>379</v>
      </c>
      <c r="E93" s="85">
        <v>-250</v>
      </c>
    </row>
    <row r="94" spans="1:5">
      <c r="A94" s="4">
        <v>45206</v>
      </c>
      <c r="B94" t="s">
        <v>430</v>
      </c>
      <c r="E94" s="85">
        <v>-107.32</v>
      </c>
    </row>
    <row r="95" spans="1:5">
      <c r="A95" s="4">
        <v>45210</v>
      </c>
      <c r="B95" t="s">
        <v>379</v>
      </c>
      <c r="E95" s="85">
        <v>-200</v>
      </c>
    </row>
    <row r="96" spans="1:5">
      <c r="A96" s="4">
        <v>45215</v>
      </c>
      <c r="B96" t="s">
        <v>379</v>
      </c>
      <c r="E96" s="85">
        <v>-160</v>
      </c>
    </row>
    <row r="97" spans="1:5">
      <c r="A97" s="4">
        <v>45216</v>
      </c>
      <c r="B97" t="s">
        <v>379</v>
      </c>
      <c r="E97" s="85">
        <v>-160</v>
      </c>
    </row>
    <row r="98" spans="1:5">
      <c r="A98" s="4">
        <v>45217</v>
      </c>
      <c r="B98" t="s">
        <v>379</v>
      </c>
      <c r="E98" s="85">
        <v>-160</v>
      </c>
    </row>
    <row r="99" spans="1:5">
      <c r="A99" s="4">
        <v>45218</v>
      </c>
      <c r="B99" t="s">
        <v>379</v>
      </c>
      <c r="E99" s="85">
        <v>-200</v>
      </c>
    </row>
    <row r="100" spans="1:5">
      <c r="A100" s="4">
        <v>45219</v>
      </c>
      <c r="B100" t="s">
        <v>379</v>
      </c>
      <c r="E100" s="85">
        <v>-165</v>
      </c>
    </row>
    <row r="101" spans="1:5">
      <c r="A101" s="4">
        <v>45219</v>
      </c>
      <c r="B101" t="s">
        <v>429</v>
      </c>
      <c r="E101" s="85">
        <v>-93.36</v>
      </c>
    </row>
    <row r="102" spans="1:5">
      <c r="A102" s="4">
        <v>45220</v>
      </c>
      <c r="B102" t="s">
        <v>379</v>
      </c>
      <c r="E102" s="85">
        <v>-165</v>
      </c>
    </row>
    <row r="103" spans="1:5">
      <c r="A103" s="4">
        <v>45220</v>
      </c>
      <c r="B103" t="s">
        <v>431</v>
      </c>
      <c r="E103" s="85">
        <v>-80</v>
      </c>
    </row>
    <row r="104" spans="1:5">
      <c r="A104" s="4">
        <v>45221</v>
      </c>
      <c r="B104" t="s">
        <v>432</v>
      </c>
      <c r="E104" s="85">
        <v>-500</v>
      </c>
    </row>
    <row r="105" spans="1:5" ht="15">
      <c r="D105" s="102" t="s">
        <v>230</v>
      </c>
    </row>
    <row r="107" spans="1:5">
      <c r="B107" t="s">
        <v>433</v>
      </c>
      <c r="E107" s="85">
        <v>3707.01</v>
      </c>
    </row>
    <row r="108" spans="1:5">
      <c r="B108" t="s">
        <v>434</v>
      </c>
      <c r="E108" s="85">
        <v>540</v>
      </c>
    </row>
    <row r="109" spans="1:5">
      <c r="E109" s="64">
        <f>SUM(E107:E108)</f>
        <v>4247.01</v>
      </c>
    </row>
    <row r="111" spans="1:5">
      <c r="A111" s="190" t="s">
        <v>435</v>
      </c>
      <c r="B111" s="77" t="s">
        <v>388</v>
      </c>
      <c r="C111" s="76">
        <v>2023</v>
      </c>
      <c r="D111" s="78"/>
      <c r="E111" s="79">
        <f>SUM(E112:E122)</f>
        <v>709393.08499999996</v>
      </c>
    </row>
    <row r="112" spans="1:5">
      <c r="A112" s="99">
        <v>45260</v>
      </c>
      <c r="B112" t="s">
        <v>2</v>
      </c>
      <c r="C112" s="1"/>
      <c r="D112" s="1"/>
      <c r="E112" s="73">
        <v>64000</v>
      </c>
    </row>
    <row r="113" spans="1:5">
      <c r="A113" s="99">
        <f>A112</f>
        <v>45260</v>
      </c>
      <c r="B113" t="s">
        <v>436</v>
      </c>
      <c r="C113" s="1">
        <v>145000</v>
      </c>
      <c r="D113" s="1"/>
      <c r="E113" s="73">
        <v>218088</v>
      </c>
    </row>
    <row r="114" spans="1:5">
      <c r="A114" s="99">
        <f>A113</f>
        <v>45260</v>
      </c>
      <c r="B114" t="s">
        <v>98</v>
      </c>
      <c r="C114" s="1"/>
      <c r="D114" s="1"/>
      <c r="E114" s="73">
        <v>37657.35</v>
      </c>
    </row>
    <row r="115" spans="1:5">
      <c r="A115" s="99">
        <f>A114</f>
        <v>45260</v>
      </c>
      <c r="B115" t="s">
        <v>99</v>
      </c>
      <c r="C115" s="1"/>
      <c r="D115" s="1"/>
      <c r="E115" s="73">
        <v>64.31</v>
      </c>
    </row>
    <row r="116" spans="1:5">
      <c r="A116" s="99">
        <v>45260</v>
      </c>
      <c r="B116" t="s">
        <v>389</v>
      </c>
      <c r="C116" s="1"/>
      <c r="D116" s="1"/>
      <c r="E116" s="73">
        <v>3242.78</v>
      </c>
    </row>
    <row r="117" spans="1:5">
      <c r="A117" s="99">
        <v>45260</v>
      </c>
      <c r="B117" t="s">
        <v>397</v>
      </c>
      <c r="C117" s="1"/>
      <c r="D117" s="1"/>
      <c r="E117" s="73">
        <v>1000</v>
      </c>
    </row>
    <row r="118" spans="1:5">
      <c r="A118" s="99">
        <f>A115</f>
        <v>45260</v>
      </c>
      <c r="B118" t="s">
        <v>398</v>
      </c>
      <c r="C118" s="1">
        <v>1851.05</v>
      </c>
      <c r="D118" s="1">
        <v>161</v>
      </c>
      <c r="E118" s="73">
        <f>D118*C118</f>
        <v>298019.05</v>
      </c>
    </row>
    <row r="119" spans="1:5">
      <c r="A119" s="99">
        <f>A118</f>
        <v>45260</v>
      </c>
      <c r="B119" t="s">
        <v>437</v>
      </c>
      <c r="C119" s="192">
        <v>28.198699999999999</v>
      </c>
      <c r="D119" s="1">
        <v>850</v>
      </c>
      <c r="E119" s="73">
        <f>D119*C119</f>
        <v>23968.895</v>
      </c>
    </row>
    <row r="120" spans="1:5">
      <c r="A120" s="99">
        <f>A119</f>
        <v>45260</v>
      </c>
      <c r="B120" t="s">
        <v>438</v>
      </c>
      <c r="C120" s="192">
        <v>31.027000000000001</v>
      </c>
      <c r="D120" s="1">
        <v>100</v>
      </c>
      <c r="E120" s="73">
        <f>D120*C120</f>
        <v>3102.7000000000003</v>
      </c>
    </row>
    <row r="121" spans="1:5">
      <c r="A121" s="99">
        <f>A120</f>
        <v>45260</v>
      </c>
      <c r="B121" t="s">
        <v>401</v>
      </c>
      <c r="C121" s="1"/>
      <c r="D121" s="1"/>
      <c r="E121" s="73">
        <v>60000</v>
      </c>
    </row>
    <row r="122" spans="1:5">
      <c r="A122" s="99">
        <f>A121</f>
        <v>45260</v>
      </c>
      <c r="B122" t="s">
        <v>369</v>
      </c>
      <c r="C122" s="1"/>
      <c r="D122" s="1"/>
      <c r="E122" s="73">
        <v>250</v>
      </c>
    </row>
    <row r="123" spans="1:5">
      <c r="C123" s="10" t="str">
        <f>A111</f>
        <v>KASIM</v>
      </c>
      <c r="D123" s="72" t="s">
        <v>402</v>
      </c>
      <c r="E123" s="85">
        <f>H33</f>
        <v>-64817.05</v>
      </c>
    </row>
    <row r="124" spans="1:5">
      <c r="D124" s="10"/>
    </row>
    <row r="125" spans="1:5">
      <c r="D125" s="72" t="s">
        <v>143</v>
      </c>
      <c r="E125" s="193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439</v>
      </c>
      <c r="C2" s="82" t="s">
        <v>105</v>
      </c>
      <c r="D2" s="83">
        <f>SUM(D4:D32)</f>
        <v>32800</v>
      </c>
      <c r="E2" s="83">
        <f>SUM(E4:E32)</f>
        <v>-44478.170000000006</v>
      </c>
      <c r="F2" s="83">
        <f>SUM(F4:F32)</f>
        <v>23200</v>
      </c>
      <c r="G2" s="83">
        <f>SUM(G4:G32)</f>
        <v>-43968.17</v>
      </c>
      <c r="H2" s="83">
        <f>F2+G2</f>
        <v>-20768.169999999998</v>
      </c>
    </row>
    <row r="3" spans="1:8">
      <c r="B3" s="72"/>
      <c r="H3" s="64"/>
    </row>
    <row r="4" spans="1:8">
      <c r="A4" s="99">
        <v>45201</v>
      </c>
      <c r="B4" s="86" t="s">
        <v>108</v>
      </c>
      <c r="C4" s="86"/>
      <c r="D4" s="86"/>
      <c r="E4" s="64">
        <v>-400</v>
      </c>
      <c r="G4" s="64">
        <v>-327</v>
      </c>
      <c r="H4" s="64">
        <f t="shared" ref="H4:H29" si="0">H3+F4+G4</f>
        <v>-327</v>
      </c>
    </row>
    <row r="5" spans="1:8">
      <c r="A5" s="99">
        <v>45201</v>
      </c>
      <c r="B5" s="86" t="s">
        <v>109</v>
      </c>
      <c r="C5" s="86"/>
      <c r="D5" s="86"/>
      <c r="E5" s="64">
        <v>-500</v>
      </c>
      <c r="G5" s="64">
        <v>-593</v>
      </c>
      <c r="H5" s="64">
        <f t="shared" si="0"/>
        <v>-920</v>
      </c>
    </row>
    <row r="6" spans="1:8">
      <c r="A6" s="99">
        <v>45201</v>
      </c>
      <c r="B6" s="86" t="s">
        <v>440</v>
      </c>
      <c r="C6" s="86"/>
      <c r="D6" s="86"/>
      <c r="E6" s="64">
        <v>-137.19999999999999</v>
      </c>
      <c r="G6" s="64">
        <v>-137.19999999999999</v>
      </c>
      <c r="H6" s="64">
        <f t="shared" si="0"/>
        <v>-1057.2</v>
      </c>
    </row>
    <row r="7" spans="1:8">
      <c r="A7" s="99">
        <v>45201</v>
      </c>
      <c r="B7" s="86" t="s">
        <v>441</v>
      </c>
      <c r="C7" s="86"/>
      <c r="D7" s="86"/>
      <c r="E7" s="64">
        <v>-1180</v>
      </c>
      <c r="G7" s="64">
        <v>-1180</v>
      </c>
      <c r="H7" s="64">
        <f t="shared" si="0"/>
        <v>-2237.1999999999998</v>
      </c>
    </row>
    <row r="8" spans="1:8">
      <c r="A8" s="99">
        <v>45201</v>
      </c>
      <c r="B8" s="86" t="s">
        <v>442</v>
      </c>
      <c r="C8" s="86"/>
      <c r="D8" s="86"/>
      <c r="E8" s="64">
        <v>-250</v>
      </c>
      <c r="G8" s="64">
        <v>-250</v>
      </c>
      <c r="H8" s="64">
        <f t="shared" si="0"/>
        <v>-2487.1999999999998</v>
      </c>
    </row>
    <row r="9" spans="1:8">
      <c r="B9" s="89" t="s">
        <v>119</v>
      </c>
      <c r="D9" s="64"/>
      <c r="E9" s="64">
        <f>D45*-1</f>
        <v>-33.729999999999997</v>
      </c>
      <c r="F9" s="64"/>
      <c r="G9" s="64">
        <f>E9</f>
        <v>-33.729999999999997</v>
      </c>
      <c r="H9" s="64">
        <f t="shared" si="0"/>
        <v>-2520.9299999999998</v>
      </c>
    </row>
    <row r="10" spans="1:8">
      <c r="B10" s="89" t="s">
        <v>120</v>
      </c>
      <c r="E10" s="64">
        <f>E51</f>
        <v>-6481.6100000000006</v>
      </c>
      <c r="F10" s="64"/>
      <c r="G10" s="64">
        <v>-6481.61</v>
      </c>
      <c r="H10" s="64">
        <f t="shared" si="0"/>
        <v>-9002.5399999999991</v>
      </c>
    </row>
    <row r="11" spans="1:8">
      <c r="B11" s="89" t="s">
        <v>121</v>
      </c>
      <c r="E11" s="64">
        <f>E68</f>
        <v>-16000.550000000001</v>
      </c>
      <c r="G11" s="64">
        <v>-16000.55</v>
      </c>
      <c r="H11" s="64">
        <f t="shared" si="0"/>
        <v>-25003.089999999997</v>
      </c>
    </row>
    <row r="12" spans="1:8">
      <c r="A12" s="99">
        <v>44933</v>
      </c>
      <c r="B12" s="86" t="s">
        <v>443</v>
      </c>
      <c r="C12" s="86"/>
      <c r="D12" s="86"/>
      <c r="E12" s="64">
        <v>-5375</v>
      </c>
      <c r="G12" s="64">
        <v>-5375</v>
      </c>
      <c r="H12" s="64">
        <f t="shared" si="0"/>
        <v>-30378.089999999997</v>
      </c>
    </row>
    <row r="13" spans="1:8">
      <c r="B13" s="86" t="s">
        <v>444</v>
      </c>
      <c r="C13" s="86"/>
      <c r="D13" s="86"/>
      <c r="E13" s="64">
        <v>-2125</v>
      </c>
      <c r="G13" s="64">
        <v>-2125</v>
      </c>
      <c r="H13" s="64">
        <f t="shared" si="0"/>
        <v>-32503.089999999997</v>
      </c>
    </row>
    <row r="14" spans="1:8">
      <c r="B14" s="86" t="s">
        <v>445</v>
      </c>
      <c r="C14" s="86"/>
      <c r="D14" s="86"/>
      <c r="E14" s="64">
        <v>-945.08</v>
      </c>
      <c r="F14" s="85"/>
      <c r="G14" s="64">
        <v>-945.08</v>
      </c>
      <c r="H14" s="64">
        <f t="shared" si="0"/>
        <v>-33448.17</v>
      </c>
    </row>
    <row r="15" spans="1:8">
      <c r="B15" s="86" t="s">
        <v>115</v>
      </c>
      <c r="C15" s="86" t="s">
        <v>116</v>
      </c>
      <c r="D15" s="86"/>
      <c r="E15" s="64">
        <v>-150</v>
      </c>
      <c r="F15" s="85"/>
      <c r="G15" s="64"/>
      <c r="H15" s="64">
        <f t="shared" si="0"/>
        <v>-33448.17</v>
      </c>
    </row>
    <row r="16" spans="1:8">
      <c r="B16" s="88" t="s">
        <v>117</v>
      </c>
      <c r="C16" s="88" t="s">
        <v>116</v>
      </c>
      <c r="D16" s="88"/>
      <c r="E16" s="64">
        <v>-300</v>
      </c>
      <c r="F16" s="85"/>
      <c r="G16" s="64"/>
      <c r="H16" s="64">
        <f t="shared" si="0"/>
        <v>-33448.17</v>
      </c>
    </row>
    <row r="17" spans="1:8">
      <c r="B17" s="88" t="s">
        <v>118</v>
      </c>
      <c r="C17" s="88" t="s">
        <v>116</v>
      </c>
      <c r="D17" s="88"/>
      <c r="E17" s="64">
        <v>-100</v>
      </c>
      <c r="F17" s="85"/>
      <c r="G17" s="64"/>
      <c r="H17" s="64">
        <f t="shared" si="0"/>
        <v>-33448.17</v>
      </c>
    </row>
    <row r="18" spans="1:8">
      <c r="B18" t="s">
        <v>2</v>
      </c>
      <c r="E18" s="64">
        <v>-3500</v>
      </c>
      <c r="F18" s="64"/>
      <c r="G18" s="64">
        <v>-3510</v>
      </c>
      <c r="H18" s="64">
        <f t="shared" si="0"/>
        <v>-36958.17</v>
      </c>
    </row>
    <row r="19" spans="1:8">
      <c r="B19" t="s">
        <v>446</v>
      </c>
      <c r="E19" s="64"/>
      <c r="F19" s="64"/>
      <c r="G19" s="64"/>
      <c r="H19" s="64">
        <f t="shared" si="0"/>
        <v>-36958.17</v>
      </c>
    </row>
    <row r="20" spans="1:8">
      <c r="B20" t="s">
        <v>1</v>
      </c>
      <c r="E20" s="64">
        <v>-3500</v>
      </c>
      <c r="F20" s="64"/>
      <c r="G20" s="64">
        <v>-3510</v>
      </c>
      <c r="H20" s="64">
        <f t="shared" si="0"/>
        <v>-40468.17</v>
      </c>
    </row>
    <row r="21" spans="1:8">
      <c r="B21" t="s">
        <v>125</v>
      </c>
      <c r="E21" s="64">
        <v>-3500</v>
      </c>
      <c r="F21" s="64"/>
      <c r="G21" s="64">
        <v>-3500</v>
      </c>
      <c r="H21" s="64">
        <f t="shared" si="0"/>
        <v>-43968.17</v>
      </c>
    </row>
    <row r="22" spans="1:8">
      <c r="E22" s="85"/>
      <c r="F22" s="64"/>
      <c r="G22" s="64"/>
      <c r="H22" s="64">
        <f t="shared" si="0"/>
        <v>-43968.17</v>
      </c>
    </row>
    <row r="23" spans="1:8">
      <c r="B23" t="s">
        <v>126</v>
      </c>
      <c r="D23" s="91">
        <v>7500</v>
      </c>
      <c r="F23" s="64">
        <v>7500</v>
      </c>
      <c r="G23" s="64"/>
      <c r="H23" s="64">
        <f t="shared" si="0"/>
        <v>-36468.17</v>
      </c>
    </row>
    <row r="24" spans="1:8">
      <c r="A24" s="99">
        <v>45232</v>
      </c>
      <c r="B24" t="s">
        <v>447</v>
      </c>
      <c r="C24" t="s">
        <v>409</v>
      </c>
      <c r="D24" s="91">
        <v>2800</v>
      </c>
      <c r="F24" s="64">
        <v>2800</v>
      </c>
      <c r="G24" s="64"/>
      <c r="H24" s="64">
        <f t="shared" si="0"/>
        <v>-33668.17</v>
      </c>
    </row>
    <row r="25" spans="1:8">
      <c r="B25" t="s">
        <v>448</v>
      </c>
      <c r="D25" s="91">
        <v>6500</v>
      </c>
      <c r="F25" s="64">
        <v>6500</v>
      </c>
      <c r="G25" s="64"/>
      <c r="H25" s="64">
        <f t="shared" si="0"/>
        <v>-27168.17</v>
      </c>
    </row>
    <row r="26" spans="1:8">
      <c r="A26" s="99">
        <v>45236</v>
      </c>
      <c r="B26" t="s">
        <v>449</v>
      </c>
      <c r="D26" s="91">
        <v>6000</v>
      </c>
      <c r="F26" s="64">
        <v>6000</v>
      </c>
      <c r="H26" s="64">
        <f t="shared" si="0"/>
        <v>-21168.17</v>
      </c>
    </row>
    <row r="27" spans="1:8">
      <c r="A27" s="99">
        <v>45229</v>
      </c>
      <c r="B27" t="s">
        <v>414</v>
      </c>
      <c r="D27" s="91">
        <v>10000</v>
      </c>
      <c r="F27" s="64"/>
      <c r="G27" s="64"/>
      <c r="H27" s="64">
        <f t="shared" si="0"/>
        <v>-21168.17</v>
      </c>
    </row>
    <row r="28" spans="1:8">
      <c r="A28" s="99"/>
      <c r="B28" t="s">
        <v>450</v>
      </c>
      <c r="D28" s="84"/>
      <c r="F28" s="64"/>
      <c r="G28" s="64"/>
      <c r="H28" s="64">
        <f t="shared" si="0"/>
        <v>-21168.17</v>
      </c>
    </row>
    <row r="29" spans="1:8">
      <c r="A29" s="99">
        <v>45227</v>
      </c>
      <c r="B29" t="s">
        <v>451</v>
      </c>
      <c r="D29" s="84"/>
      <c r="F29" s="64">
        <v>400</v>
      </c>
      <c r="H29" s="64">
        <f t="shared" si="0"/>
        <v>-20768.169999999998</v>
      </c>
    </row>
    <row r="30" spans="1:8">
      <c r="D30" s="64"/>
      <c r="F30" s="64"/>
      <c r="G30" s="64"/>
      <c r="H30" s="64"/>
    </row>
    <row r="31" spans="1:8" ht="15.75">
      <c r="B31" s="93"/>
      <c r="F31" s="64"/>
      <c r="G31" s="64"/>
      <c r="H31" s="64"/>
    </row>
    <row r="32" spans="1:8">
      <c r="E32" s="64"/>
      <c r="G32" s="64"/>
      <c r="H32" s="64"/>
    </row>
    <row r="33" spans="1:8">
      <c r="B33" t="s">
        <v>130</v>
      </c>
      <c r="E33" s="64"/>
      <c r="G33" s="64"/>
      <c r="H33" s="64"/>
    </row>
    <row r="34" spans="1:8">
      <c r="A34" s="76" t="s">
        <v>131</v>
      </c>
      <c r="B34" s="76"/>
      <c r="C34" s="76"/>
      <c r="D34" s="76"/>
      <c r="E34" s="78"/>
      <c r="G34" s="64"/>
      <c r="H34" s="64"/>
    </row>
    <row r="35" spans="1:8">
      <c r="A35" s="185"/>
      <c r="B35" s="185"/>
      <c r="C35" s="185"/>
      <c r="D35" s="185"/>
      <c r="E35" s="186"/>
      <c r="H35" s="64"/>
    </row>
    <row r="36" spans="1:8">
      <c r="A36" s="185"/>
      <c r="B36" s="185"/>
      <c r="C36" s="187"/>
      <c r="D36" s="185"/>
      <c r="E36" s="185"/>
      <c r="H36" s="64"/>
    </row>
    <row r="37" spans="1:8">
      <c r="A37" s="185"/>
      <c r="B37" s="185"/>
      <c r="C37" s="187"/>
      <c r="D37" s="185"/>
      <c r="E37" s="185"/>
      <c r="H37" s="64"/>
    </row>
    <row r="38" spans="1:8" s="2" customFormat="1">
      <c r="C38" s="90"/>
      <c r="H38" s="64"/>
    </row>
    <row r="39" spans="1:8">
      <c r="A39" s="188">
        <v>44929</v>
      </c>
      <c r="B39" s="95" t="s">
        <v>132</v>
      </c>
      <c r="C39" s="76"/>
      <c r="D39" s="96">
        <f>SUM(D40:D47)</f>
        <v>3425.3799999999997</v>
      </c>
      <c r="E39" s="96">
        <f>SUM(E40:E47)</f>
        <v>3422.73</v>
      </c>
      <c r="H39" s="64"/>
    </row>
    <row r="40" spans="1:8">
      <c r="B40" t="s">
        <v>368</v>
      </c>
      <c r="D40">
        <v>578.66</v>
      </c>
      <c r="E40" s="64">
        <v>578</v>
      </c>
      <c r="F40" s="64"/>
      <c r="G40" s="64"/>
    </row>
    <row r="41" spans="1:8">
      <c r="B41" t="s">
        <v>134</v>
      </c>
      <c r="D41">
        <v>1237.75</v>
      </c>
      <c r="E41" s="64">
        <v>1237</v>
      </c>
      <c r="F41" s="64"/>
      <c r="G41" s="64"/>
    </row>
    <row r="42" spans="1:8">
      <c r="B42" t="s">
        <v>135</v>
      </c>
      <c r="D42">
        <v>155.32</v>
      </c>
      <c r="E42">
        <v>155</v>
      </c>
      <c r="F42" s="64"/>
      <c r="G42" s="64"/>
    </row>
    <row r="43" spans="1:8">
      <c r="B43" t="s">
        <v>136</v>
      </c>
      <c r="D43">
        <v>1102.24</v>
      </c>
      <c r="E43">
        <v>1102</v>
      </c>
      <c r="F43" s="64"/>
      <c r="G43" s="64"/>
    </row>
    <row r="44" spans="1:8">
      <c r="B44" t="s">
        <v>137</v>
      </c>
      <c r="D44">
        <v>317.68</v>
      </c>
      <c r="E44">
        <v>317</v>
      </c>
      <c r="F44" s="64"/>
      <c r="G44" s="64"/>
    </row>
    <row r="45" spans="1:8">
      <c r="B45" t="s">
        <v>138</v>
      </c>
      <c r="C45" s="88"/>
      <c r="D45" s="88">
        <v>33.729999999999997</v>
      </c>
      <c r="E45">
        <v>33.729999999999997</v>
      </c>
      <c r="F45" s="64"/>
      <c r="G45" s="64"/>
    </row>
    <row r="46" spans="1:8">
      <c r="C46" s="88"/>
      <c r="E46" s="88"/>
      <c r="F46" s="64"/>
      <c r="G46" s="64"/>
    </row>
    <row r="47" spans="1:8">
      <c r="C47" s="88"/>
      <c r="D47" s="88"/>
      <c r="E47" s="85"/>
      <c r="F47" s="64"/>
      <c r="G47" s="64"/>
    </row>
    <row r="49" spans="1:8">
      <c r="B49" s="73"/>
    </row>
    <row r="50" spans="1:8">
      <c r="B50" s="84"/>
    </row>
    <row r="51" spans="1:8">
      <c r="A51" s="76"/>
      <c r="B51" s="77" t="s">
        <v>139</v>
      </c>
      <c r="C51" s="76"/>
      <c r="D51" s="78"/>
      <c r="E51" s="79">
        <f>SUM(E52:E65)</f>
        <v>-6481.6100000000006</v>
      </c>
    </row>
    <row r="52" spans="1:8">
      <c r="A52" s="99">
        <v>44995</v>
      </c>
      <c r="B52" t="s">
        <v>228</v>
      </c>
      <c r="C52">
        <v>613.91</v>
      </c>
      <c r="D52" s="33" t="s">
        <v>452</v>
      </c>
      <c r="E52" s="85">
        <v>-61.39</v>
      </c>
      <c r="G52" s="64"/>
      <c r="H52" s="64"/>
    </row>
    <row r="53" spans="1:8">
      <c r="A53" s="99">
        <v>45043</v>
      </c>
      <c r="B53" s="88" t="s">
        <v>418</v>
      </c>
      <c r="C53" s="88">
        <v>3299</v>
      </c>
      <c r="D53" s="33" t="s">
        <v>203</v>
      </c>
      <c r="E53" s="85">
        <v>-549.83000000000004</v>
      </c>
      <c r="F53" s="64"/>
      <c r="G53" s="64"/>
      <c r="H53" s="64"/>
    </row>
    <row r="54" spans="1:8">
      <c r="A54" s="99">
        <v>45043</v>
      </c>
      <c r="B54" s="88" t="s">
        <v>201</v>
      </c>
      <c r="C54" s="88">
        <v>10764.57</v>
      </c>
      <c r="D54" s="33" t="s">
        <v>202</v>
      </c>
      <c r="E54" s="85">
        <v>-1196.06</v>
      </c>
      <c r="F54" s="64"/>
      <c r="G54" s="64"/>
      <c r="H54" s="64"/>
    </row>
    <row r="55" spans="1:8">
      <c r="A55" s="99">
        <v>45044</v>
      </c>
      <c r="B55" t="s">
        <v>420</v>
      </c>
      <c r="C55" s="88">
        <v>3123.29</v>
      </c>
      <c r="D55" s="97" t="s">
        <v>203</v>
      </c>
      <c r="E55" s="85">
        <v>-520.54999999999995</v>
      </c>
      <c r="F55" s="64"/>
      <c r="G55" s="64"/>
      <c r="H55" s="64"/>
    </row>
    <row r="56" spans="1:8">
      <c r="A56" s="99">
        <v>45078</v>
      </c>
      <c r="B56" s="88" t="s">
        <v>373</v>
      </c>
      <c r="D56" s="97" t="s">
        <v>227</v>
      </c>
      <c r="E56" s="85">
        <v>-666.67</v>
      </c>
      <c r="F56" s="64"/>
      <c r="G56" s="64"/>
      <c r="H56" s="64"/>
    </row>
    <row r="57" spans="1:8">
      <c r="A57" s="99">
        <v>45168</v>
      </c>
      <c r="B57" s="88" t="s">
        <v>453</v>
      </c>
      <c r="D57" s="97"/>
      <c r="E57" s="85">
        <v>-250</v>
      </c>
      <c r="F57" s="64"/>
      <c r="G57" s="64"/>
      <c r="H57" s="64"/>
    </row>
    <row r="58" spans="1:8">
      <c r="A58" s="99">
        <v>45077</v>
      </c>
      <c r="B58" s="88" t="s">
        <v>454</v>
      </c>
      <c r="C58" s="88">
        <v>148.6</v>
      </c>
      <c r="D58" s="97" t="s">
        <v>455</v>
      </c>
      <c r="E58" s="85">
        <v>-37.15</v>
      </c>
      <c r="F58" s="64"/>
      <c r="G58" s="64"/>
      <c r="H58" s="64"/>
    </row>
    <row r="59" spans="1:8">
      <c r="A59" s="99">
        <v>45077</v>
      </c>
      <c r="B59" s="88" t="s">
        <v>456</v>
      </c>
      <c r="C59" s="88">
        <v>244.8</v>
      </c>
      <c r="D59" s="97" t="s">
        <v>455</v>
      </c>
      <c r="E59" s="85">
        <v>-61.2</v>
      </c>
      <c r="F59" s="64"/>
      <c r="G59" s="64"/>
      <c r="H59" s="64"/>
    </row>
    <row r="60" spans="1:8">
      <c r="A60" s="99">
        <v>45077</v>
      </c>
      <c r="B60" s="88" t="s">
        <v>457</v>
      </c>
      <c r="C60" s="88">
        <v>1204.5</v>
      </c>
      <c r="D60" s="97" t="s">
        <v>455</v>
      </c>
      <c r="E60" s="85">
        <v>-301.13</v>
      </c>
      <c r="F60" s="64"/>
      <c r="G60" s="64"/>
      <c r="H60" s="64"/>
    </row>
    <row r="61" spans="1:8">
      <c r="A61" s="99">
        <v>45077</v>
      </c>
      <c r="B61" t="s">
        <v>458</v>
      </c>
      <c r="C61" s="88">
        <v>532.6</v>
      </c>
      <c r="D61" s="97" t="s">
        <v>455</v>
      </c>
      <c r="E61" s="85">
        <v>-133.15</v>
      </c>
      <c r="F61" s="64"/>
      <c r="G61" s="64"/>
      <c r="H61" s="64"/>
    </row>
    <row r="62" spans="1:8">
      <c r="A62" s="99">
        <v>45173</v>
      </c>
      <c r="B62" s="88" t="s">
        <v>459</v>
      </c>
      <c r="C62" s="88">
        <v>7338.29</v>
      </c>
      <c r="D62" s="88"/>
      <c r="E62" s="85"/>
      <c r="F62" s="64"/>
      <c r="G62" s="64"/>
      <c r="H62" s="64"/>
    </row>
    <row r="63" spans="1:8">
      <c r="A63" s="99">
        <v>45187</v>
      </c>
      <c r="B63" s="88" t="s">
        <v>166</v>
      </c>
      <c r="C63" s="88">
        <v>7648.33</v>
      </c>
      <c r="D63" s="97" t="s">
        <v>460</v>
      </c>
      <c r="E63" s="85">
        <v>-849.81</v>
      </c>
      <c r="F63" s="64"/>
    </row>
    <row r="64" spans="1:8">
      <c r="A64" s="99">
        <v>45187</v>
      </c>
      <c r="B64" s="88" t="s">
        <v>461</v>
      </c>
      <c r="C64" s="88">
        <v>11128</v>
      </c>
      <c r="D64" s="97" t="s">
        <v>462</v>
      </c>
      <c r="E64" s="85">
        <v>-1854.67</v>
      </c>
      <c r="F64" s="64"/>
    </row>
    <row r="66" spans="1:9" ht="15">
      <c r="D66" s="102" t="s">
        <v>230</v>
      </c>
    </row>
    <row r="68" spans="1:9">
      <c r="A68" s="76"/>
      <c r="B68" s="77" t="s">
        <v>140</v>
      </c>
      <c r="C68" s="76"/>
      <c r="D68" s="76"/>
      <c r="E68" s="79">
        <f>SUM(E69:E104)</f>
        <v>-16000.550000000001</v>
      </c>
    </row>
    <row r="69" spans="1:9">
      <c r="A69" s="99">
        <v>45026</v>
      </c>
      <c r="B69" t="s">
        <v>423</v>
      </c>
      <c r="C69">
        <v>1140.99</v>
      </c>
      <c r="D69" t="s">
        <v>195</v>
      </c>
      <c r="E69" s="85">
        <v>-190.17</v>
      </c>
      <c r="F69" s="64"/>
      <c r="G69" s="64"/>
      <c r="H69" s="64"/>
    </row>
    <row r="70" spans="1:9">
      <c r="A70" s="99">
        <v>45141</v>
      </c>
      <c r="B70" t="s">
        <v>424</v>
      </c>
      <c r="D70" s="33" t="s">
        <v>463</v>
      </c>
      <c r="E70" s="85">
        <v>-181.83</v>
      </c>
      <c r="F70" s="64"/>
      <c r="G70" s="64"/>
      <c r="H70" s="64"/>
    </row>
    <row r="71" spans="1:9">
      <c r="A71" s="99">
        <v>45187</v>
      </c>
      <c r="B71" s="88" t="s">
        <v>464</v>
      </c>
      <c r="C71" s="88"/>
      <c r="D71" t="s">
        <v>426</v>
      </c>
      <c r="E71" s="85">
        <v>-3974.44</v>
      </c>
      <c r="G71" s="64"/>
      <c r="H71" s="64"/>
      <c r="I71" s="64"/>
    </row>
    <row r="72" spans="1:9">
      <c r="A72" s="99">
        <v>45187</v>
      </c>
      <c r="B72" s="88" t="s">
        <v>465</v>
      </c>
      <c r="C72" s="88"/>
      <c r="D72" s="88"/>
      <c r="E72" s="85">
        <v>-573.17999999999995</v>
      </c>
      <c r="F72" s="64"/>
      <c r="G72" s="64"/>
      <c r="H72" s="64"/>
    </row>
    <row r="73" spans="1:9">
      <c r="A73" s="99">
        <v>45163</v>
      </c>
      <c r="B73" s="88"/>
      <c r="C73" s="88"/>
      <c r="D73" s="88"/>
      <c r="E73" s="85">
        <v>-525</v>
      </c>
      <c r="F73" s="64"/>
      <c r="G73" s="64"/>
    </row>
    <row r="74" spans="1:9">
      <c r="A74" s="99">
        <v>45163</v>
      </c>
      <c r="B74" s="88"/>
      <c r="C74" s="88"/>
      <c r="D74" s="88"/>
      <c r="E74" s="85">
        <v>-200</v>
      </c>
      <c r="F74" s="64"/>
    </row>
    <row r="75" spans="1:9">
      <c r="A75" s="99">
        <v>45164</v>
      </c>
      <c r="B75" s="88"/>
      <c r="C75" s="88"/>
      <c r="D75" s="88"/>
      <c r="E75" s="85">
        <v>-200</v>
      </c>
      <c r="F75" s="64"/>
    </row>
    <row r="76" spans="1:9">
      <c r="A76" s="99">
        <v>45165</v>
      </c>
      <c r="B76" s="88" t="s">
        <v>466</v>
      </c>
      <c r="C76" s="88"/>
      <c r="D76" s="88"/>
      <c r="E76" s="85">
        <v>-200</v>
      </c>
      <c r="F76" s="64"/>
    </row>
    <row r="77" spans="1:9">
      <c r="A77" s="99">
        <v>45165</v>
      </c>
      <c r="B77" s="88" t="s">
        <v>467</v>
      </c>
      <c r="C77" s="88"/>
      <c r="D77" s="88"/>
      <c r="E77" s="85">
        <v>-300</v>
      </c>
      <c r="F77" s="64"/>
    </row>
    <row r="78" spans="1:9">
      <c r="A78" s="99">
        <v>45167</v>
      </c>
      <c r="B78" s="88" t="s">
        <v>468</v>
      </c>
      <c r="C78" s="88"/>
      <c r="D78" s="88"/>
      <c r="E78" s="85">
        <v>-70</v>
      </c>
      <c r="F78" s="64"/>
      <c r="G78" s="64"/>
      <c r="H78" s="64"/>
    </row>
    <row r="79" spans="1:9">
      <c r="A79" s="99">
        <v>45169</v>
      </c>
      <c r="B79" s="88" t="s">
        <v>469</v>
      </c>
      <c r="C79" s="88"/>
      <c r="D79" s="88"/>
      <c r="E79" s="85">
        <v>-300</v>
      </c>
      <c r="F79" s="64"/>
      <c r="G79" s="64"/>
      <c r="H79" s="64"/>
    </row>
    <row r="80" spans="1:9">
      <c r="A80" s="99">
        <v>45169</v>
      </c>
      <c r="B80" s="88"/>
      <c r="C80" s="88"/>
      <c r="D80" s="88"/>
      <c r="E80" s="85">
        <v>-200</v>
      </c>
      <c r="F80" s="64"/>
      <c r="G80" s="64"/>
      <c r="H80" s="64"/>
    </row>
    <row r="81" spans="1:8">
      <c r="A81" s="99">
        <v>45170</v>
      </c>
      <c r="B81" s="88" t="s">
        <v>49</v>
      </c>
      <c r="C81" s="88">
        <v>-3842.65</v>
      </c>
      <c r="D81" s="88"/>
      <c r="E81" s="85"/>
      <c r="F81" s="64"/>
      <c r="G81" s="64"/>
      <c r="H81" s="64"/>
    </row>
    <row r="82" spans="1:8">
      <c r="A82" s="99">
        <v>45170</v>
      </c>
      <c r="B82" s="88"/>
      <c r="C82" s="88"/>
      <c r="D82" s="88"/>
      <c r="E82" s="85">
        <v>-200</v>
      </c>
      <c r="F82" s="64"/>
      <c r="G82" s="64"/>
      <c r="H82" s="64"/>
    </row>
    <row r="83" spans="1:8">
      <c r="A83" s="99">
        <v>45171</v>
      </c>
      <c r="B83" s="88"/>
      <c r="C83" s="88"/>
      <c r="D83" s="88"/>
      <c r="E83" s="85">
        <v>-180</v>
      </c>
      <c r="F83" s="64"/>
      <c r="G83" s="64"/>
      <c r="H83" s="64"/>
    </row>
    <row r="84" spans="1:8">
      <c r="A84" s="99">
        <v>45172</v>
      </c>
      <c r="B84" s="88" t="s">
        <v>470</v>
      </c>
      <c r="C84" s="88"/>
      <c r="D84" s="88"/>
      <c r="E84" s="85">
        <v>-339.4</v>
      </c>
      <c r="F84" s="64"/>
      <c r="G84" s="64"/>
      <c r="H84" s="64"/>
    </row>
    <row r="85" spans="1:8">
      <c r="A85" s="99">
        <v>45174</v>
      </c>
      <c r="B85" s="88"/>
      <c r="C85" s="88"/>
      <c r="D85" s="88"/>
      <c r="E85" s="85">
        <v>-250</v>
      </c>
      <c r="F85" s="64"/>
      <c r="G85" s="64"/>
      <c r="H85" s="64"/>
    </row>
    <row r="86" spans="1:8">
      <c r="A86" s="99">
        <v>45175</v>
      </c>
      <c r="B86" s="98"/>
      <c r="E86" s="85">
        <v>-200</v>
      </c>
    </row>
    <row r="87" spans="1:8">
      <c r="A87" s="99">
        <v>45177</v>
      </c>
      <c r="E87" s="85">
        <v>-200</v>
      </c>
    </row>
    <row r="88" spans="1:8">
      <c r="A88" s="99">
        <v>45179</v>
      </c>
      <c r="B88" t="s">
        <v>471</v>
      </c>
      <c r="E88" s="85">
        <v>-529.98</v>
      </c>
    </row>
    <row r="89" spans="1:8">
      <c r="A89" s="99">
        <v>45179</v>
      </c>
      <c r="B89" t="s">
        <v>471</v>
      </c>
      <c r="E89" s="85">
        <v>-2351.9499999999998</v>
      </c>
    </row>
    <row r="90" spans="1:8">
      <c r="A90" s="99">
        <v>45180</v>
      </c>
      <c r="B90" t="s">
        <v>472</v>
      </c>
      <c r="E90" s="85">
        <v>-200</v>
      </c>
    </row>
    <row r="91" spans="1:8">
      <c r="A91" s="99">
        <v>45181</v>
      </c>
      <c r="E91" s="85">
        <v>-165</v>
      </c>
    </row>
    <row r="92" spans="1:8">
      <c r="A92" s="99">
        <v>45182</v>
      </c>
      <c r="B92" t="s">
        <v>472</v>
      </c>
      <c r="D92" s="33"/>
      <c r="E92" s="85">
        <v>-200</v>
      </c>
    </row>
    <row r="93" spans="1:8">
      <c r="A93" s="99">
        <v>45183</v>
      </c>
      <c r="D93" s="33"/>
      <c r="E93" s="85">
        <v>-200</v>
      </c>
    </row>
    <row r="94" spans="1:8">
      <c r="A94" s="99">
        <v>45184</v>
      </c>
      <c r="B94" t="s">
        <v>473</v>
      </c>
      <c r="E94" s="85">
        <v>-578</v>
      </c>
    </row>
    <row r="95" spans="1:8">
      <c r="A95" s="99">
        <v>45184</v>
      </c>
      <c r="B95" t="s">
        <v>474</v>
      </c>
      <c r="E95" s="85">
        <v>-1000</v>
      </c>
    </row>
    <row r="96" spans="1:8">
      <c r="A96" s="99">
        <v>45184</v>
      </c>
      <c r="E96" s="85">
        <v>-250</v>
      </c>
    </row>
    <row r="97" spans="1:5">
      <c r="A97" s="99">
        <v>45185</v>
      </c>
      <c r="E97" s="85">
        <v>-200</v>
      </c>
    </row>
    <row r="98" spans="1:5">
      <c r="A98" s="99">
        <v>45187</v>
      </c>
      <c r="E98" s="85">
        <v>-160</v>
      </c>
    </row>
    <row r="99" spans="1:5">
      <c r="A99" s="99">
        <v>45188</v>
      </c>
      <c r="E99" s="85">
        <v>-250</v>
      </c>
    </row>
    <row r="100" spans="1:5">
      <c r="A100" s="99">
        <v>45189</v>
      </c>
      <c r="E100" s="85">
        <v>-160</v>
      </c>
    </row>
    <row r="101" spans="1:5">
      <c r="A101" s="99">
        <v>45191</v>
      </c>
      <c r="B101" t="s">
        <v>475</v>
      </c>
      <c r="E101" s="85">
        <v>-230</v>
      </c>
    </row>
    <row r="102" spans="1:5">
      <c r="A102" s="99">
        <v>45191</v>
      </c>
      <c r="B102" t="s">
        <v>476</v>
      </c>
      <c r="E102" s="85">
        <v>-382</v>
      </c>
    </row>
    <row r="103" spans="1:5">
      <c r="A103" s="99">
        <v>45191</v>
      </c>
      <c r="B103" t="s">
        <v>477</v>
      </c>
      <c r="E103" s="85">
        <v>-699.6</v>
      </c>
    </row>
    <row r="104" spans="1:5">
      <c r="A104" s="99">
        <v>45192</v>
      </c>
      <c r="B104" t="s">
        <v>239</v>
      </c>
      <c r="E104" s="85">
        <v>-160</v>
      </c>
    </row>
    <row r="106" spans="1:5" ht="15">
      <c r="D106" s="102" t="s">
        <v>230</v>
      </c>
    </row>
    <row r="111" spans="1:5">
      <c r="A111" s="190" t="s">
        <v>478</v>
      </c>
      <c r="B111" s="77" t="s">
        <v>388</v>
      </c>
      <c r="C111" s="76">
        <v>2023</v>
      </c>
      <c r="D111" s="78"/>
      <c r="E111" s="79">
        <f>SUM(E112:E121)</f>
        <v>610649.73</v>
      </c>
    </row>
    <row r="112" spans="1:5">
      <c r="A112" s="99">
        <v>45230</v>
      </c>
      <c r="B112" t="s">
        <v>2</v>
      </c>
      <c r="C112" s="1"/>
      <c r="D112" s="1"/>
      <c r="E112" s="73">
        <v>64000</v>
      </c>
    </row>
    <row r="113" spans="1:5">
      <c r="A113" s="99">
        <v>45230</v>
      </c>
      <c r="B113" t="s">
        <v>479</v>
      </c>
      <c r="C113" s="1"/>
      <c r="D113" s="1"/>
      <c r="E113" s="73">
        <v>73088</v>
      </c>
    </row>
    <row r="114" spans="1:5">
      <c r="A114" s="99">
        <v>45230</v>
      </c>
      <c r="B114" t="s">
        <v>98</v>
      </c>
      <c r="C114" s="1"/>
      <c r="D114" s="1"/>
      <c r="E114" s="73">
        <v>20950.34</v>
      </c>
    </row>
    <row r="115" spans="1:5">
      <c r="A115" s="99">
        <v>45230</v>
      </c>
      <c r="B115" t="s">
        <v>99</v>
      </c>
      <c r="C115" s="1"/>
      <c r="D115" s="1"/>
      <c r="E115" s="73">
        <v>73011.39</v>
      </c>
    </row>
    <row r="116" spans="1:5">
      <c r="A116" s="99">
        <v>45230</v>
      </c>
      <c r="B116" t="s">
        <v>480</v>
      </c>
      <c r="C116" s="1">
        <v>1800</v>
      </c>
      <c r="D116" s="1">
        <v>111</v>
      </c>
      <c r="E116" s="73">
        <f>D116*C116</f>
        <v>199800</v>
      </c>
    </row>
    <row r="117" spans="1:5">
      <c r="B117" t="s">
        <v>481</v>
      </c>
      <c r="C117" s="1">
        <v>1800</v>
      </c>
      <c r="D117" s="1">
        <v>50</v>
      </c>
      <c r="E117" s="73">
        <f>D117*C117</f>
        <v>90000</v>
      </c>
    </row>
    <row r="118" spans="1:5">
      <c r="A118" s="99">
        <v>45230</v>
      </c>
      <c r="B118" t="s">
        <v>482</v>
      </c>
      <c r="C118" s="192">
        <v>28</v>
      </c>
      <c r="D118" s="1">
        <v>850</v>
      </c>
      <c r="E118" s="73">
        <f>D118*C118</f>
        <v>23800</v>
      </c>
    </row>
    <row r="119" spans="1:5">
      <c r="A119" s="99">
        <v>45230</v>
      </c>
      <c r="B119" t="s">
        <v>483</v>
      </c>
      <c r="C119" s="192">
        <v>30</v>
      </c>
      <c r="D119" s="1">
        <v>100</v>
      </c>
      <c r="E119" s="73">
        <f>D119*C119</f>
        <v>3000</v>
      </c>
    </row>
    <row r="120" spans="1:5">
      <c r="A120" s="99">
        <v>45230</v>
      </c>
      <c r="B120" t="s">
        <v>401</v>
      </c>
      <c r="C120" s="1"/>
      <c r="D120" s="1"/>
      <c r="E120" s="73">
        <v>60000</v>
      </c>
    </row>
    <row r="121" spans="1:5">
      <c r="A121" s="99">
        <v>45230</v>
      </c>
      <c r="B121" t="s">
        <v>369</v>
      </c>
      <c r="C121" s="1"/>
      <c r="D121" s="1"/>
      <c r="E121" s="73">
        <v>3000</v>
      </c>
    </row>
    <row r="122" spans="1:5">
      <c r="C122" s="10" t="s">
        <v>478</v>
      </c>
      <c r="D122" s="72" t="s">
        <v>402</v>
      </c>
      <c r="E122" s="85">
        <f>H41</f>
        <v>0</v>
      </c>
    </row>
    <row r="123" spans="1:5">
      <c r="D123" s="10"/>
    </row>
    <row r="124" spans="1:5">
      <c r="D124" s="72" t="s">
        <v>143</v>
      </c>
      <c r="E124" s="193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484</v>
      </c>
      <c r="C2" s="82" t="s">
        <v>105</v>
      </c>
      <c r="D2" s="83">
        <f>SUM(D4:D38)</f>
        <v>133300</v>
      </c>
      <c r="E2" s="83">
        <f>SUM(E4:E37)</f>
        <v>-31871.02</v>
      </c>
      <c r="F2" s="83">
        <f>SUM(F4:F44)</f>
        <v>257800</v>
      </c>
      <c r="G2" s="83">
        <f>SUM(G4:G44)</f>
        <v>-34914.910000000003</v>
      </c>
      <c r="H2" s="83">
        <f>F2+G2</f>
        <v>222885.09</v>
      </c>
    </row>
    <row r="3" spans="1:8">
      <c r="B3" s="72"/>
      <c r="H3" s="64"/>
    </row>
    <row r="4" spans="1:8">
      <c r="B4" s="86" t="s">
        <v>108</v>
      </c>
      <c r="C4" s="86"/>
      <c r="D4" s="86"/>
      <c r="E4" s="64">
        <v>-400</v>
      </c>
      <c r="G4" s="64">
        <v>-317</v>
      </c>
      <c r="H4" s="64">
        <f t="shared" ref="H4:H40" si="0">H3+F4+G4</f>
        <v>-317</v>
      </c>
    </row>
    <row r="5" spans="1:8">
      <c r="B5" s="86" t="s">
        <v>109</v>
      </c>
      <c r="C5" s="86"/>
      <c r="D5" s="86"/>
      <c r="E5" s="64">
        <v>-500</v>
      </c>
      <c r="G5" s="64">
        <v>-559</v>
      </c>
      <c r="H5" s="64">
        <f t="shared" si="0"/>
        <v>-876</v>
      </c>
    </row>
    <row r="6" spans="1:8">
      <c r="B6" s="86" t="s">
        <v>485</v>
      </c>
      <c r="C6" s="86"/>
      <c r="D6" s="86"/>
      <c r="E6" s="64">
        <v>-250</v>
      </c>
      <c r="G6" s="64">
        <v>-250</v>
      </c>
      <c r="H6" s="64">
        <f t="shared" si="0"/>
        <v>-1126</v>
      </c>
    </row>
    <row r="7" spans="1:8">
      <c r="B7" s="89" t="s">
        <v>119</v>
      </c>
      <c r="D7" s="64"/>
      <c r="E7" s="64">
        <f>D56*-1</f>
        <v>-44.99</v>
      </c>
      <c r="F7" s="64"/>
      <c r="G7" s="64">
        <f>E56*-1</f>
        <v>-44.99</v>
      </c>
      <c r="H7" s="64">
        <f t="shared" si="0"/>
        <v>-1170.99</v>
      </c>
    </row>
    <row r="8" spans="1:8">
      <c r="B8" s="89" t="s">
        <v>120</v>
      </c>
      <c r="E8" s="64">
        <f>E62</f>
        <v>-7338.2899999999991</v>
      </c>
      <c r="F8" s="64"/>
      <c r="G8" s="64">
        <v>-7338.29</v>
      </c>
      <c r="H8" s="64">
        <f t="shared" si="0"/>
        <v>-8509.2800000000007</v>
      </c>
    </row>
    <row r="9" spans="1:8">
      <c r="A9" s="4">
        <v>45173</v>
      </c>
      <c r="B9" s="89" t="s">
        <v>121</v>
      </c>
      <c r="E9" s="64">
        <f>E87</f>
        <v>-3842.66</v>
      </c>
      <c r="G9" s="64">
        <v>-3842.65</v>
      </c>
      <c r="H9" s="64">
        <f t="shared" si="0"/>
        <v>-12351.93</v>
      </c>
    </row>
    <row r="10" spans="1:8">
      <c r="A10" s="80">
        <v>45173</v>
      </c>
      <c r="B10" s="86" t="s">
        <v>486</v>
      </c>
      <c r="C10" s="86"/>
      <c r="D10" s="86"/>
      <c r="E10" s="64">
        <v>-5375</v>
      </c>
      <c r="G10" s="64">
        <v>-5375</v>
      </c>
      <c r="H10" s="64">
        <f t="shared" si="0"/>
        <v>-17726.93</v>
      </c>
    </row>
    <row r="11" spans="1:8">
      <c r="A11" s="80"/>
      <c r="B11" s="86" t="s">
        <v>486</v>
      </c>
      <c r="C11" s="86"/>
      <c r="D11" s="86"/>
      <c r="E11" s="64">
        <v>-2125</v>
      </c>
      <c r="G11" s="64">
        <v>-2125</v>
      </c>
      <c r="H11" s="64">
        <f t="shared" si="0"/>
        <v>-19851.93</v>
      </c>
    </row>
    <row r="12" spans="1:8">
      <c r="B12" s="86" t="s">
        <v>487</v>
      </c>
      <c r="C12" s="86"/>
      <c r="D12" s="86"/>
      <c r="E12" s="64">
        <v>-945.08</v>
      </c>
      <c r="F12" s="85"/>
      <c r="G12" s="64">
        <v>-945.08</v>
      </c>
      <c r="H12" s="64">
        <f t="shared" si="0"/>
        <v>-20797.010000000002</v>
      </c>
    </row>
    <row r="13" spans="1:8">
      <c r="B13" s="86" t="s">
        <v>115</v>
      </c>
      <c r="C13" s="86" t="s">
        <v>116</v>
      </c>
      <c r="D13" s="86"/>
      <c r="E13" s="64">
        <v>-150</v>
      </c>
      <c r="F13" s="85"/>
      <c r="G13" s="64"/>
      <c r="H13" s="64">
        <f t="shared" si="0"/>
        <v>-20797.010000000002</v>
      </c>
    </row>
    <row r="14" spans="1:8">
      <c r="B14" s="88" t="s">
        <v>117</v>
      </c>
      <c r="C14" s="88" t="s">
        <v>116</v>
      </c>
      <c r="D14" s="88"/>
      <c r="E14" s="64">
        <v>-300</v>
      </c>
      <c r="F14" s="85"/>
      <c r="G14" s="64"/>
      <c r="H14" s="64">
        <f t="shared" si="0"/>
        <v>-20797.010000000002</v>
      </c>
    </row>
    <row r="15" spans="1:8">
      <c r="B15" s="88" t="s">
        <v>118</v>
      </c>
      <c r="C15" s="88" t="s">
        <v>116</v>
      </c>
      <c r="D15" s="88"/>
      <c r="E15" s="64">
        <v>-100</v>
      </c>
      <c r="F15" s="85"/>
      <c r="G15" s="64"/>
      <c r="H15" s="64">
        <f t="shared" si="0"/>
        <v>-20797.010000000002</v>
      </c>
    </row>
    <row r="16" spans="1:8">
      <c r="B16" t="s">
        <v>2</v>
      </c>
      <c r="E16" s="64">
        <v>-3500</v>
      </c>
      <c r="F16" s="64"/>
      <c r="G16" s="64">
        <v>-3509</v>
      </c>
      <c r="H16" s="64">
        <f t="shared" si="0"/>
        <v>-24306.010000000002</v>
      </c>
    </row>
    <row r="17" spans="1:8">
      <c r="B17" t="s">
        <v>2</v>
      </c>
      <c r="E17" s="64"/>
      <c r="F17" s="64"/>
      <c r="G17" s="64">
        <v>-3509</v>
      </c>
      <c r="H17" s="64">
        <f t="shared" si="0"/>
        <v>-27815.010000000002</v>
      </c>
    </row>
    <row r="18" spans="1:8">
      <c r="B18" t="s">
        <v>1</v>
      </c>
      <c r="E18" s="64">
        <v>-3500</v>
      </c>
      <c r="F18" s="64"/>
      <c r="G18" s="64">
        <v>-3509</v>
      </c>
      <c r="H18" s="64">
        <f t="shared" si="0"/>
        <v>-31324.010000000002</v>
      </c>
    </row>
    <row r="19" spans="1:8">
      <c r="B19" t="s">
        <v>125</v>
      </c>
      <c r="E19" s="64">
        <v>-3500</v>
      </c>
      <c r="F19" s="64"/>
      <c r="G19" s="64">
        <v>-3500</v>
      </c>
      <c r="H19" s="64">
        <f t="shared" si="0"/>
        <v>-34824.01</v>
      </c>
    </row>
    <row r="20" spans="1:8">
      <c r="E20" s="85"/>
      <c r="F20" s="64"/>
      <c r="G20" s="64"/>
      <c r="H20" s="64">
        <f t="shared" si="0"/>
        <v>-34824.01</v>
      </c>
    </row>
    <row r="21" spans="1:8">
      <c r="B21" t="s">
        <v>126</v>
      </c>
      <c r="D21" s="91">
        <v>7500</v>
      </c>
      <c r="F21" s="64">
        <v>7500</v>
      </c>
      <c r="G21" s="64"/>
      <c r="H21" s="64">
        <f t="shared" si="0"/>
        <v>-27324.010000000002</v>
      </c>
    </row>
    <row r="22" spans="1:8">
      <c r="A22" s="80">
        <v>45202</v>
      </c>
      <c r="B22" t="s">
        <v>127</v>
      </c>
      <c r="D22" s="91">
        <v>2800</v>
      </c>
      <c r="F22" s="64">
        <v>2800</v>
      </c>
      <c r="G22" s="64"/>
      <c r="H22" s="64">
        <f t="shared" si="0"/>
        <v>-24524.010000000002</v>
      </c>
    </row>
    <row r="23" spans="1:8">
      <c r="A23" s="80">
        <v>45204</v>
      </c>
      <c r="B23" t="s">
        <v>488</v>
      </c>
      <c r="D23" s="91">
        <v>6500</v>
      </c>
      <c r="F23" s="64">
        <v>6500</v>
      </c>
      <c r="G23" s="64"/>
      <c r="H23" s="64">
        <f t="shared" si="0"/>
        <v>-18024.010000000002</v>
      </c>
    </row>
    <row r="24" spans="1:8">
      <c r="A24" s="80">
        <v>45170</v>
      </c>
      <c r="B24" t="s">
        <v>489</v>
      </c>
      <c r="D24" s="91">
        <v>37500</v>
      </c>
      <c r="F24" s="64"/>
      <c r="G24" s="64"/>
      <c r="H24" s="64">
        <f t="shared" si="0"/>
        <v>-18024.010000000002</v>
      </c>
    </row>
    <row r="25" spans="1:8">
      <c r="A25" s="80">
        <v>45199</v>
      </c>
      <c r="B25" t="s">
        <v>153</v>
      </c>
      <c r="D25" s="91">
        <v>70000</v>
      </c>
      <c r="G25" s="64"/>
      <c r="H25" s="64">
        <f t="shared" si="0"/>
        <v>-18024.010000000002</v>
      </c>
    </row>
    <row r="26" spans="1:8">
      <c r="A26" s="80"/>
      <c r="B26" t="s">
        <v>490</v>
      </c>
      <c r="D26" s="84"/>
      <c r="G26" s="64"/>
      <c r="H26" s="64">
        <f t="shared" si="0"/>
        <v>-18024.010000000002</v>
      </c>
    </row>
    <row r="27" spans="1:8">
      <c r="A27" s="80"/>
      <c r="B27" t="s">
        <v>491</v>
      </c>
      <c r="D27" s="84"/>
      <c r="F27" s="64">
        <v>83000</v>
      </c>
      <c r="G27" s="64"/>
      <c r="H27" s="64">
        <f t="shared" si="0"/>
        <v>64975.99</v>
      </c>
    </row>
    <row r="28" spans="1:8">
      <c r="A28" s="80"/>
      <c r="B28" t="s">
        <v>492</v>
      </c>
      <c r="D28" s="91">
        <v>3000</v>
      </c>
      <c r="F28">
        <v>3000</v>
      </c>
      <c r="G28" s="64"/>
      <c r="H28" s="64">
        <f t="shared" si="0"/>
        <v>67975.989999999991</v>
      </c>
    </row>
    <row r="29" spans="1:8">
      <c r="A29" s="80"/>
      <c r="B29" t="s">
        <v>493</v>
      </c>
      <c r="G29" s="64"/>
      <c r="H29" s="64">
        <f t="shared" si="0"/>
        <v>67975.989999999991</v>
      </c>
    </row>
    <row r="30" spans="1:8">
      <c r="A30" s="4">
        <v>45171</v>
      </c>
      <c r="B30" t="s">
        <v>494</v>
      </c>
      <c r="D30" s="84"/>
      <c r="F30" s="64">
        <v>65000</v>
      </c>
      <c r="G30" s="64"/>
      <c r="H30" s="64">
        <f t="shared" si="0"/>
        <v>132975.99</v>
      </c>
    </row>
    <row r="31" spans="1:8">
      <c r="A31" s="80">
        <v>45199</v>
      </c>
      <c r="B31" t="s">
        <v>495</v>
      </c>
      <c r="D31" s="91">
        <v>6000</v>
      </c>
      <c r="F31">
        <v>6000</v>
      </c>
      <c r="G31" s="64"/>
      <c r="H31" s="64">
        <f t="shared" si="0"/>
        <v>138975.99</v>
      </c>
    </row>
    <row r="32" spans="1:8">
      <c r="A32" s="80"/>
      <c r="B32" t="s">
        <v>496</v>
      </c>
      <c r="D32" s="84"/>
      <c r="G32" s="64"/>
      <c r="H32" s="64">
        <f t="shared" si="0"/>
        <v>138975.99</v>
      </c>
    </row>
    <row r="33" spans="1:8">
      <c r="A33" s="80"/>
      <c r="B33" t="s">
        <v>497</v>
      </c>
      <c r="D33" s="84"/>
      <c r="G33" s="64"/>
      <c r="H33" s="64">
        <f t="shared" si="0"/>
        <v>138975.99</v>
      </c>
    </row>
    <row r="34" spans="1:8">
      <c r="A34" s="80"/>
      <c r="B34" t="s">
        <v>498</v>
      </c>
      <c r="D34" s="84"/>
      <c r="G34" s="64"/>
      <c r="H34" s="64">
        <f t="shared" si="0"/>
        <v>138975.99</v>
      </c>
    </row>
    <row r="35" spans="1:8">
      <c r="A35" s="80"/>
      <c r="B35" t="s">
        <v>215</v>
      </c>
      <c r="D35" s="84"/>
      <c r="G35" s="64"/>
      <c r="H35" s="64">
        <f t="shared" si="0"/>
        <v>138975.99</v>
      </c>
    </row>
    <row r="36" spans="1:8">
      <c r="A36" s="4">
        <v>45173</v>
      </c>
      <c r="B36" t="s">
        <v>499</v>
      </c>
      <c r="D36" s="64"/>
      <c r="F36" s="64"/>
      <c r="G36" s="64">
        <v>-90.9</v>
      </c>
      <c r="H36" s="64">
        <f t="shared" si="0"/>
        <v>138885.09</v>
      </c>
    </row>
    <row r="37" spans="1:8">
      <c r="A37" s="80">
        <v>45196</v>
      </c>
      <c r="B37" t="s">
        <v>500</v>
      </c>
      <c r="F37" s="64">
        <v>74000</v>
      </c>
      <c r="G37" s="64"/>
      <c r="H37" s="64">
        <f t="shared" si="0"/>
        <v>212885.09</v>
      </c>
    </row>
    <row r="38" spans="1:8">
      <c r="A38" s="80">
        <v>45196</v>
      </c>
      <c r="B38" t="s">
        <v>501</v>
      </c>
      <c r="E38" s="64"/>
      <c r="F38">
        <v>10000</v>
      </c>
      <c r="G38" s="64"/>
      <c r="H38" s="64">
        <f t="shared" si="0"/>
        <v>222885.09</v>
      </c>
    </row>
    <row r="39" spans="1:8">
      <c r="A39" s="80"/>
      <c r="E39" s="64"/>
      <c r="G39" s="64"/>
      <c r="H39" s="64">
        <f t="shared" si="0"/>
        <v>222885.09</v>
      </c>
    </row>
    <row r="40" spans="1:8">
      <c r="A40" s="80"/>
      <c r="E40" s="64"/>
      <c r="G40" s="64"/>
      <c r="H40" s="85">
        <f t="shared" si="0"/>
        <v>222885.09</v>
      </c>
    </row>
    <row r="41" spans="1:8">
      <c r="A41" s="80"/>
      <c r="E41" s="64"/>
      <c r="G41" s="64"/>
      <c r="H41" s="64"/>
    </row>
    <row r="42" spans="1:8">
      <c r="A42" s="80"/>
      <c r="E42" s="64"/>
      <c r="G42" s="64"/>
      <c r="H42" s="64"/>
    </row>
    <row r="43" spans="1:8">
      <c r="A43" s="80"/>
      <c r="E43" s="64"/>
      <c r="G43" s="64"/>
      <c r="H43" s="64"/>
    </row>
    <row r="44" spans="1:8">
      <c r="B44" t="s">
        <v>130</v>
      </c>
      <c r="E44" s="64"/>
      <c r="G44" s="64"/>
      <c r="H44" s="64"/>
    </row>
    <row r="45" spans="1:8">
      <c r="A45" s="76" t="s">
        <v>131</v>
      </c>
      <c r="B45" s="76"/>
      <c r="C45" s="76"/>
      <c r="D45" s="76"/>
      <c r="E45" s="78"/>
      <c r="G45" s="64"/>
      <c r="H45" s="64"/>
    </row>
    <row r="46" spans="1:8">
      <c r="A46" s="194"/>
      <c r="B46" s="185"/>
      <c r="C46" s="185"/>
      <c r="D46" s="185"/>
      <c r="E46" s="186"/>
      <c r="H46" s="64"/>
    </row>
    <row r="47" spans="1:8">
      <c r="A47" s="194"/>
      <c r="B47" s="185"/>
      <c r="C47" s="187"/>
      <c r="D47" s="185"/>
      <c r="E47" s="185"/>
      <c r="H47" s="64"/>
    </row>
    <row r="48" spans="1:8">
      <c r="A48" s="194"/>
      <c r="B48" s="185"/>
      <c r="C48" s="187"/>
      <c r="D48" s="185"/>
      <c r="E48" s="185"/>
      <c r="H48" s="64"/>
    </row>
    <row r="49" spans="1:8" s="2" customFormat="1">
      <c r="A49" s="80"/>
      <c r="C49" s="90"/>
      <c r="H49" s="64"/>
    </row>
    <row r="50" spans="1:8">
      <c r="A50" s="94">
        <v>44929</v>
      </c>
      <c r="B50" s="95" t="s">
        <v>132</v>
      </c>
      <c r="C50" s="76"/>
      <c r="D50" s="96">
        <f>SUM(D51:D58)</f>
        <v>3502.0099999999998</v>
      </c>
      <c r="E50" s="96">
        <f>SUM(E51:E58)</f>
        <v>3502.0099999999998</v>
      </c>
      <c r="H50" s="64"/>
    </row>
    <row r="51" spans="1:8">
      <c r="B51" t="s">
        <v>368</v>
      </c>
      <c r="D51">
        <v>673.8</v>
      </c>
      <c r="E51" s="64">
        <v>673.8</v>
      </c>
      <c r="F51" s="64"/>
      <c r="G51" s="64"/>
    </row>
    <row r="52" spans="1:8">
      <c r="B52" t="s">
        <v>134</v>
      </c>
      <c r="D52">
        <v>1165.77</v>
      </c>
      <c r="E52" s="64">
        <v>1165.77</v>
      </c>
      <c r="F52" s="64"/>
      <c r="G52" s="64"/>
    </row>
    <row r="53" spans="1:8">
      <c r="B53" t="s">
        <v>135</v>
      </c>
      <c r="D53">
        <v>106.22</v>
      </c>
      <c r="E53">
        <v>106.22</v>
      </c>
      <c r="F53" s="64"/>
      <c r="G53" s="64"/>
    </row>
    <row r="54" spans="1:8">
      <c r="B54" t="s">
        <v>136</v>
      </c>
      <c r="D54">
        <v>1157.58</v>
      </c>
      <c r="E54">
        <v>1157.58</v>
      </c>
      <c r="F54" s="64"/>
      <c r="G54" s="64"/>
    </row>
    <row r="55" spans="1:8">
      <c r="B55" t="s">
        <v>137</v>
      </c>
      <c r="D55">
        <v>353.65</v>
      </c>
      <c r="E55">
        <v>353.65</v>
      </c>
      <c r="F55" s="64"/>
      <c r="G55" s="64"/>
    </row>
    <row r="56" spans="1:8">
      <c r="B56" t="s">
        <v>138</v>
      </c>
      <c r="D56" s="88">
        <v>44.99</v>
      </c>
      <c r="E56">
        <v>44.99</v>
      </c>
      <c r="F56" s="64"/>
      <c r="G56" s="64"/>
    </row>
    <row r="57" spans="1:8">
      <c r="C57" s="88"/>
      <c r="E57" s="88"/>
      <c r="F57" s="64"/>
      <c r="G57" s="64"/>
    </row>
    <row r="58" spans="1:8">
      <c r="C58" s="88"/>
      <c r="D58" s="88"/>
      <c r="E58" s="85"/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139</v>
      </c>
      <c r="C62" s="76"/>
      <c r="D62" s="78"/>
      <c r="E62" s="96">
        <f>SUM(E63:E84)</f>
        <v>-7338.2899999999991</v>
      </c>
    </row>
    <row r="63" spans="1:8">
      <c r="A63" s="80"/>
      <c r="C63" s="88"/>
      <c r="D63" s="88"/>
      <c r="E63" s="85"/>
      <c r="G63" s="64"/>
      <c r="H63" s="64"/>
    </row>
    <row r="64" spans="1:8">
      <c r="A64" s="80">
        <v>44995</v>
      </c>
      <c r="B64" t="s">
        <v>228</v>
      </c>
      <c r="C64">
        <v>613.91</v>
      </c>
      <c r="D64" s="33" t="s">
        <v>502</v>
      </c>
      <c r="E64" s="85">
        <v>-61.39</v>
      </c>
      <c r="F64" s="64"/>
      <c r="G64" s="64"/>
      <c r="H64" s="64"/>
    </row>
    <row r="65" spans="1:8">
      <c r="A65" s="80">
        <v>44995</v>
      </c>
      <c r="B65" t="s">
        <v>503</v>
      </c>
      <c r="C65">
        <v>2258.94</v>
      </c>
      <c r="D65" s="33" t="s">
        <v>192</v>
      </c>
      <c r="E65" s="85">
        <v>-376.49</v>
      </c>
      <c r="F65" s="64"/>
      <c r="G65" s="64"/>
      <c r="H65" s="64"/>
    </row>
    <row r="66" spans="1:8">
      <c r="A66" s="80">
        <v>45043</v>
      </c>
      <c r="B66" s="88" t="s">
        <v>418</v>
      </c>
      <c r="C66" s="88">
        <v>3299</v>
      </c>
      <c r="D66" s="33" t="s">
        <v>227</v>
      </c>
      <c r="E66" s="85">
        <v>-549.83000000000004</v>
      </c>
      <c r="F66" s="64"/>
      <c r="G66" s="64"/>
      <c r="H66" s="64"/>
    </row>
    <row r="67" spans="1:8">
      <c r="A67" s="80">
        <v>45043</v>
      </c>
      <c r="B67" s="88" t="s">
        <v>201</v>
      </c>
      <c r="C67" s="88">
        <v>10764.57</v>
      </c>
      <c r="D67" s="33" t="s">
        <v>226</v>
      </c>
      <c r="E67" s="85">
        <v>-1196.06</v>
      </c>
      <c r="F67" s="64"/>
      <c r="G67" s="64"/>
      <c r="H67" s="64"/>
    </row>
    <row r="68" spans="1:8">
      <c r="A68" s="80">
        <v>45044</v>
      </c>
      <c r="B68" t="s">
        <v>420</v>
      </c>
      <c r="C68" s="88">
        <v>3123.29</v>
      </c>
      <c r="D68" s="97" t="s">
        <v>227</v>
      </c>
      <c r="E68" s="85">
        <v>-520.54999999999995</v>
      </c>
      <c r="F68" s="64"/>
      <c r="G68" s="64"/>
      <c r="H68" s="64"/>
    </row>
    <row r="69" spans="1:8">
      <c r="A69" s="80">
        <v>45078</v>
      </c>
      <c r="B69" s="88" t="s">
        <v>373</v>
      </c>
      <c r="D69" s="97" t="s">
        <v>375</v>
      </c>
      <c r="E69" s="85">
        <v>-666.67</v>
      </c>
      <c r="F69" s="64"/>
      <c r="G69" s="64"/>
      <c r="H69" s="64"/>
    </row>
    <row r="70" spans="1:8">
      <c r="A70" s="80">
        <v>45077</v>
      </c>
      <c r="B70" s="88" t="s">
        <v>454</v>
      </c>
      <c r="C70" s="88">
        <v>148.6</v>
      </c>
      <c r="D70" s="97" t="s">
        <v>504</v>
      </c>
      <c r="E70" s="85">
        <v>-37.15</v>
      </c>
      <c r="F70" s="64"/>
      <c r="G70" s="64"/>
      <c r="H70" s="64"/>
    </row>
    <row r="71" spans="1:8">
      <c r="A71" s="80">
        <v>45077</v>
      </c>
      <c r="B71" s="88" t="s">
        <v>456</v>
      </c>
      <c r="C71" s="88">
        <v>244.8</v>
      </c>
      <c r="D71" s="97" t="s">
        <v>504</v>
      </c>
      <c r="E71" s="85">
        <v>-61.2</v>
      </c>
      <c r="F71" s="64"/>
      <c r="G71" s="64"/>
      <c r="H71" s="64"/>
    </row>
    <row r="72" spans="1:8">
      <c r="A72" s="80">
        <v>45077</v>
      </c>
      <c r="B72" s="88" t="s">
        <v>457</v>
      </c>
      <c r="C72" s="88">
        <v>1204.5</v>
      </c>
      <c r="D72" s="97" t="s">
        <v>504</v>
      </c>
      <c r="E72" s="85">
        <v>-301.13</v>
      </c>
      <c r="F72" s="64"/>
      <c r="G72" s="64"/>
      <c r="H72" s="64"/>
    </row>
    <row r="73" spans="1:8">
      <c r="A73" s="80">
        <v>45077</v>
      </c>
      <c r="B73" t="s">
        <v>458</v>
      </c>
      <c r="C73" s="88">
        <v>532.6</v>
      </c>
      <c r="D73" s="97" t="s">
        <v>504</v>
      </c>
      <c r="E73" s="85">
        <v>-133.15</v>
      </c>
      <c r="F73" s="64"/>
    </row>
    <row r="74" spans="1:8">
      <c r="A74" s="80">
        <v>45139</v>
      </c>
      <c r="B74" s="88" t="s">
        <v>505</v>
      </c>
      <c r="E74" s="85">
        <v>-260.02</v>
      </c>
    </row>
    <row r="75" spans="1:8">
      <c r="A75" s="4">
        <v>45139</v>
      </c>
      <c r="B75" s="88" t="s">
        <v>506</v>
      </c>
      <c r="E75" s="85">
        <v>-116.6</v>
      </c>
    </row>
    <row r="76" spans="1:8">
      <c r="A76" s="4">
        <v>45139</v>
      </c>
      <c r="B76" s="88" t="s">
        <v>506</v>
      </c>
      <c r="E76" s="85">
        <v>-23.75</v>
      </c>
    </row>
    <row r="77" spans="1:8">
      <c r="A77" s="4">
        <v>45140</v>
      </c>
      <c r="B77" s="88" t="s">
        <v>507</v>
      </c>
      <c r="E77" s="85">
        <v>-600</v>
      </c>
    </row>
    <row r="78" spans="1:8">
      <c r="A78" s="4">
        <v>45147</v>
      </c>
      <c r="B78" s="88">
        <v>2240</v>
      </c>
      <c r="E78" s="85">
        <v>-165.4</v>
      </c>
    </row>
    <row r="79" spans="1:8">
      <c r="A79" s="4">
        <v>45148</v>
      </c>
      <c r="B79" s="88" t="s">
        <v>508</v>
      </c>
      <c r="E79" s="85">
        <v>-71</v>
      </c>
    </row>
    <row r="80" spans="1:8">
      <c r="A80" s="4">
        <v>45153</v>
      </c>
      <c r="B80" s="88" t="s">
        <v>509</v>
      </c>
      <c r="E80" s="85">
        <v>-1806</v>
      </c>
    </row>
    <row r="81" spans="1:8">
      <c r="A81" s="4">
        <v>45158</v>
      </c>
      <c r="B81" s="88" t="s">
        <v>510</v>
      </c>
      <c r="E81" s="85">
        <v>-160.9</v>
      </c>
    </row>
    <row r="82" spans="1:8">
      <c r="A82" s="4">
        <v>45160</v>
      </c>
      <c r="B82" s="88" t="s">
        <v>511</v>
      </c>
      <c r="D82" s="33"/>
      <c r="E82" s="85">
        <v>-231</v>
      </c>
    </row>
    <row r="83" spans="1:8" ht="15">
      <c r="A83" s="4"/>
      <c r="B83" s="88"/>
      <c r="D83" s="102" t="s">
        <v>230</v>
      </c>
      <c r="E83" s="85"/>
    </row>
    <row r="84" spans="1:8">
      <c r="A84" s="4"/>
      <c r="B84" s="88"/>
      <c r="D84" s="33"/>
      <c r="E84" s="85"/>
    </row>
    <row r="85" spans="1:8">
      <c r="A85" s="4"/>
      <c r="B85" s="88"/>
      <c r="D85" s="33"/>
      <c r="E85" s="85"/>
    </row>
    <row r="87" spans="1:8">
      <c r="A87" s="76"/>
      <c r="B87" s="77" t="s">
        <v>140</v>
      </c>
      <c r="C87" s="76"/>
      <c r="D87" s="76"/>
      <c r="E87" s="79">
        <f>SUM(E88:E108)</f>
        <v>-3842.66</v>
      </c>
    </row>
    <row r="88" spans="1:8">
      <c r="A88" s="80">
        <v>45026</v>
      </c>
      <c r="B88" t="s">
        <v>423</v>
      </c>
      <c r="C88">
        <v>1140.99</v>
      </c>
      <c r="D88" t="s">
        <v>205</v>
      </c>
      <c r="E88">
        <v>-190.17</v>
      </c>
      <c r="F88" s="64"/>
      <c r="G88" s="64"/>
      <c r="H88" s="64"/>
    </row>
    <row r="89" spans="1:8">
      <c r="A89" s="80">
        <v>45133</v>
      </c>
      <c r="B89" s="88" t="s">
        <v>512</v>
      </c>
      <c r="C89" s="88"/>
      <c r="D89" s="88"/>
      <c r="E89" s="85">
        <v>-245</v>
      </c>
      <c r="F89" s="64"/>
      <c r="G89" s="64"/>
      <c r="H89" s="64"/>
    </row>
    <row r="90" spans="1:8">
      <c r="A90" s="80">
        <v>45134</v>
      </c>
      <c r="B90" s="88" t="s">
        <v>379</v>
      </c>
      <c r="C90" s="88"/>
      <c r="D90" s="88"/>
      <c r="E90" s="85">
        <v>-150</v>
      </c>
      <c r="F90" s="64"/>
      <c r="G90" s="64"/>
      <c r="H90" s="64"/>
    </row>
    <row r="91" spans="1:8">
      <c r="A91" s="80">
        <v>45135</v>
      </c>
      <c r="B91" s="88" t="s">
        <v>513</v>
      </c>
      <c r="C91" s="88"/>
      <c r="D91" s="88"/>
      <c r="E91" s="85">
        <v>-555.87</v>
      </c>
      <c r="F91" s="64"/>
      <c r="G91" s="64"/>
      <c r="H91" s="64"/>
    </row>
    <row r="92" spans="1:8">
      <c r="A92" s="80">
        <v>45135</v>
      </c>
      <c r="B92" s="88" t="s">
        <v>514</v>
      </c>
      <c r="C92" s="88"/>
      <c r="D92" s="88"/>
      <c r="E92" s="85">
        <v>-328</v>
      </c>
      <c r="F92" s="64"/>
      <c r="G92" s="64"/>
      <c r="H92" s="64"/>
    </row>
    <row r="93" spans="1:8">
      <c r="A93" s="80">
        <v>45136</v>
      </c>
      <c r="B93" s="98" t="s">
        <v>515</v>
      </c>
      <c r="E93" s="85">
        <v>-42.15</v>
      </c>
      <c r="F93" s="64"/>
    </row>
    <row r="94" spans="1:8">
      <c r="A94" s="80">
        <v>45136</v>
      </c>
      <c r="B94" t="s">
        <v>516</v>
      </c>
      <c r="E94">
        <v>-400</v>
      </c>
      <c r="F94" s="64"/>
    </row>
    <row r="95" spans="1:8">
      <c r="A95" s="80">
        <v>45136</v>
      </c>
      <c r="B95" t="s">
        <v>517</v>
      </c>
      <c r="E95">
        <v>-266</v>
      </c>
      <c r="F95" s="64"/>
    </row>
    <row r="96" spans="1:8">
      <c r="A96" s="80">
        <v>45199</v>
      </c>
      <c r="B96" t="s">
        <v>518</v>
      </c>
      <c r="E96">
        <v>-489.97</v>
      </c>
      <c r="F96" s="64"/>
    </row>
    <row r="97" spans="1:6">
      <c r="A97" s="80">
        <v>45139</v>
      </c>
      <c r="B97" t="s">
        <v>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424</v>
      </c>
      <c r="D99" s="33" t="s">
        <v>519</v>
      </c>
      <c r="E99">
        <v>-181.83</v>
      </c>
    </row>
    <row r="100" spans="1:6">
      <c r="A100" s="4">
        <v>45141</v>
      </c>
      <c r="B100" t="s">
        <v>239</v>
      </c>
      <c r="D100" s="33"/>
      <c r="E100">
        <v>-150</v>
      </c>
    </row>
    <row r="101" spans="1:6">
      <c r="A101" s="4">
        <v>45143</v>
      </c>
      <c r="B101" t="s">
        <v>239</v>
      </c>
      <c r="E101">
        <v>-150</v>
      </c>
    </row>
    <row r="102" spans="1:6">
      <c r="A102" s="4">
        <v>45143</v>
      </c>
      <c r="B102" t="s">
        <v>515</v>
      </c>
      <c r="E102">
        <v>-337.19</v>
      </c>
    </row>
    <row r="103" spans="1:6">
      <c r="A103" s="4">
        <v>45161</v>
      </c>
      <c r="B103" t="s">
        <v>239</v>
      </c>
      <c r="E103">
        <v>-200</v>
      </c>
    </row>
    <row r="104" spans="1:6" ht="15">
      <c r="D104" s="102" t="s">
        <v>230</v>
      </c>
    </row>
    <row r="111" spans="1:6">
      <c r="A111" s="190" t="s">
        <v>520</v>
      </c>
      <c r="B111" s="77" t="s">
        <v>388</v>
      </c>
      <c r="C111" s="76">
        <v>2023</v>
      </c>
      <c r="D111" s="78"/>
      <c r="E111" s="79">
        <f>SUM(E112:E120)</f>
        <v>604370.1</v>
      </c>
    </row>
    <row r="112" spans="1:6">
      <c r="A112" s="80">
        <v>45169</v>
      </c>
      <c r="B112" t="s">
        <v>2</v>
      </c>
      <c r="C112" s="1"/>
      <c r="D112" s="1"/>
      <c r="E112" s="73">
        <v>64000</v>
      </c>
      <c r="F112">
        <v>0</v>
      </c>
    </row>
    <row r="113" spans="1:6">
      <c r="A113" s="80">
        <v>45169</v>
      </c>
      <c r="B113" t="s">
        <v>521</v>
      </c>
      <c r="C113" s="1"/>
      <c r="D113" s="1"/>
      <c r="E113" s="73">
        <v>63088</v>
      </c>
      <c r="F113">
        <v>0</v>
      </c>
    </row>
    <row r="114" spans="1:6">
      <c r="A114" s="80">
        <v>45169</v>
      </c>
      <c r="B114" t="s">
        <v>98</v>
      </c>
      <c r="C114" s="1"/>
      <c r="D114" s="1"/>
      <c r="E114" s="73">
        <v>126493.51</v>
      </c>
      <c r="F114">
        <v>0</v>
      </c>
    </row>
    <row r="115" spans="1:6">
      <c r="A115" s="80">
        <v>45169</v>
      </c>
      <c r="B115" t="s">
        <v>99</v>
      </c>
      <c r="C115" s="1"/>
      <c r="D115" s="1"/>
      <c r="E115" s="73">
        <v>359.59</v>
      </c>
      <c r="F115">
        <v>0</v>
      </c>
    </row>
    <row r="116" spans="1:6">
      <c r="A116" s="80">
        <v>45169</v>
      </c>
      <c r="B116" t="s">
        <v>480</v>
      </c>
      <c r="C116" s="1">
        <v>1573</v>
      </c>
      <c r="D116" s="1">
        <v>111</v>
      </c>
      <c r="E116" s="73">
        <f>D116*C116</f>
        <v>174603</v>
      </c>
      <c r="F116">
        <v>0</v>
      </c>
    </row>
    <row r="117" spans="1:6">
      <c r="A117" s="80">
        <v>45169</v>
      </c>
      <c r="B117" t="s">
        <v>482</v>
      </c>
      <c r="C117" s="192">
        <v>26.76</v>
      </c>
      <c r="D117" s="1">
        <v>850</v>
      </c>
      <c r="E117" s="73">
        <f>D117*C117</f>
        <v>22746</v>
      </c>
      <c r="F117">
        <v>0</v>
      </c>
    </row>
    <row r="118" spans="1:6">
      <c r="A118" s="80">
        <v>45169</v>
      </c>
      <c r="B118" t="s">
        <v>483</v>
      </c>
      <c r="C118" s="192">
        <v>28.3</v>
      </c>
      <c r="D118" s="1">
        <v>100</v>
      </c>
      <c r="E118" s="73">
        <f>D118*C118</f>
        <v>2830</v>
      </c>
      <c r="F118">
        <v>0</v>
      </c>
    </row>
    <row r="119" spans="1:6">
      <c r="A119" s="80">
        <v>45192</v>
      </c>
      <c r="B119" t="s">
        <v>401</v>
      </c>
      <c r="C119" s="1"/>
      <c r="D119" s="1"/>
      <c r="E119" s="73">
        <v>146650</v>
      </c>
      <c r="F119">
        <v>0</v>
      </c>
    </row>
    <row r="120" spans="1:6">
      <c r="A120" s="80">
        <v>45192</v>
      </c>
      <c r="B120" t="s">
        <v>369</v>
      </c>
      <c r="C120" s="1"/>
      <c r="D120" s="1"/>
      <c r="E120" s="73">
        <v>3600</v>
      </c>
    </row>
    <row r="121" spans="1:6">
      <c r="C121" s="10" t="str">
        <f>A111</f>
        <v>EYLÜL</v>
      </c>
      <c r="D121" s="72" t="s">
        <v>402</v>
      </c>
      <c r="E121" s="85">
        <f>H40</f>
        <v>222885.09</v>
      </c>
    </row>
    <row r="122" spans="1:6">
      <c r="D122" s="10"/>
    </row>
    <row r="123" spans="1:6">
      <c r="D123" s="72" t="s">
        <v>143</v>
      </c>
      <c r="E123" s="193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522</v>
      </c>
      <c r="C2" s="82" t="s">
        <v>105</v>
      </c>
      <c r="D2" s="83">
        <f>SUM(D4:D30)</f>
        <v>87911</v>
      </c>
      <c r="E2" s="83">
        <f>SUM(E4:E29)</f>
        <v>-32079.01</v>
      </c>
      <c r="F2" s="83">
        <f>SUM(F4:F31)</f>
        <v>16800</v>
      </c>
      <c r="G2" s="83">
        <f>SUM(G4:G31)</f>
        <v>-37135.350000000006</v>
      </c>
      <c r="H2" s="83">
        <f>F2+G2</f>
        <v>-20335.350000000006</v>
      </c>
    </row>
    <row r="3" spans="1:8">
      <c r="B3" s="72"/>
      <c r="H3" s="64"/>
    </row>
    <row r="4" spans="1:8">
      <c r="A4" s="4">
        <v>45141</v>
      </c>
      <c r="B4" s="86" t="s">
        <v>108</v>
      </c>
      <c r="C4" s="86"/>
      <c r="D4" s="86"/>
      <c r="E4" s="64">
        <v>-400</v>
      </c>
      <c r="G4" s="64">
        <v>-311</v>
      </c>
      <c r="H4" s="64">
        <f t="shared" ref="H4:H28" si="0">H3+F4+G4</f>
        <v>-311</v>
      </c>
    </row>
    <row r="5" spans="1:8">
      <c r="A5" s="4">
        <v>45141</v>
      </c>
      <c r="B5" s="86" t="s">
        <v>109</v>
      </c>
      <c r="C5" s="86"/>
      <c r="D5" s="86"/>
      <c r="E5" s="64">
        <v>-500</v>
      </c>
      <c r="G5" s="64">
        <v>-520</v>
      </c>
      <c r="H5" s="64">
        <f t="shared" si="0"/>
        <v>-831</v>
      </c>
    </row>
    <row r="6" spans="1:8">
      <c r="B6" s="86" t="s">
        <v>523</v>
      </c>
      <c r="C6" s="86"/>
      <c r="D6" s="86"/>
      <c r="E6" s="64">
        <v>-250</v>
      </c>
      <c r="G6" s="64">
        <v>-250</v>
      </c>
      <c r="H6" s="64">
        <f t="shared" si="0"/>
        <v>-1081</v>
      </c>
    </row>
    <row r="7" spans="1:8">
      <c r="B7" s="89" t="s">
        <v>119</v>
      </c>
      <c r="D7" s="64">
        <f>D37</f>
        <v>0</v>
      </c>
      <c r="E7" s="1"/>
      <c r="F7" s="64">
        <f>E37</f>
        <v>0</v>
      </c>
      <c r="G7" s="64"/>
      <c r="H7" s="64">
        <f t="shared" si="0"/>
        <v>-1081</v>
      </c>
    </row>
    <row r="8" spans="1:8">
      <c r="B8" s="89" t="s">
        <v>120</v>
      </c>
      <c r="E8" s="64">
        <f>E49</f>
        <v>-5147.6399999999985</v>
      </c>
      <c r="F8" s="64"/>
      <c r="G8" s="64">
        <v>-5147.6400000000003</v>
      </c>
      <c r="H8" s="64">
        <f t="shared" si="0"/>
        <v>-6228.64</v>
      </c>
    </row>
    <row r="9" spans="1:8">
      <c r="B9" s="89" t="s">
        <v>121</v>
      </c>
      <c r="E9" s="64">
        <f>E67</f>
        <v>-6556.6299999999992</v>
      </c>
      <c r="G9" s="64">
        <v>-6556.63</v>
      </c>
      <c r="H9" s="64">
        <f t="shared" si="0"/>
        <v>-12785.27</v>
      </c>
    </row>
    <row r="10" spans="1:8">
      <c r="A10" s="80">
        <v>45139</v>
      </c>
      <c r="B10" s="86" t="s">
        <v>524</v>
      </c>
      <c r="C10" s="86"/>
      <c r="D10" s="86"/>
      <c r="E10" s="64">
        <v>-5375</v>
      </c>
      <c r="G10" s="64">
        <v>-5375</v>
      </c>
      <c r="H10" s="64">
        <f t="shared" si="0"/>
        <v>-18160.27</v>
      </c>
    </row>
    <row r="11" spans="1:8">
      <c r="A11" s="80">
        <v>45139</v>
      </c>
      <c r="B11" s="86" t="s">
        <v>524</v>
      </c>
      <c r="C11" s="86"/>
      <c r="D11" s="86"/>
      <c r="E11" s="64">
        <v>-2125</v>
      </c>
      <c r="G11" s="64">
        <v>-2125</v>
      </c>
      <c r="H11" s="64">
        <f t="shared" si="0"/>
        <v>-20285.27</v>
      </c>
    </row>
    <row r="12" spans="1:8">
      <c r="B12" s="86" t="s">
        <v>525</v>
      </c>
      <c r="C12" s="86"/>
      <c r="D12" s="86"/>
      <c r="E12" s="64">
        <v>-674.74</v>
      </c>
      <c r="F12" s="85"/>
      <c r="G12" s="64">
        <v>-945.08</v>
      </c>
      <c r="H12" s="64">
        <f t="shared" si="0"/>
        <v>-21230.350000000002</v>
      </c>
    </row>
    <row r="13" spans="1:8">
      <c r="B13" s="86" t="s">
        <v>115</v>
      </c>
      <c r="C13" s="86" t="s">
        <v>116</v>
      </c>
      <c r="D13" s="86"/>
      <c r="E13" s="64">
        <v>-150</v>
      </c>
      <c r="F13" s="85"/>
      <c r="G13" s="64">
        <v>0</v>
      </c>
      <c r="H13" s="64">
        <f t="shared" si="0"/>
        <v>-21230.350000000002</v>
      </c>
    </row>
    <row r="14" spans="1:8">
      <c r="B14" s="88" t="s">
        <v>117</v>
      </c>
      <c r="C14" s="88" t="s">
        <v>116</v>
      </c>
      <c r="D14" s="88"/>
      <c r="E14" s="64">
        <v>-300</v>
      </c>
      <c r="F14" s="85"/>
      <c r="G14" s="64">
        <v>0</v>
      </c>
      <c r="H14" s="64">
        <f t="shared" si="0"/>
        <v>-21230.350000000002</v>
      </c>
    </row>
    <row r="15" spans="1:8">
      <c r="B15" s="88" t="s">
        <v>118</v>
      </c>
      <c r="C15" s="88" t="s">
        <v>116</v>
      </c>
      <c r="D15" s="88"/>
      <c r="E15" s="64">
        <v>-100</v>
      </c>
      <c r="F15" s="85"/>
      <c r="G15" s="64">
        <v>0</v>
      </c>
      <c r="H15" s="64">
        <f t="shared" si="0"/>
        <v>-21230.350000000002</v>
      </c>
    </row>
    <row r="16" spans="1:8">
      <c r="A16" s="4">
        <v>45152</v>
      </c>
      <c r="B16" s="86" t="s">
        <v>526</v>
      </c>
      <c r="G16" s="64">
        <v>-139</v>
      </c>
      <c r="H16" s="64">
        <f t="shared" si="0"/>
        <v>-21369.350000000002</v>
      </c>
    </row>
    <row r="17" spans="1:8">
      <c r="H17" s="64">
        <f t="shared" si="0"/>
        <v>-21369.350000000002</v>
      </c>
    </row>
    <row r="18" spans="1:8">
      <c r="B18" t="s">
        <v>2</v>
      </c>
      <c r="E18" s="64">
        <v>-3500</v>
      </c>
      <c r="F18" s="64"/>
      <c r="G18" s="64">
        <v>-3508</v>
      </c>
      <c r="H18" s="64">
        <f t="shared" si="0"/>
        <v>-24877.350000000002</v>
      </c>
    </row>
    <row r="19" spans="1:8">
      <c r="B19" t="s">
        <v>1</v>
      </c>
      <c r="E19" s="64">
        <v>-3500</v>
      </c>
      <c r="F19" s="64"/>
      <c r="G19" s="64">
        <v>-3508</v>
      </c>
      <c r="H19" s="64">
        <f t="shared" si="0"/>
        <v>-28385.350000000002</v>
      </c>
    </row>
    <row r="20" spans="1:8">
      <c r="B20" t="s">
        <v>125</v>
      </c>
      <c r="E20" s="64">
        <v>-3500</v>
      </c>
      <c r="F20" s="64"/>
      <c r="G20" s="64">
        <v>-3500</v>
      </c>
      <c r="H20" s="64">
        <f t="shared" si="0"/>
        <v>-31885.350000000002</v>
      </c>
    </row>
    <row r="21" spans="1:8">
      <c r="B21" t="s">
        <v>256</v>
      </c>
      <c r="D21">
        <v>1111</v>
      </c>
      <c r="E21" s="85"/>
      <c r="F21" s="64"/>
      <c r="G21" s="64"/>
      <c r="H21" s="64">
        <f t="shared" si="0"/>
        <v>-31885.350000000002</v>
      </c>
    </row>
    <row r="22" spans="1:8">
      <c r="B22" t="s">
        <v>126</v>
      </c>
      <c r="D22" s="91">
        <v>7500</v>
      </c>
      <c r="F22" s="64">
        <v>7500</v>
      </c>
      <c r="G22" s="64"/>
      <c r="H22" s="64">
        <f t="shared" si="0"/>
        <v>-24385.350000000002</v>
      </c>
    </row>
    <row r="23" spans="1:8">
      <c r="B23" t="s">
        <v>127</v>
      </c>
      <c r="D23" s="91">
        <v>2800</v>
      </c>
      <c r="F23" s="64">
        <v>2800</v>
      </c>
      <c r="G23" s="64"/>
      <c r="H23" s="64">
        <f t="shared" si="0"/>
        <v>-21585.350000000002</v>
      </c>
    </row>
    <row r="24" spans="1:8">
      <c r="B24" t="s">
        <v>527</v>
      </c>
      <c r="D24" s="91">
        <v>6500</v>
      </c>
      <c r="F24" s="64">
        <v>6500</v>
      </c>
      <c r="G24" s="64"/>
      <c r="H24" s="64">
        <f t="shared" si="0"/>
        <v>-15085.350000000002</v>
      </c>
    </row>
    <row r="25" spans="1:8">
      <c r="A25" s="80">
        <v>45167</v>
      </c>
      <c r="B25" t="s">
        <v>528</v>
      </c>
      <c r="D25" s="84"/>
      <c r="F25" s="64"/>
      <c r="G25" s="64"/>
      <c r="H25" s="64">
        <f t="shared" si="0"/>
        <v>-15085.350000000002</v>
      </c>
    </row>
    <row r="26" spans="1:8">
      <c r="B26" t="s">
        <v>529</v>
      </c>
      <c r="D26" s="84"/>
      <c r="F26" s="64"/>
      <c r="G26" s="64"/>
      <c r="H26" s="64">
        <f t="shared" si="0"/>
        <v>-15085.350000000002</v>
      </c>
    </row>
    <row r="27" spans="1:8">
      <c r="A27" s="80"/>
      <c r="B27" t="s">
        <v>530</v>
      </c>
      <c r="D27" s="91">
        <v>70000</v>
      </c>
      <c r="G27" s="64"/>
      <c r="H27" s="64">
        <f t="shared" si="0"/>
        <v>-15085.350000000002</v>
      </c>
    </row>
    <row r="28" spans="1:8">
      <c r="B28" t="s">
        <v>531</v>
      </c>
      <c r="D28" s="84"/>
      <c r="F28" s="64"/>
      <c r="G28" s="64">
        <v>-5250</v>
      </c>
      <c r="H28" s="64">
        <f t="shared" si="0"/>
        <v>-20335.350000000002</v>
      </c>
    </row>
    <row r="29" spans="1:8" ht="15.75">
      <c r="B29" s="93"/>
      <c r="F29" s="64"/>
      <c r="G29" s="64"/>
      <c r="H29" s="64"/>
    </row>
    <row r="30" spans="1:8">
      <c r="E30" s="64"/>
      <c r="G30" s="64"/>
      <c r="H30" s="64"/>
    </row>
    <row r="31" spans="1:8">
      <c r="B31" t="s">
        <v>130</v>
      </c>
      <c r="E31" s="64"/>
      <c r="G31" s="64"/>
      <c r="H31" s="64"/>
    </row>
    <row r="32" spans="1:8">
      <c r="A32" s="76" t="s">
        <v>131</v>
      </c>
      <c r="B32" s="76"/>
      <c r="C32" s="76"/>
      <c r="D32" s="76"/>
      <c r="E32" s="78"/>
      <c r="G32" s="64"/>
      <c r="H32" s="64"/>
    </row>
    <row r="33" spans="1:8">
      <c r="A33" s="194"/>
      <c r="B33" s="185"/>
      <c r="C33" s="185"/>
      <c r="D33" s="185"/>
      <c r="E33" s="186"/>
      <c r="H33" s="64"/>
    </row>
    <row r="34" spans="1:8">
      <c r="A34" s="194"/>
      <c r="B34" s="185"/>
      <c r="C34" s="187"/>
      <c r="D34" s="185"/>
      <c r="E34" s="185"/>
      <c r="H34" s="64"/>
    </row>
    <row r="35" spans="1:8">
      <c r="A35" s="194"/>
      <c r="B35" s="185"/>
      <c r="C35" s="187"/>
      <c r="D35" s="185"/>
      <c r="E35" s="185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132</v>
      </c>
      <c r="C37" s="76"/>
      <c r="D37" s="96">
        <f>SUM(D38:D45)</f>
        <v>0</v>
      </c>
      <c r="E37" s="96">
        <f>SUM(E38:E45)</f>
        <v>0</v>
      </c>
      <c r="H37" s="64"/>
    </row>
    <row r="38" spans="1:8">
      <c r="B38" t="s">
        <v>368</v>
      </c>
      <c r="E38" s="64"/>
      <c r="F38" s="64"/>
      <c r="G38" s="64"/>
    </row>
    <row r="39" spans="1:8">
      <c r="B39" t="s">
        <v>134</v>
      </c>
      <c r="E39" s="64"/>
      <c r="F39" s="64"/>
      <c r="G39" s="64"/>
    </row>
    <row r="40" spans="1:8">
      <c r="B40" t="s">
        <v>135</v>
      </c>
      <c r="F40" s="64"/>
      <c r="G40" s="64"/>
    </row>
    <row r="41" spans="1:8">
      <c r="B41" t="s">
        <v>136</v>
      </c>
      <c r="F41" s="64"/>
      <c r="G41" s="64"/>
    </row>
    <row r="42" spans="1:8">
      <c r="B42" t="s">
        <v>137</v>
      </c>
      <c r="F42" s="64"/>
      <c r="G42" s="64"/>
    </row>
    <row r="43" spans="1:8">
      <c r="B43" t="s">
        <v>138</v>
      </c>
      <c r="C43" s="88"/>
      <c r="D43" s="88"/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139</v>
      </c>
      <c r="C49" s="76"/>
      <c r="D49" s="78"/>
      <c r="E49" s="79">
        <f>SUM(E50:E64)</f>
        <v>-5147.6399999999985</v>
      </c>
    </row>
    <row r="50" spans="1:8">
      <c r="A50" s="80">
        <v>44873</v>
      </c>
      <c r="B50" t="s">
        <v>532</v>
      </c>
      <c r="C50" s="88"/>
      <c r="D50" s="88" t="s">
        <v>167</v>
      </c>
      <c r="E50" s="85">
        <v>-1111.1199999999999</v>
      </c>
      <c r="G50" s="64"/>
      <c r="H50" s="64"/>
    </row>
    <row r="51" spans="1:8">
      <c r="A51" s="80">
        <v>44995</v>
      </c>
      <c r="B51" t="s">
        <v>228</v>
      </c>
      <c r="C51">
        <v>613.91</v>
      </c>
      <c r="D51" s="33" t="s">
        <v>533</v>
      </c>
      <c r="E51" s="85">
        <v>-61.39</v>
      </c>
      <c r="F51" s="64"/>
      <c r="G51" s="64"/>
      <c r="H51" s="64"/>
    </row>
    <row r="52" spans="1:8">
      <c r="A52" s="80">
        <v>44995</v>
      </c>
      <c r="B52" t="s">
        <v>503</v>
      </c>
      <c r="C52">
        <v>2258.94</v>
      </c>
      <c r="D52" s="33" t="s">
        <v>203</v>
      </c>
      <c r="E52" s="85">
        <v>-376.49</v>
      </c>
      <c r="F52" s="64"/>
      <c r="G52" s="64"/>
      <c r="H52" s="64"/>
    </row>
    <row r="53" spans="1:8">
      <c r="A53" s="80">
        <v>45043</v>
      </c>
      <c r="B53" s="88" t="s">
        <v>418</v>
      </c>
      <c r="C53" s="88">
        <v>3299</v>
      </c>
      <c r="D53" s="33" t="s">
        <v>375</v>
      </c>
      <c r="E53" s="85">
        <v>-549.83000000000004</v>
      </c>
      <c r="F53" s="64"/>
      <c r="G53" s="64"/>
      <c r="H53" s="64"/>
    </row>
    <row r="54" spans="1:8">
      <c r="A54" s="80">
        <v>45043</v>
      </c>
      <c r="B54" s="88" t="s">
        <v>201</v>
      </c>
      <c r="C54" s="88">
        <v>10764.57</v>
      </c>
      <c r="D54" s="33" t="s">
        <v>374</v>
      </c>
      <c r="E54" s="85">
        <v>-1196.06</v>
      </c>
      <c r="F54" s="64"/>
      <c r="G54" s="64"/>
      <c r="H54" s="64"/>
    </row>
    <row r="55" spans="1:8">
      <c r="A55" s="80">
        <v>45044</v>
      </c>
      <c r="B55" t="s">
        <v>420</v>
      </c>
      <c r="C55" s="88">
        <v>3123.29</v>
      </c>
      <c r="D55" s="97" t="s">
        <v>375</v>
      </c>
      <c r="E55" s="85">
        <v>-520.54999999999995</v>
      </c>
      <c r="F55" s="64"/>
      <c r="G55" s="64"/>
      <c r="H55" s="64"/>
    </row>
    <row r="56" spans="1:8">
      <c r="A56" s="80">
        <v>45078</v>
      </c>
      <c r="B56" s="88" t="s">
        <v>373</v>
      </c>
      <c r="D56" s="97" t="s">
        <v>422</v>
      </c>
      <c r="E56" s="85">
        <v>-666.67</v>
      </c>
      <c r="F56" s="64"/>
      <c r="G56" s="64"/>
      <c r="H56" s="64"/>
    </row>
    <row r="57" spans="1:8">
      <c r="A57" s="80">
        <v>45077</v>
      </c>
      <c r="B57" s="88" t="s">
        <v>454</v>
      </c>
      <c r="C57" s="88">
        <v>148.6</v>
      </c>
      <c r="D57" s="97" t="s">
        <v>534</v>
      </c>
      <c r="E57" s="85">
        <v>-37.15</v>
      </c>
      <c r="F57" s="64"/>
      <c r="G57" s="64"/>
      <c r="H57" s="64"/>
    </row>
    <row r="58" spans="1:8">
      <c r="A58" s="80">
        <v>45077</v>
      </c>
      <c r="B58" s="88" t="s">
        <v>456</v>
      </c>
      <c r="C58" s="88">
        <v>244.8</v>
      </c>
      <c r="D58" s="97" t="s">
        <v>534</v>
      </c>
      <c r="E58" s="85">
        <v>-61.2</v>
      </c>
      <c r="F58" s="64"/>
      <c r="G58" s="64"/>
      <c r="H58" s="64"/>
    </row>
    <row r="59" spans="1:8">
      <c r="A59" s="80">
        <v>45077</v>
      </c>
      <c r="B59" s="88" t="s">
        <v>457</v>
      </c>
      <c r="C59" s="88">
        <v>1204.5</v>
      </c>
      <c r="D59" s="97" t="s">
        <v>534</v>
      </c>
      <c r="E59" s="85">
        <v>-301.13</v>
      </c>
      <c r="F59" s="64"/>
      <c r="G59" s="64"/>
      <c r="H59" s="64"/>
    </row>
    <row r="60" spans="1:8">
      <c r="A60" s="80">
        <v>45077</v>
      </c>
      <c r="B60" t="s">
        <v>458</v>
      </c>
      <c r="C60" s="88">
        <v>532.6</v>
      </c>
      <c r="D60" s="97" t="s">
        <v>534</v>
      </c>
      <c r="E60" s="85">
        <v>-133.15</v>
      </c>
      <c r="F60" s="64"/>
      <c r="G60" s="64"/>
      <c r="H60" s="64"/>
    </row>
    <row r="61" spans="1:8">
      <c r="A61" s="80"/>
      <c r="C61" s="88"/>
      <c r="D61" s="88"/>
      <c r="E61" s="85"/>
      <c r="F61" s="64"/>
      <c r="G61" s="64"/>
      <c r="H61" s="64"/>
    </row>
    <row r="62" spans="1:8">
      <c r="A62" s="80">
        <v>45112</v>
      </c>
      <c r="B62" t="s">
        <v>535</v>
      </c>
      <c r="E62" s="85">
        <v>-132.9</v>
      </c>
    </row>
    <row r="63" spans="1:8">
      <c r="A63" s="80"/>
      <c r="D63" s="10" t="s">
        <v>230</v>
      </c>
      <c r="E63" s="85"/>
    </row>
    <row r="65" spans="1:8">
      <c r="D65" s="33"/>
    </row>
    <row r="67" spans="1:8">
      <c r="A67" s="76"/>
      <c r="B67" s="77" t="s">
        <v>140</v>
      </c>
      <c r="C67" s="76"/>
      <c r="D67" s="76"/>
      <c r="E67" s="79">
        <f>SUM(E68:E91)</f>
        <v>-6556.6299999999992</v>
      </c>
    </row>
    <row r="68" spans="1:8">
      <c r="A68" s="80">
        <v>45026</v>
      </c>
      <c r="B68" t="s">
        <v>423</v>
      </c>
      <c r="C68">
        <v>1140.99</v>
      </c>
      <c r="D68" t="s">
        <v>536</v>
      </c>
      <c r="E68">
        <v>-190.17</v>
      </c>
      <c r="F68" s="64"/>
      <c r="G68" s="64"/>
      <c r="H68" s="64"/>
    </row>
    <row r="69" spans="1:8">
      <c r="A69" s="80">
        <v>45105</v>
      </c>
      <c r="B69" s="195" t="s">
        <v>537</v>
      </c>
      <c r="C69" s="88"/>
      <c r="D69" s="88"/>
      <c r="E69" s="85">
        <v>-27.99</v>
      </c>
      <c r="F69" s="64"/>
      <c r="G69" s="64"/>
      <c r="H69" s="64"/>
    </row>
    <row r="70" spans="1:8">
      <c r="A70" s="80">
        <v>45107</v>
      </c>
      <c r="B70" s="195" t="s">
        <v>538</v>
      </c>
      <c r="C70" s="88"/>
      <c r="D70" s="88"/>
      <c r="E70" s="85">
        <v>-900</v>
      </c>
      <c r="F70" s="64"/>
      <c r="G70" s="64"/>
      <c r="H70" s="64"/>
    </row>
    <row r="71" spans="1:8">
      <c r="A71" s="80">
        <v>45108</v>
      </c>
      <c r="B71" s="195" t="s">
        <v>539</v>
      </c>
      <c r="C71" s="88"/>
      <c r="D71" s="88"/>
      <c r="E71" s="85">
        <v>-207.59</v>
      </c>
      <c r="F71" s="64"/>
      <c r="G71" s="64"/>
      <c r="H71" s="64"/>
    </row>
    <row r="72" spans="1:8">
      <c r="A72" s="80">
        <v>45111</v>
      </c>
      <c r="B72" s="88" t="s">
        <v>540</v>
      </c>
      <c r="C72" s="88">
        <v>3730.59</v>
      </c>
      <c r="D72" s="88"/>
      <c r="E72" s="85"/>
      <c r="F72" s="64"/>
      <c r="G72" s="64"/>
      <c r="H72" s="64"/>
    </row>
    <row r="73" spans="1:8">
      <c r="A73" s="80">
        <v>45113</v>
      </c>
      <c r="B73" s="98" t="s">
        <v>49</v>
      </c>
      <c r="C73" s="69">
        <v>5595.88</v>
      </c>
      <c r="E73" s="85"/>
    </row>
    <row r="74" spans="1:8">
      <c r="C74" s="10">
        <f>SUM(C72:C73)</f>
        <v>9326.4700000000012</v>
      </c>
    </row>
    <row r="75" spans="1:8">
      <c r="A75" s="80">
        <v>45115</v>
      </c>
      <c r="B75" t="s">
        <v>245</v>
      </c>
      <c r="E75">
        <v>-1356.36</v>
      </c>
    </row>
    <row r="76" spans="1:8">
      <c r="A76" s="80">
        <v>45115</v>
      </c>
      <c r="B76" t="s">
        <v>245</v>
      </c>
      <c r="E76">
        <v>-1120</v>
      </c>
    </row>
    <row r="77" spans="1:8">
      <c r="B77" t="s">
        <v>541</v>
      </c>
    </row>
    <row r="78" spans="1:8">
      <c r="A78" s="80">
        <v>45116</v>
      </c>
      <c r="B78" t="s">
        <v>542</v>
      </c>
      <c r="E78">
        <v>-437</v>
      </c>
    </row>
    <row r="79" spans="1:8">
      <c r="A79" s="80">
        <v>45116</v>
      </c>
      <c r="B79" t="s">
        <v>245</v>
      </c>
      <c r="D79" s="33"/>
      <c r="E79">
        <v>-863</v>
      </c>
    </row>
    <row r="80" spans="1:8">
      <c r="A80" s="80">
        <v>45119</v>
      </c>
      <c r="B80" t="s">
        <v>470</v>
      </c>
      <c r="D80" s="33"/>
      <c r="E80">
        <v>-146.88999999999999</v>
      </c>
    </row>
    <row r="81" spans="1:5">
      <c r="A81" s="80">
        <v>45119</v>
      </c>
      <c r="B81" t="s">
        <v>379</v>
      </c>
      <c r="E81">
        <v>-150</v>
      </c>
    </row>
    <row r="82" spans="1:5">
      <c r="A82" s="80">
        <v>45120</v>
      </c>
      <c r="B82" t="s">
        <v>379</v>
      </c>
      <c r="E82">
        <v>-150</v>
      </c>
    </row>
    <row r="83" spans="1:5">
      <c r="A83" s="80">
        <v>45121</v>
      </c>
      <c r="B83" t="s">
        <v>379</v>
      </c>
      <c r="E83">
        <v>-150</v>
      </c>
    </row>
    <row r="84" spans="1:5">
      <c r="A84" s="80">
        <v>45124</v>
      </c>
      <c r="B84" t="s">
        <v>379</v>
      </c>
      <c r="E84">
        <v>-150</v>
      </c>
    </row>
    <row r="85" spans="1:5">
      <c r="A85" s="80">
        <v>45125</v>
      </c>
      <c r="B85" t="s">
        <v>379</v>
      </c>
      <c r="E85">
        <v>-160</v>
      </c>
    </row>
    <row r="86" spans="1:5">
      <c r="A86" s="80">
        <v>45129</v>
      </c>
      <c r="B86" t="s">
        <v>470</v>
      </c>
      <c r="E86">
        <v>-20.059999999999999</v>
      </c>
    </row>
    <row r="87" spans="1:5">
      <c r="A87" s="80">
        <v>45130</v>
      </c>
      <c r="B87" t="s">
        <v>543</v>
      </c>
      <c r="E87">
        <v>-275.54000000000002</v>
      </c>
    </row>
    <row r="88" spans="1:5">
      <c r="A88" s="80">
        <v>45130</v>
      </c>
      <c r="B88" t="s">
        <v>430</v>
      </c>
      <c r="E88">
        <v>-212.45</v>
      </c>
    </row>
    <row r="89" spans="1:5">
      <c r="A89" s="80">
        <v>45131</v>
      </c>
      <c r="B89" t="s">
        <v>544</v>
      </c>
      <c r="E89">
        <v>-4.57</v>
      </c>
    </row>
    <row r="90" spans="1:5">
      <c r="A90" s="80">
        <v>45131</v>
      </c>
      <c r="B90" t="s">
        <v>545</v>
      </c>
      <c r="E90">
        <v>-4.57</v>
      </c>
    </row>
    <row r="91" spans="1:5">
      <c r="A91" s="80">
        <v>45131</v>
      </c>
      <c r="B91" t="s">
        <v>546</v>
      </c>
      <c r="E91">
        <v>-30.44</v>
      </c>
    </row>
    <row r="92" spans="1:5">
      <c r="D92" s="10" t="s">
        <v>230</v>
      </c>
    </row>
    <row r="111" spans="1:5">
      <c r="A111" s="190" t="s">
        <v>547</v>
      </c>
      <c r="B111" s="77" t="s">
        <v>388</v>
      </c>
      <c r="C111" s="76">
        <v>2023</v>
      </c>
      <c r="D111" s="78"/>
      <c r="E111" s="79">
        <f>SUM(E112:E120)</f>
        <v>399800.57</v>
      </c>
    </row>
    <row r="112" spans="1:5">
      <c r="A112" s="80">
        <v>45169</v>
      </c>
      <c r="B112" t="s">
        <v>2</v>
      </c>
      <c r="C112" s="1"/>
      <c r="D112" s="1"/>
      <c r="E112" s="73">
        <v>64000</v>
      </c>
    </row>
    <row r="113" spans="1:5">
      <c r="A113" s="80">
        <v>45169</v>
      </c>
      <c r="B113" t="s">
        <v>548</v>
      </c>
      <c r="C113" s="1"/>
      <c r="D113" s="1"/>
      <c r="E113" s="73">
        <v>53088</v>
      </c>
    </row>
    <row r="114" spans="1:5">
      <c r="A114" s="80">
        <v>45169</v>
      </c>
      <c r="B114" t="s">
        <v>98</v>
      </c>
      <c r="C114" s="1"/>
      <c r="D114" s="1"/>
      <c r="E114" s="73">
        <v>28245.88</v>
      </c>
    </row>
    <row r="115" spans="1:5">
      <c r="A115" s="80">
        <v>45169</v>
      </c>
      <c r="B115" t="s">
        <v>99</v>
      </c>
      <c r="C115" s="1"/>
      <c r="D115" s="1"/>
      <c r="E115" s="73">
        <v>450.49</v>
      </c>
    </row>
    <row r="116" spans="1:5">
      <c r="A116" s="80">
        <v>45169</v>
      </c>
      <c r="B116" t="s">
        <v>480</v>
      </c>
      <c r="C116" s="1">
        <v>1600</v>
      </c>
      <c r="D116" s="1">
        <v>111</v>
      </c>
      <c r="E116" s="73">
        <f>D116*C116</f>
        <v>177600</v>
      </c>
    </row>
    <row r="117" spans="1:5">
      <c r="A117" s="80">
        <v>45169</v>
      </c>
      <c r="B117" t="s">
        <v>549</v>
      </c>
      <c r="C117" s="192">
        <v>26.308</v>
      </c>
      <c r="D117" s="1">
        <v>850</v>
      </c>
      <c r="E117" s="73">
        <f>D117*C117</f>
        <v>22361.8</v>
      </c>
    </row>
    <row r="118" spans="1:5">
      <c r="A118" s="80">
        <v>45169</v>
      </c>
      <c r="B118" t="s">
        <v>550</v>
      </c>
      <c r="C118" s="192">
        <v>28.544</v>
      </c>
      <c r="D118" s="1">
        <v>100</v>
      </c>
      <c r="E118" s="73">
        <f>D118*C118</f>
        <v>2854.4</v>
      </c>
    </row>
    <row r="119" spans="1:5">
      <c r="A119" s="80">
        <v>45169</v>
      </c>
      <c r="B119" t="s">
        <v>401</v>
      </c>
      <c r="C119" s="1"/>
      <c r="D119" s="1"/>
      <c r="E119" s="73">
        <v>50850</v>
      </c>
    </row>
    <row r="120" spans="1:5">
      <c r="A120" s="80"/>
      <c r="B120" t="s">
        <v>369</v>
      </c>
      <c r="C120" s="1"/>
      <c r="D120" s="1"/>
      <c r="E120" s="73">
        <v>350</v>
      </c>
    </row>
    <row r="121" spans="1:5">
      <c r="C121" s="10" t="str">
        <f>A111</f>
        <v>AĞUSTOS</v>
      </c>
      <c r="D121" s="72" t="s">
        <v>402</v>
      </c>
      <c r="E121" s="64">
        <f>H13</f>
        <v>-21230.350000000002</v>
      </c>
    </row>
    <row r="122" spans="1:5">
      <c r="D122" s="10"/>
    </row>
    <row r="123" spans="1:5">
      <c r="D123" s="72" t="s">
        <v>143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551</v>
      </c>
      <c r="C2" s="82" t="s">
        <v>105</v>
      </c>
      <c r="D2" s="83">
        <f>SUM(D4:D34)</f>
        <v>67911</v>
      </c>
      <c r="E2" s="83">
        <f>SUM(E4:E33)</f>
        <v>-35277.64</v>
      </c>
      <c r="F2" s="83">
        <f>SUM(F4:F35)</f>
        <v>70250</v>
      </c>
      <c r="G2" s="83">
        <f>SUM(G4:G35)</f>
        <v>-42110.31</v>
      </c>
      <c r="H2" s="83">
        <f>F2+G2</f>
        <v>28139.690000000002</v>
      </c>
    </row>
    <row r="3" spans="1:9">
      <c r="B3" s="72"/>
      <c r="H3" s="64"/>
    </row>
    <row r="4" spans="1:9">
      <c r="B4" s="86" t="s">
        <v>108</v>
      </c>
      <c r="C4" s="86"/>
      <c r="D4" s="86"/>
      <c r="E4" s="64">
        <v>-400</v>
      </c>
      <c r="G4" s="64">
        <v>-400</v>
      </c>
      <c r="H4" s="64">
        <f t="shared" ref="H4:H30" si="0">H3+F4+G4</f>
        <v>-400</v>
      </c>
    </row>
    <row r="5" spans="1:9">
      <c r="B5" s="86" t="s">
        <v>109</v>
      </c>
      <c r="C5" s="86"/>
      <c r="D5" s="86"/>
      <c r="E5" s="64">
        <v>-500</v>
      </c>
      <c r="G5" s="64">
        <v>-198</v>
      </c>
      <c r="H5" s="64">
        <f t="shared" si="0"/>
        <v>-598</v>
      </c>
    </row>
    <row r="6" spans="1:9">
      <c r="B6" s="86" t="s">
        <v>552</v>
      </c>
      <c r="C6" s="86"/>
      <c r="D6" s="86"/>
      <c r="E6" s="64">
        <v>-250</v>
      </c>
      <c r="G6" s="64">
        <v>-254</v>
      </c>
      <c r="H6" s="64">
        <f t="shared" si="0"/>
        <v>-852</v>
      </c>
    </row>
    <row r="7" spans="1:9">
      <c r="A7" s="4">
        <v>45112</v>
      </c>
      <c r="B7" s="86" t="s">
        <v>553</v>
      </c>
      <c r="C7" s="86"/>
      <c r="D7" s="86"/>
      <c r="E7" s="85"/>
      <c r="G7" s="64">
        <v>-3500</v>
      </c>
      <c r="H7" s="64">
        <f t="shared" si="0"/>
        <v>-4352</v>
      </c>
    </row>
    <row r="8" spans="1:9">
      <c r="A8" s="4">
        <v>45112</v>
      </c>
      <c r="B8" s="86" t="s">
        <v>554</v>
      </c>
      <c r="C8" s="86"/>
      <c r="D8" s="86"/>
      <c r="E8" s="85"/>
      <c r="G8" s="64">
        <v>-3500</v>
      </c>
      <c r="H8" s="64">
        <f t="shared" si="0"/>
        <v>-7852</v>
      </c>
    </row>
    <row r="9" spans="1:9">
      <c r="B9" s="89" t="s">
        <v>119</v>
      </c>
      <c r="E9" s="64">
        <f>D47*-1</f>
        <v>-32.700000000000003</v>
      </c>
      <c r="G9" s="64">
        <f>E9</f>
        <v>-32.700000000000003</v>
      </c>
      <c r="H9" s="64">
        <f t="shared" si="0"/>
        <v>-7884.7</v>
      </c>
    </row>
    <row r="10" spans="1:9">
      <c r="A10" s="4">
        <v>45112</v>
      </c>
      <c r="B10" s="89" t="s">
        <v>120</v>
      </c>
      <c r="E10" s="64">
        <f>E53</f>
        <v>-6143.73</v>
      </c>
      <c r="F10" s="64"/>
      <c r="G10" s="64">
        <v>-6143.73</v>
      </c>
      <c r="H10" s="64">
        <f t="shared" si="0"/>
        <v>-14028.43</v>
      </c>
    </row>
    <row r="11" spans="1:9">
      <c r="A11" s="4">
        <v>45111</v>
      </c>
      <c r="B11" s="89" t="s">
        <v>121</v>
      </c>
      <c r="E11" s="64">
        <f>E69</f>
        <v>-9326.4700000000012</v>
      </c>
      <c r="H11" s="64">
        <f t="shared" si="0"/>
        <v>-14028.43</v>
      </c>
    </row>
    <row r="12" spans="1:9">
      <c r="A12" s="4">
        <v>45111</v>
      </c>
      <c r="B12" s="89" t="s">
        <v>555</v>
      </c>
      <c r="E12" s="64"/>
      <c r="G12" s="64">
        <v>-3730.59</v>
      </c>
      <c r="H12" s="64">
        <f t="shared" si="0"/>
        <v>-17759.02</v>
      </c>
    </row>
    <row r="13" spans="1:9">
      <c r="A13" s="4">
        <v>45113</v>
      </c>
      <c r="B13" s="196" t="s">
        <v>556</v>
      </c>
      <c r="E13" s="64"/>
      <c r="G13" s="64">
        <v>-5595.88</v>
      </c>
      <c r="H13" s="64">
        <f t="shared" si="0"/>
        <v>-23354.9</v>
      </c>
      <c r="I13" s="164"/>
    </row>
    <row r="14" spans="1:9">
      <c r="A14" s="80">
        <v>45113</v>
      </c>
      <c r="B14" s="86" t="s">
        <v>557</v>
      </c>
      <c r="C14" s="86" t="s">
        <v>558</v>
      </c>
      <c r="D14" s="86"/>
      <c r="E14" s="64">
        <v>-5375</v>
      </c>
      <c r="G14" s="64">
        <v>-5375</v>
      </c>
      <c r="H14" s="64">
        <f t="shared" si="0"/>
        <v>-28729.9</v>
      </c>
    </row>
    <row r="15" spans="1:9">
      <c r="A15" s="80">
        <v>45113</v>
      </c>
      <c r="B15" s="86" t="s">
        <v>557</v>
      </c>
      <c r="C15" s="86"/>
      <c r="D15" s="86"/>
      <c r="E15" s="64">
        <v>-2125</v>
      </c>
      <c r="G15" s="64">
        <v>-2125</v>
      </c>
      <c r="H15" s="64">
        <f t="shared" si="0"/>
        <v>-30854.9</v>
      </c>
    </row>
    <row r="16" spans="1:9">
      <c r="A16" s="4">
        <v>45112</v>
      </c>
      <c r="B16" s="86" t="s">
        <v>559</v>
      </c>
      <c r="C16" s="86"/>
      <c r="D16" s="86"/>
      <c r="E16" s="64">
        <v>-674.74</v>
      </c>
      <c r="F16" s="85"/>
      <c r="G16" s="64">
        <v>-955.41</v>
      </c>
      <c r="H16" s="64">
        <f t="shared" si="0"/>
        <v>-31810.31</v>
      </c>
    </row>
    <row r="17" spans="1:8">
      <c r="B17" s="86" t="s">
        <v>115</v>
      </c>
      <c r="C17" s="86" t="s">
        <v>116</v>
      </c>
      <c r="D17" s="86"/>
      <c r="E17" s="64">
        <v>-150</v>
      </c>
      <c r="F17" s="85"/>
      <c r="G17" s="64">
        <v>0</v>
      </c>
      <c r="H17" s="64">
        <f t="shared" si="0"/>
        <v>-31810.31</v>
      </c>
    </row>
    <row r="18" spans="1:8">
      <c r="B18" s="88" t="s">
        <v>117</v>
      </c>
      <c r="C18" s="88"/>
      <c r="D18" s="88"/>
      <c r="E18" s="64">
        <v>-300</v>
      </c>
      <c r="F18" s="85"/>
      <c r="G18" s="64">
        <v>0</v>
      </c>
      <c r="H18" s="64">
        <f t="shared" si="0"/>
        <v>-31810.31</v>
      </c>
    </row>
    <row r="19" spans="1:8">
      <c r="B19" s="88" t="s">
        <v>118</v>
      </c>
      <c r="C19" s="88"/>
      <c r="D19" s="88"/>
      <c r="E19" s="64">
        <v>-100</v>
      </c>
      <c r="F19" s="85"/>
      <c r="G19" s="64">
        <v>0</v>
      </c>
      <c r="H19" s="64">
        <f t="shared" si="0"/>
        <v>-31810.31</v>
      </c>
    </row>
    <row r="20" spans="1:8">
      <c r="B20" t="s">
        <v>2</v>
      </c>
      <c r="E20" s="64">
        <v>-3300</v>
      </c>
      <c r="F20" s="64"/>
      <c r="G20" s="64">
        <v>-3500</v>
      </c>
      <c r="H20" s="64">
        <f t="shared" si="0"/>
        <v>-35310.31</v>
      </c>
    </row>
    <row r="21" spans="1:8">
      <c r="B21" t="s">
        <v>1</v>
      </c>
      <c r="E21" s="64">
        <v>-3300</v>
      </c>
      <c r="F21" s="64"/>
      <c r="G21" s="64">
        <v>-3500</v>
      </c>
      <c r="H21" s="64">
        <f t="shared" si="0"/>
        <v>-38810.31</v>
      </c>
    </row>
    <row r="22" spans="1:8">
      <c r="B22" t="s">
        <v>125</v>
      </c>
      <c r="E22" s="64">
        <v>-3300</v>
      </c>
      <c r="F22" s="64"/>
      <c r="G22" s="64">
        <v>-3300</v>
      </c>
      <c r="H22" s="64">
        <f t="shared" si="0"/>
        <v>-42110.31</v>
      </c>
    </row>
    <row r="23" spans="1:8">
      <c r="A23" s="80">
        <v>45122</v>
      </c>
      <c r="B23" t="s">
        <v>560</v>
      </c>
      <c r="D23" s="1">
        <v>50000</v>
      </c>
      <c r="E23" s="85"/>
      <c r="F23" s="64">
        <v>50000</v>
      </c>
      <c r="G23" s="64"/>
      <c r="H23" s="64">
        <f t="shared" si="0"/>
        <v>7889.6900000000023</v>
      </c>
    </row>
    <row r="24" spans="1:8">
      <c r="B24" t="s">
        <v>256</v>
      </c>
      <c r="D24" s="1">
        <v>1111</v>
      </c>
      <c r="E24" s="85"/>
      <c r="F24" s="64"/>
      <c r="G24" s="64"/>
      <c r="H24" s="64">
        <f t="shared" si="0"/>
        <v>7889.6900000000023</v>
      </c>
    </row>
    <row r="25" spans="1:8">
      <c r="A25" s="80">
        <v>45119</v>
      </c>
      <c r="B25" t="s">
        <v>561</v>
      </c>
      <c r="D25" s="73"/>
      <c r="E25" s="85"/>
      <c r="F25" s="64">
        <v>3450</v>
      </c>
      <c r="G25" s="64"/>
      <c r="H25" s="64">
        <f t="shared" si="0"/>
        <v>11339.690000000002</v>
      </c>
    </row>
    <row r="26" spans="1:8">
      <c r="B26" t="s">
        <v>126</v>
      </c>
      <c r="D26" s="91">
        <v>7500</v>
      </c>
      <c r="F26" s="64">
        <v>7500</v>
      </c>
      <c r="G26" s="64"/>
      <c r="H26" s="64">
        <f t="shared" si="0"/>
        <v>18839.690000000002</v>
      </c>
    </row>
    <row r="27" spans="1:8">
      <c r="B27" t="s">
        <v>562</v>
      </c>
      <c r="D27" s="91">
        <v>2800</v>
      </c>
      <c r="F27" s="64">
        <v>2800</v>
      </c>
      <c r="G27" s="64"/>
      <c r="H27" s="64">
        <f t="shared" si="0"/>
        <v>21639.690000000002</v>
      </c>
    </row>
    <row r="28" spans="1:8">
      <c r="B28" t="s">
        <v>563</v>
      </c>
      <c r="D28" s="91">
        <v>6500</v>
      </c>
      <c r="F28" s="64">
        <v>6500</v>
      </c>
      <c r="G28" s="64"/>
      <c r="H28" s="64">
        <f t="shared" si="0"/>
        <v>28139.690000000002</v>
      </c>
    </row>
    <row r="29" spans="1:8">
      <c r="D29" s="84"/>
      <c r="H29" s="64">
        <f t="shared" si="0"/>
        <v>28139.690000000002</v>
      </c>
    </row>
    <row r="30" spans="1:8">
      <c r="D30" s="84"/>
      <c r="F30" s="64"/>
      <c r="G30" s="64"/>
      <c r="H30" s="64">
        <f t="shared" si="0"/>
        <v>28139.690000000002</v>
      </c>
    </row>
    <row r="31" spans="1:8">
      <c r="A31" s="80"/>
      <c r="D31" s="84"/>
      <c r="H31" s="64"/>
    </row>
    <row r="32" spans="1:8">
      <c r="D32" s="64"/>
      <c r="F32" s="64"/>
      <c r="G32" s="64"/>
      <c r="H32" s="64"/>
    </row>
    <row r="33" spans="1:8" ht="15.75">
      <c r="B33" s="93"/>
      <c r="F33" s="64"/>
      <c r="G33" s="64"/>
      <c r="H33" s="64"/>
    </row>
    <row r="34" spans="1:8">
      <c r="E34" s="64"/>
      <c r="G34" s="64"/>
      <c r="H34" s="64"/>
    </row>
    <row r="35" spans="1:8">
      <c r="B35" t="s">
        <v>130</v>
      </c>
      <c r="E35" s="64"/>
      <c r="G35" s="64"/>
      <c r="H35" s="64"/>
    </row>
    <row r="36" spans="1:8">
      <c r="A36" s="76" t="s">
        <v>131</v>
      </c>
      <c r="B36" s="76"/>
      <c r="C36" s="76"/>
      <c r="D36" s="76"/>
      <c r="E36" s="78"/>
      <c r="G36" s="64"/>
      <c r="H36" s="64"/>
    </row>
    <row r="37" spans="1:8">
      <c r="A37" s="194"/>
      <c r="B37" s="185"/>
      <c r="C37" s="185"/>
      <c r="D37" s="185"/>
      <c r="E37" s="186"/>
      <c r="H37" s="64"/>
    </row>
    <row r="38" spans="1:8">
      <c r="A38" s="194"/>
      <c r="B38" s="185"/>
      <c r="C38" s="187"/>
      <c r="D38" s="185"/>
      <c r="E38" s="185"/>
      <c r="H38" s="64"/>
    </row>
    <row r="39" spans="1:8">
      <c r="A39" s="194"/>
      <c r="B39" s="185"/>
      <c r="C39" s="187"/>
      <c r="D39" s="185"/>
      <c r="E39" s="185"/>
      <c r="H39" s="64"/>
    </row>
    <row r="40" spans="1:8" s="2" customFormat="1">
      <c r="A40" s="80"/>
      <c r="C40" s="90"/>
      <c r="H40" s="64"/>
    </row>
    <row r="41" spans="1:8">
      <c r="A41" s="94">
        <v>44929</v>
      </c>
      <c r="B41" s="95" t="s">
        <v>132</v>
      </c>
      <c r="C41" s="76"/>
      <c r="D41" s="96">
        <f>SUM(D42:D49)</f>
        <v>3120.43</v>
      </c>
      <c r="E41" s="96">
        <f>SUM(E42:E49)</f>
        <v>1344.7</v>
      </c>
      <c r="H41" s="64"/>
    </row>
    <row r="42" spans="1:8">
      <c r="B42" t="s">
        <v>368</v>
      </c>
      <c r="D42">
        <v>547.27</v>
      </c>
      <c r="E42" s="64"/>
      <c r="F42" s="64"/>
      <c r="G42" s="64"/>
    </row>
    <row r="43" spans="1:8">
      <c r="B43" t="s">
        <v>134</v>
      </c>
      <c r="D43">
        <v>990.96</v>
      </c>
      <c r="E43" s="64">
        <v>990</v>
      </c>
      <c r="F43" s="64"/>
      <c r="G43" s="64"/>
    </row>
    <row r="44" spans="1:8">
      <c r="B44" t="s">
        <v>135</v>
      </c>
      <c r="D44">
        <v>112.16</v>
      </c>
      <c r="F44" s="64"/>
      <c r="G44" s="64"/>
    </row>
    <row r="45" spans="1:8">
      <c r="B45" t="s">
        <v>136</v>
      </c>
      <c r="D45">
        <v>1115.05</v>
      </c>
      <c r="F45" s="64"/>
      <c r="G45" s="64"/>
    </row>
    <row r="46" spans="1:8">
      <c r="B46" t="s">
        <v>137</v>
      </c>
      <c r="D46">
        <v>322.29000000000002</v>
      </c>
      <c r="E46">
        <v>322</v>
      </c>
      <c r="F46" s="64"/>
      <c r="G46" s="64"/>
    </row>
    <row r="47" spans="1:8">
      <c r="B47" t="s">
        <v>138</v>
      </c>
      <c r="C47" s="88"/>
      <c r="D47" s="88">
        <v>32.700000000000003</v>
      </c>
      <c r="E47">
        <v>32.700000000000003</v>
      </c>
      <c r="F47" s="64"/>
      <c r="G47" s="64"/>
    </row>
    <row r="48" spans="1:8">
      <c r="C48" s="88"/>
      <c r="E48" s="88"/>
      <c r="F48" s="64"/>
      <c r="G48" s="64"/>
    </row>
    <row r="49" spans="1:8">
      <c r="C49" s="88"/>
      <c r="D49" s="88"/>
      <c r="E49" s="85"/>
      <c r="F49" s="64"/>
      <c r="G49" s="64"/>
    </row>
    <row r="51" spans="1:8">
      <c r="B51" s="73"/>
    </row>
    <row r="52" spans="1:8">
      <c r="B52" s="84"/>
    </row>
    <row r="53" spans="1:8">
      <c r="A53" s="76"/>
      <c r="B53" s="77" t="s">
        <v>139</v>
      </c>
      <c r="C53" s="76"/>
      <c r="D53" s="78"/>
      <c r="E53" s="79">
        <f>SUM(E54:E66)</f>
        <v>-6143.73</v>
      </c>
    </row>
    <row r="54" spans="1:8">
      <c r="A54" s="80">
        <v>44873</v>
      </c>
      <c r="B54" t="s">
        <v>532</v>
      </c>
      <c r="C54" s="88"/>
      <c r="D54" s="88" t="s">
        <v>174</v>
      </c>
      <c r="E54" s="85">
        <v>-1111.1099999999999</v>
      </c>
      <c r="G54" s="64"/>
      <c r="H54" s="64"/>
    </row>
    <row r="55" spans="1:8">
      <c r="A55" s="80">
        <v>44995</v>
      </c>
      <c r="B55" t="s">
        <v>228</v>
      </c>
      <c r="C55">
        <v>613.91</v>
      </c>
      <c r="D55" s="33" t="s">
        <v>564</v>
      </c>
      <c r="E55" s="85">
        <v>-61.39</v>
      </c>
      <c r="F55" s="64"/>
      <c r="G55" s="64"/>
      <c r="H55" s="64"/>
    </row>
    <row r="56" spans="1:8">
      <c r="A56" s="80">
        <v>44995</v>
      </c>
      <c r="B56" t="s">
        <v>503</v>
      </c>
      <c r="C56">
        <v>2258.94</v>
      </c>
      <c r="D56" s="33" t="s">
        <v>227</v>
      </c>
      <c r="E56" s="85">
        <v>-376.49</v>
      </c>
      <c r="F56" s="64"/>
      <c r="G56" s="64"/>
      <c r="H56" s="64"/>
    </row>
    <row r="57" spans="1:8">
      <c r="A57" s="80">
        <v>45043</v>
      </c>
      <c r="B57" s="88" t="s">
        <v>418</v>
      </c>
      <c r="C57" s="88">
        <v>3299</v>
      </c>
      <c r="D57" s="33" t="s">
        <v>422</v>
      </c>
      <c r="E57" s="85">
        <v>-549.83000000000004</v>
      </c>
      <c r="F57" s="64"/>
      <c r="G57" s="64"/>
      <c r="H57" s="64"/>
    </row>
    <row r="58" spans="1:8">
      <c r="A58" s="80">
        <v>45043</v>
      </c>
      <c r="B58" s="88" t="s">
        <v>201</v>
      </c>
      <c r="C58" s="88">
        <v>10764.57</v>
      </c>
      <c r="D58" s="33" t="s">
        <v>421</v>
      </c>
      <c r="E58" s="85">
        <v>-1196.06</v>
      </c>
      <c r="F58" s="64"/>
      <c r="G58" s="64"/>
      <c r="H58" s="64"/>
    </row>
    <row r="59" spans="1:8">
      <c r="A59" s="80">
        <v>45044</v>
      </c>
      <c r="B59" t="s">
        <v>420</v>
      </c>
      <c r="C59" s="88">
        <v>3123.29</v>
      </c>
      <c r="D59" s="97" t="s">
        <v>422</v>
      </c>
      <c r="E59" s="85">
        <v>-520.54999999999995</v>
      </c>
      <c r="F59" s="64"/>
      <c r="G59" s="64"/>
      <c r="H59" s="64"/>
    </row>
    <row r="60" spans="1:8">
      <c r="A60" s="80">
        <v>45077</v>
      </c>
      <c r="B60" s="88" t="s">
        <v>454</v>
      </c>
      <c r="C60" s="88">
        <v>148.6</v>
      </c>
      <c r="D60" s="97" t="s">
        <v>565</v>
      </c>
      <c r="E60" s="85">
        <v>-37.15</v>
      </c>
      <c r="F60" s="64"/>
      <c r="G60" s="64"/>
      <c r="H60" s="64"/>
    </row>
    <row r="61" spans="1:8">
      <c r="A61" s="80">
        <v>45077</v>
      </c>
      <c r="B61" s="88" t="s">
        <v>456</v>
      </c>
      <c r="C61" s="88">
        <v>244.8</v>
      </c>
      <c r="D61" s="97" t="s">
        <v>565</v>
      </c>
      <c r="E61" s="85">
        <v>-61.2</v>
      </c>
      <c r="F61" s="64"/>
      <c r="G61" s="64"/>
      <c r="H61" s="64"/>
    </row>
    <row r="62" spans="1:8">
      <c r="A62" s="80">
        <v>45077</v>
      </c>
      <c r="B62" s="88" t="s">
        <v>457</v>
      </c>
      <c r="C62" s="88">
        <v>1204.5</v>
      </c>
      <c r="D62" s="97" t="s">
        <v>565</v>
      </c>
      <c r="E62" s="85">
        <v>-301.13</v>
      </c>
      <c r="F62" s="64"/>
      <c r="G62" s="64"/>
      <c r="H62" s="64"/>
    </row>
    <row r="63" spans="1:8">
      <c r="A63" s="80">
        <v>45077</v>
      </c>
      <c r="B63" t="s">
        <v>458</v>
      </c>
      <c r="C63" s="88">
        <v>532.6</v>
      </c>
      <c r="D63" s="97" t="s">
        <v>565</v>
      </c>
      <c r="E63" s="85">
        <v>-133.15</v>
      </c>
      <c r="F63" s="64"/>
      <c r="G63" s="64"/>
      <c r="H63" s="64"/>
    </row>
    <row r="64" spans="1:8">
      <c r="A64" s="80">
        <v>45078</v>
      </c>
      <c r="B64" s="88" t="s">
        <v>373</v>
      </c>
      <c r="D64" s="97" t="s">
        <v>462</v>
      </c>
      <c r="E64" s="85">
        <v>-666.67</v>
      </c>
      <c r="F64" s="64"/>
    </row>
    <row r="65" spans="1:8">
      <c r="A65" s="80">
        <v>45091</v>
      </c>
      <c r="B65" s="88" t="s">
        <v>566</v>
      </c>
      <c r="E65" s="85">
        <v>-1129</v>
      </c>
      <c r="F65" s="64"/>
    </row>
    <row r="66" spans="1:8">
      <c r="A66" s="80"/>
      <c r="B66" s="88"/>
      <c r="D66" s="10" t="s">
        <v>230</v>
      </c>
      <c r="E66" s="85"/>
      <c r="F66" s="64"/>
    </row>
    <row r="67" spans="1:8">
      <c r="D67" s="33"/>
    </row>
    <row r="69" spans="1:8">
      <c r="A69" s="76"/>
      <c r="B69" s="77" t="s">
        <v>140</v>
      </c>
      <c r="C69" s="76"/>
      <c r="D69" s="76"/>
      <c r="E69" s="79">
        <f>SUM(E70:E97)</f>
        <v>-9326.4700000000012</v>
      </c>
    </row>
    <row r="70" spans="1:8">
      <c r="A70" s="80">
        <v>45026</v>
      </c>
      <c r="B70" t="s">
        <v>423</v>
      </c>
      <c r="C70">
        <v>1140.99</v>
      </c>
      <c r="D70" t="s">
        <v>377</v>
      </c>
      <c r="E70">
        <v>-190.17</v>
      </c>
      <c r="F70" s="64"/>
      <c r="G70" s="64"/>
      <c r="H70" s="64"/>
    </row>
    <row r="71" spans="1:8">
      <c r="A71" s="80">
        <v>45070</v>
      </c>
      <c r="B71" s="88" t="s">
        <v>567</v>
      </c>
      <c r="C71" s="88"/>
      <c r="D71" s="88"/>
      <c r="E71" s="85">
        <v>-350</v>
      </c>
      <c r="F71" s="64"/>
      <c r="G71" s="64"/>
      <c r="H71" s="64"/>
    </row>
    <row r="72" spans="1:8">
      <c r="A72" s="80">
        <v>45070</v>
      </c>
      <c r="B72" s="88" t="s">
        <v>568</v>
      </c>
      <c r="C72" s="88"/>
      <c r="D72" s="88"/>
      <c r="E72" s="85">
        <v>-63.15</v>
      </c>
      <c r="F72" s="64"/>
      <c r="G72" s="64"/>
      <c r="H72" s="64"/>
    </row>
    <row r="73" spans="1:8">
      <c r="A73" s="80">
        <v>45072</v>
      </c>
      <c r="B73" s="88" t="s">
        <v>569</v>
      </c>
      <c r="C73" s="88"/>
      <c r="D73" s="88"/>
      <c r="E73" s="85">
        <v>-200</v>
      </c>
      <c r="F73" s="64"/>
      <c r="G73" s="64"/>
      <c r="H73" s="64"/>
    </row>
    <row r="74" spans="1:8">
      <c r="A74" s="80">
        <v>45075</v>
      </c>
      <c r="B74" s="88" t="s">
        <v>569</v>
      </c>
      <c r="C74" s="88"/>
      <c r="D74" s="88"/>
      <c r="E74" s="85">
        <v>-150</v>
      </c>
      <c r="F74" s="64"/>
      <c r="G74" s="64"/>
      <c r="H74" s="64"/>
    </row>
    <row r="75" spans="1:8">
      <c r="A75" s="80">
        <v>45077</v>
      </c>
      <c r="B75" s="98" t="s">
        <v>569</v>
      </c>
      <c r="E75" s="85">
        <v>-225</v>
      </c>
    </row>
    <row r="76" spans="1:8">
      <c r="B76" s="88" t="s">
        <v>306</v>
      </c>
      <c r="C76">
        <v>-1207</v>
      </c>
    </row>
    <row r="77" spans="1:8">
      <c r="A77" s="4">
        <v>45080</v>
      </c>
      <c r="B77" s="88" t="s">
        <v>569</v>
      </c>
      <c r="E77" s="85">
        <v>-180</v>
      </c>
    </row>
    <row r="78" spans="1:8">
      <c r="A78" s="4">
        <v>45080</v>
      </c>
      <c r="B78" s="88" t="s">
        <v>570</v>
      </c>
      <c r="E78" s="85">
        <v>-850</v>
      </c>
    </row>
    <row r="79" spans="1:8">
      <c r="A79" s="4">
        <v>45082</v>
      </c>
      <c r="B79" s="88" t="s">
        <v>571</v>
      </c>
      <c r="E79" s="85">
        <v>-112.11</v>
      </c>
    </row>
    <row r="80" spans="1:8">
      <c r="A80" s="4">
        <v>45082</v>
      </c>
      <c r="B80" s="88" t="s">
        <v>569</v>
      </c>
      <c r="E80" s="85">
        <v>-150</v>
      </c>
    </row>
    <row r="81" spans="1:5">
      <c r="A81" s="4">
        <v>45084</v>
      </c>
      <c r="B81" s="88" t="s">
        <v>569</v>
      </c>
      <c r="D81" s="33"/>
      <c r="E81" s="85">
        <v>-250</v>
      </c>
    </row>
    <row r="82" spans="1:5">
      <c r="A82" s="4">
        <v>45085</v>
      </c>
      <c r="B82" s="88" t="s">
        <v>569</v>
      </c>
      <c r="D82" s="33"/>
      <c r="E82" s="85">
        <v>-250</v>
      </c>
    </row>
    <row r="83" spans="1:5">
      <c r="A83" s="4">
        <v>45086</v>
      </c>
      <c r="B83" t="s">
        <v>572</v>
      </c>
      <c r="E83" s="85">
        <v>-1420</v>
      </c>
    </row>
    <row r="84" spans="1:5">
      <c r="A84" s="4">
        <v>45087</v>
      </c>
      <c r="B84" t="s">
        <v>573</v>
      </c>
      <c r="E84" s="85">
        <v>-242.56</v>
      </c>
    </row>
    <row r="85" spans="1:5">
      <c r="A85" s="4">
        <v>45089</v>
      </c>
      <c r="B85" t="s">
        <v>574</v>
      </c>
      <c r="E85" s="85">
        <v>-167.19</v>
      </c>
    </row>
    <row r="86" spans="1:5">
      <c r="A86" s="4">
        <v>45091</v>
      </c>
      <c r="B86" t="s">
        <v>569</v>
      </c>
      <c r="E86" s="85">
        <v>-200</v>
      </c>
    </row>
    <row r="87" spans="1:5">
      <c r="A87" s="4">
        <v>45091</v>
      </c>
      <c r="B87" t="s">
        <v>571</v>
      </c>
      <c r="E87" s="85">
        <v>-61.41</v>
      </c>
    </row>
    <row r="88" spans="1:5">
      <c r="A88" s="4">
        <v>45092</v>
      </c>
      <c r="B88" t="s">
        <v>569</v>
      </c>
      <c r="E88" s="85">
        <v>-200</v>
      </c>
    </row>
    <row r="89" spans="1:5">
      <c r="A89" s="80">
        <v>45095</v>
      </c>
      <c r="B89" t="s">
        <v>575</v>
      </c>
      <c r="E89" s="85">
        <v>-257</v>
      </c>
    </row>
    <row r="90" spans="1:5">
      <c r="A90" s="80">
        <v>45096</v>
      </c>
      <c r="B90" t="s">
        <v>379</v>
      </c>
      <c r="E90" s="85">
        <v>-250</v>
      </c>
    </row>
    <row r="91" spans="1:5">
      <c r="A91" s="80">
        <v>45097</v>
      </c>
      <c r="B91" t="s">
        <v>576</v>
      </c>
      <c r="E91" s="85">
        <v>-110</v>
      </c>
    </row>
    <row r="92" spans="1:5">
      <c r="A92" s="80">
        <v>45098</v>
      </c>
      <c r="B92" t="s">
        <v>577</v>
      </c>
      <c r="E92" s="85">
        <v>-405</v>
      </c>
    </row>
    <row r="93" spans="1:5">
      <c r="A93" s="80">
        <v>45099</v>
      </c>
      <c r="B93" t="s">
        <v>578</v>
      </c>
      <c r="E93" s="85">
        <v>-820</v>
      </c>
    </row>
    <row r="94" spans="1:5">
      <c r="A94" s="80">
        <v>45099</v>
      </c>
      <c r="B94" t="s">
        <v>579</v>
      </c>
      <c r="E94" s="85">
        <v>-599</v>
      </c>
    </row>
    <row r="95" spans="1:5">
      <c r="A95" s="80">
        <v>45099</v>
      </c>
      <c r="B95" t="s">
        <v>580</v>
      </c>
      <c r="E95" s="85">
        <v>-8</v>
      </c>
    </row>
    <row r="96" spans="1:5">
      <c r="A96" s="80">
        <v>45099</v>
      </c>
      <c r="B96" t="s">
        <v>580</v>
      </c>
      <c r="E96" s="85">
        <v>-1197.3800000000001</v>
      </c>
    </row>
    <row r="97" spans="1:5">
      <c r="A97" s="80">
        <v>45100</v>
      </c>
      <c r="B97" t="s">
        <v>581</v>
      </c>
      <c r="E97" s="85">
        <v>-418.5</v>
      </c>
    </row>
    <row r="98" spans="1:5">
      <c r="D98" s="10" t="s">
        <v>230</v>
      </c>
    </row>
    <row r="110" spans="1:5">
      <c r="D110" s="33"/>
    </row>
    <row r="111" spans="1:5">
      <c r="A111" s="190" t="s">
        <v>582</v>
      </c>
      <c r="B111" s="77" t="s">
        <v>388</v>
      </c>
      <c r="C111" s="76">
        <v>2023</v>
      </c>
      <c r="D111" s="78"/>
      <c r="E111" s="79">
        <f>SUM(E112:E120)</f>
        <v>433286.58999999997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548</v>
      </c>
      <c r="C113" s="1"/>
      <c r="D113" s="1"/>
      <c r="E113" s="73">
        <v>53088</v>
      </c>
    </row>
    <row r="114" spans="1:5">
      <c r="A114" s="80">
        <v>45077</v>
      </c>
      <c r="B114" t="s">
        <v>98</v>
      </c>
      <c r="C114" s="1"/>
      <c r="D114" s="1"/>
      <c r="E114" s="73">
        <v>12372.88</v>
      </c>
    </row>
    <row r="115" spans="1:5">
      <c r="A115" s="80">
        <v>45077</v>
      </c>
      <c r="B115" t="s">
        <v>99</v>
      </c>
      <c r="C115" s="1"/>
      <c r="D115" s="1"/>
      <c r="E115" s="73">
        <v>26868.21</v>
      </c>
    </row>
    <row r="116" spans="1:5">
      <c r="A116" s="80">
        <v>45077</v>
      </c>
      <c r="B116" t="s">
        <v>480</v>
      </c>
      <c r="C116" s="1">
        <v>1647</v>
      </c>
      <c r="D116" s="1">
        <v>111</v>
      </c>
      <c r="E116" s="73">
        <f>D116*C116</f>
        <v>182817</v>
      </c>
    </row>
    <row r="117" spans="1:5">
      <c r="A117" s="80">
        <v>45077</v>
      </c>
      <c r="B117" t="s">
        <v>583</v>
      </c>
      <c r="C117" s="1">
        <v>26.73</v>
      </c>
      <c r="D117" s="1">
        <v>850</v>
      </c>
      <c r="E117" s="73">
        <f>D117*C117</f>
        <v>22720.5</v>
      </c>
    </row>
    <row r="118" spans="1:5">
      <c r="A118" s="80">
        <v>45077</v>
      </c>
      <c r="B118" t="s">
        <v>584</v>
      </c>
      <c r="C118" s="1">
        <v>29.2</v>
      </c>
      <c r="D118" s="1">
        <v>100</v>
      </c>
      <c r="E118" s="73">
        <f>D118*C118</f>
        <v>2920</v>
      </c>
    </row>
    <row r="119" spans="1:5">
      <c r="A119" s="80">
        <v>45077</v>
      </c>
      <c r="B119" t="s">
        <v>401</v>
      </c>
      <c r="C119" s="1"/>
      <c r="D119" s="1"/>
      <c r="E119" s="73">
        <v>67500</v>
      </c>
    </row>
    <row r="120" spans="1:5">
      <c r="A120" s="80"/>
      <c r="B120" t="s">
        <v>369</v>
      </c>
      <c r="C120" s="1"/>
      <c r="D120" s="1"/>
      <c r="E120" s="73">
        <v>1000</v>
      </c>
    </row>
    <row r="121" spans="1:5">
      <c r="C121" s="10" t="str">
        <f>A111</f>
        <v>TEMMUZ</v>
      </c>
      <c r="D121" s="72" t="s">
        <v>402</v>
      </c>
      <c r="E121" s="64">
        <f>H13</f>
        <v>-23354.9</v>
      </c>
    </row>
    <row r="122" spans="1:5">
      <c r="D122" s="10"/>
    </row>
    <row r="123" spans="1:5">
      <c r="D123" s="72" t="s">
        <v>143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585</v>
      </c>
      <c r="C2" s="82" t="s">
        <v>105</v>
      </c>
      <c r="D2" s="83">
        <f>SUM(D4:D30)</f>
        <v>28744</v>
      </c>
      <c r="E2" s="83">
        <f>SUM(E4:E29)</f>
        <v>-26572.629999999997</v>
      </c>
      <c r="F2" s="83">
        <f>SUM(F4:F31)</f>
        <v>33133</v>
      </c>
      <c r="G2" s="83">
        <f>SUM(G4:G31)</f>
        <v>-28830.22</v>
      </c>
      <c r="H2" s="83">
        <f>F2+G2</f>
        <v>4302.7799999999988</v>
      </c>
    </row>
    <row r="3" spans="1:8">
      <c r="B3" s="72"/>
      <c r="H3" s="64"/>
    </row>
    <row r="4" spans="1:8">
      <c r="B4" s="86" t="s">
        <v>108</v>
      </c>
      <c r="C4" s="86"/>
      <c r="D4" s="86"/>
      <c r="E4" s="64">
        <v>-400</v>
      </c>
      <c r="G4" s="64">
        <v>-204</v>
      </c>
      <c r="H4" s="64">
        <f t="shared" ref="H4:H29" si="0">H3+F4+G4</f>
        <v>-204</v>
      </c>
    </row>
    <row r="5" spans="1:8">
      <c r="B5" s="86" t="s">
        <v>109</v>
      </c>
      <c r="C5" s="86"/>
      <c r="D5" s="86"/>
      <c r="E5" s="64">
        <v>-500</v>
      </c>
      <c r="G5" s="64">
        <v>-411</v>
      </c>
      <c r="H5" s="64">
        <f t="shared" si="0"/>
        <v>-615</v>
      </c>
    </row>
    <row r="6" spans="1:8">
      <c r="A6" s="4">
        <v>45082</v>
      </c>
      <c r="B6" s="86" t="s">
        <v>586</v>
      </c>
      <c r="C6" s="86"/>
      <c r="D6" s="86"/>
      <c r="E6" s="64">
        <v>-250</v>
      </c>
      <c r="G6" s="64">
        <v>-250</v>
      </c>
      <c r="H6" s="64">
        <f t="shared" si="0"/>
        <v>-865</v>
      </c>
    </row>
    <row r="7" spans="1:8">
      <c r="B7" s="89" t="s">
        <v>119</v>
      </c>
      <c r="C7" s="86"/>
      <c r="D7" s="64"/>
      <c r="E7" s="64">
        <v>-44</v>
      </c>
      <c r="F7" s="64"/>
      <c r="G7" s="64">
        <v>-44</v>
      </c>
      <c r="H7" s="64">
        <f t="shared" si="0"/>
        <v>-909</v>
      </c>
    </row>
    <row r="8" spans="1:8">
      <c r="A8" s="4">
        <v>45082</v>
      </c>
      <c r="B8" s="89" t="s">
        <v>120</v>
      </c>
      <c r="C8" s="86"/>
      <c r="E8" s="64">
        <f>E49</f>
        <v>-4946.47</v>
      </c>
      <c r="F8" s="64"/>
      <c r="G8" s="64">
        <v>-4946.47</v>
      </c>
      <c r="H8" s="64">
        <f t="shared" si="0"/>
        <v>-5855.47</v>
      </c>
    </row>
    <row r="9" spans="1:8">
      <c r="A9" s="4">
        <v>45082</v>
      </c>
      <c r="B9" s="89" t="s">
        <v>121</v>
      </c>
      <c r="C9" s="86"/>
      <c r="E9" s="64">
        <f>E84</f>
        <v>-1207.42</v>
      </c>
      <c r="G9" s="64">
        <v>-1207.42</v>
      </c>
      <c r="H9" s="64">
        <f t="shared" si="0"/>
        <v>-7062.89</v>
      </c>
    </row>
    <row r="10" spans="1:8">
      <c r="A10" s="80">
        <v>45084</v>
      </c>
      <c r="B10" s="86" t="s">
        <v>123</v>
      </c>
      <c r="D10" s="86"/>
      <c r="E10" s="64">
        <v>-5375</v>
      </c>
      <c r="G10" s="64">
        <v>-5375</v>
      </c>
      <c r="H10" s="64">
        <f t="shared" si="0"/>
        <v>-12437.89</v>
      </c>
    </row>
    <row r="11" spans="1:8">
      <c r="A11" s="80"/>
      <c r="B11" s="86" t="s">
        <v>587</v>
      </c>
      <c r="C11" s="86"/>
      <c r="D11" s="86"/>
      <c r="E11" s="64">
        <v>-2125</v>
      </c>
      <c r="G11" s="64">
        <v>-2125</v>
      </c>
      <c r="H11" s="64">
        <f t="shared" si="0"/>
        <v>-14562.89</v>
      </c>
    </row>
    <row r="12" spans="1:8">
      <c r="A12" s="80"/>
      <c r="B12" s="86" t="s">
        <v>588</v>
      </c>
      <c r="C12" s="86"/>
      <c r="D12" s="86"/>
      <c r="E12" s="85"/>
      <c r="G12" s="64">
        <v>-16.059999999999999</v>
      </c>
      <c r="H12" s="64">
        <f t="shared" si="0"/>
        <v>-14578.949999999999</v>
      </c>
    </row>
    <row r="13" spans="1:8">
      <c r="A13" s="4">
        <v>45078</v>
      </c>
      <c r="B13" s="86" t="s">
        <v>164</v>
      </c>
      <c r="C13" s="86"/>
      <c r="D13" s="86"/>
      <c r="E13" s="64">
        <v>-674.74</v>
      </c>
      <c r="F13" s="85"/>
      <c r="G13" s="64">
        <v>-670.27</v>
      </c>
      <c r="H13" s="64">
        <f t="shared" si="0"/>
        <v>-15249.22</v>
      </c>
    </row>
    <row r="14" spans="1:8">
      <c r="B14" s="86" t="s">
        <v>115</v>
      </c>
      <c r="C14" s="86" t="s">
        <v>116</v>
      </c>
      <c r="D14" s="86"/>
      <c r="E14" s="64">
        <v>-150</v>
      </c>
      <c r="F14" s="85"/>
      <c r="G14" s="64"/>
      <c r="H14" s="64">
        <f t="shared" si="0"/>
        <v>-15249.22</v>
      </c>
    </row>
    <row r="15" spans="1:8">
      <c r="B15" s="88" t="s">
        <v>117</v>
      </c>
      <c r="C15" s="88"/>
      <c r="D15" s="88"/>
      <c r="E15" s="64">
        <v>-1000</v>
      </c>
      <c r="F15" s="85"/>
      <c r="G15" s="64">
        <v>-104</v>
      </c>
      <c r="H15" s="64">
        <f t="shared" si="0"/>
        <v>-15353.22</v>
      </c>
    </row>
    <row r="16" spans="1:8">
      <c r="B16" s="88" t="s">
        <v>118</v>
      </c>
      <c r="C16" s="88"/>
      <c r="D16" s="88"/>
      <c r="E16" s="64">
        <v>-150</v>
      </c>
      <c r="F16" s="85"/>
      <c r="G16" s="64">
        <v>-127</v>
      </c>
      <c r="H16" s="64">
        <f t="shared" si="0"/>
        <v>-15480.22</v>
      </c>
    </row>
    <row r="17" spans="1:8">
      <c r="B17" t="s">
        <v>2</v>
      </c>
      <c r="E17" s="64">
        <v>-3500</v>
      </c>
      <c r="F17" s="85"/>
      <c r="G17" s="64">
        <v>-3500</v>
      </c>
      <c r="H17" s="64">
        <f t="shared" si="0"/>
        <v>-18980.22</v>
      </c>
    </row>
    <row r="18" spans="1:8">
      <c r="B18" t="s">
        <v>1</v>
      </c>
      <c r="E18" s="64">
        <v>-3500</v>
      </c>
      <c r="F18" s="85"/>
      <c r="G18" s="64">
        <v>-3500</v>
      </c>
      <c r="H18" s="64">
        <f t="shared" si="0"/>
        <v>-22480.22</v>
      </c>
    </row>
    <row r="19" spans="1:8">
      <c r="B19" t="s">
        <v>125</v>
      </c>
      <c r="E19" s="64">
        <v>-2750</v>
      </c>
      <c r="F19" s="85"/>
      <c r="G19" s="64">
        <v>-2750</v>
      </c>
      <c r="H19" s="64">
        <f t="shared" si="0"/>
        <v>-25230.22</v>
      </c>
    </row>
    <row r="20" spans="1:8">
      <c r="B20" t="s">
        <v>256</v>
      </c>
      <c r="D20">
        <v>1111</v>
      </c>
      <c r="E20" s="85"/>
      <c r="F20" s="64"/>
      <c r="G20" s="64"/>
      <c r="H20" s="64">
        <f t="shared" si="0"/>
        <v>-25230.22</v>
      </c>
    </row>
    <row r="21" spans="1:8">
      <c r="B21" t="s">
        <v>126</v>
      </c>
      <c r="D21" s="91">
        <v>7500</v>
      </c>
      <c r="F21" s="64">
        <v>7500</v>
      </c>
      <c r="G21" s="64"/>
      <c r="H21" s="64">
        <f t="shared" si="0"/>
        <v>-17730.22</v>
      </c>
    </row>
    <row r="22" spans="1:8">
      <c r="B22" t="s">
        <v>589</v>
      </c>
      <c r="D22" s="84"/>
      <c r="F22" s="64">
        <v>2000</v>
      </c>
      <c r="G22" s="64"/>
      <c r="H22" s="64">
        <f t="shared" si="0"/>
        <v>-15730.220000000001</v>
      </c>
    </row>
    <row r="23" spans="1:8">
      <c r="A23" s="4">
        <v>45119</v>
      </c>
      <c r="B23" t="s">
        <v>127</v>
      </c>
      <c r="D23" s="91">
        <v>2800</v>
      </c>
      <c r="F23" s="64">
        <v>2800</v>
      </c>
      <c r="G23" s="64"/>
      <c r="H23" s="64">
        <f t="shared" si="0"/>
        <v>-12930.220000000001</v>
      </c>
    </row>
    <row r="24" spans="1:8">
      <c r="B24" t="s">
        <v>590</v>
      </c>
      <c r="D24" s="91">
        <v>6500</v>
      </c>
      <c r="F24" s="64">
        <v>6500</v>
      </c>
      <c r="G24" s="64"/>
      <c r="H24" s="64">
        <f t="shared" si="0"/>
        <v>-6430.2200000000012</v>
      </c>
    </row>
    <row r="25" spans="1:8">
      <c r="A25" s="80">
        <v>45107</v>
      </c>
      <c r="B25" t="s">
        <v>591</v>
      </c>
      <c r="D25" s="91">
        <v>10833</v>
      </c>
      <c r="F25">
        <v>10833</v>
      </c>
      <c r="H25" s="64">
        <f t="shared" si="0"/>
        <v>4402.7799999999988</v>
      </c>
    </row>
    <row r="26" spans="1:8">
      <c r="A26" s="4">
        <v>45080</v>
      </c>
      <c r="B26" t="s">
        <v>592</v>
      </c>
      <c r="D26" s="84"/>
      <c r="F26" s="64"/>
      <c r="G26" s="64"/>
      <c r="H26" s="64">
        <f t="shared" si="0"/>
        <v>4402.7799999999988</v>
      </c>
    </row>
    <row r="27" spans="1:8">
      <c r="A27" s="80"/>
      <c r="B27" t="s">
        <v>593</v>
      </c>
      <c r="D27" s="84"/>
      <c r="G27">
        <v>-100</v>
      </c>
      <c r="H27" s="64">
        <f t="shared" si="0"/>
        <v>4302.7799999999988</v>
      </c>
    </row>
    <row r="28" spans="1:8">
      <c r="A28" s="4">
        <v>45092</v>
      </c>
      <c r="B28" t="s">
        <v>594</v>
      </c>
      <c r="D28" s="64"/>
      <c r="F28" s="64">
        <v>3500</v>
      </c>
      <c r="G28" s="64"/>
      <c r="H28" s="64">
        <f t="shared" si="0"/>
        <v>7802.7799999999988</v>
      </c>
    </row>
    <row r="29" spans="1:8" ht="15">
      <c r="A29" s="4">
        <v>45092</v>
      </c>
      <c r="B29" s="197" t="s">
        <v>595</v>
      </c>
      <c r="F29" s="64"/>
      <c r="G29" s="64">
        <v>-3500</v>
      </c>
      <c r="H29" s="64">
        <f t="shared" si="0"/>
        <v>4302.7799999999988</v>
      </c>
    </row>
    <row r="30" spans="1:8">
      <c r="E30" s="64"/>
      <c r="G30" s="64"/>
      <c r="H30" s="64"/>
    </row>
    <row r="31" spans="1:8">
      <c r="B31" t="s">
        <v>130</v>
      </c>
      <c r="E31" s="64"/>
      <c r="G31" s="64"/>
      <c r="H31" s="64"/>
    </row>
    <row r="32" spans="1:8">
      <c r="A32" s="76" t="s">
        <v>131</v>
      </c>
      <c r="B32" s="76"/>
      <c r="C32" s="76"/>
      <c r="D32" s="76"/>
      <c r="E32" s="78"/>
      <c r="G32" s="64"/>
      <c r="H32" s="64"/>
    </row>
    <row r="33" spans="1:8">
      <c r="A33" s="194"/>
      <c r="B33" s="185"/>
      <c r="C33" s="185"/>
      <c r="D33" s="185"/>
      <c r="E33" s="186"/>
      <c r="H33" s="64"/>
    </row>
    <row r="34" spans="1:8">
      <c r="A34" s="194"/>
      <c r="B34" s="185"/>
      <c r="C34" s="187"/>
      <c r="D34" s="185"/>
      <c r="E34" s="185"/>
      <c r="H34" s="64"/>
    </row>
    <row r="35" spans="1:8">
      <c r="A35" s="194"/>
      <c r="B35" s="185"/>
      <c r="C35" s="187"/>
      <c r="D35" s="185"/>
      <c r="E35" s="185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132</v>
      </c>
      <c r="C37" s="76"/>
      <c r="D37" s="96">
        <f>SUM(D38:D45)</f>
        <v>3377.9</v>
      </c>
      <c r="E37" s="96">
        <f>SUM(E38:E45)</f>
        <v>3379.06</v>
      </c>
      <c r="H37" s="64"/>
    </row>
    <row r="38" spans="1:8">
      <c r="A38">
        <v>20</v>
      </c>
      <c r="B38" t="s">
        <v>368</v>
      </c>
      <c r="D38">
        <v>557.09</v>
      </c>
      <c r="E38" s="64">
        <v>557</v>
      </c>
      <c r="F38" s="64"/>
      <c r="G38" s="64"/>
    </row>
    <row r="39" spans="1:8">
      <c r="A39">
        <v>50</v>
      </c>
      <c r="B39" t="s">
        <v>134</v>
      </c>
      <c r="D39">
        <v>927.27</v>
      </c>
      <c r="E39" s="64">
        <v>927</v>
      </c>
      <c r="F39" s="64"/>
      <c r="G39" s="64"/>
    </row>
    <row r="40" spans="1:8">
      <c r="A40">
        <v>10</v>
      </c>
      <c r="B40" t="s">
        <v>135</v>
      </c>
      <c r="D40">
        <v>129.21</v>
      </c>
      <c r="E40">
        <v>130</v>
      </c>
      <c r="F40" s="64"/>
      <c r="G40" s="64"/>
    </row>
    <row r="41" spans="1:8">
      <c r="A41">
        <v>20</v>
      </c>
      <c r="B41" t="s">
        <v>136</v>
      </c>
      <c r="D41">
        <v>1380.9</v>
      </c>
      <c r="E41">
        <v>1381</v>
      </c>
      <c r="F41" s="64"/>
      <c r="G41" s="64"/>
    </row>
    <row r="42" spans="1:8">
      <c r="A42">
        <v>30</v>
      </c>
      <c r="B42" t="s">
        <v>137</v>
      </c>
      <c r="D42">
        <v>339.37</v>
      </c>
      <c r="E42">
        <v>340</v>
      </c>
      <c r="F42" s="64"/>
      <c r="G42" s="64"/>
    </row>
    <row r="43" spans="1:8">
      <c r="A43">
        <v>10</v>
      </c>
      <c r="B43" t="s">
        <v>138</v>
      </c>
      <c r="C43" s="88"/>
      <c r="D43" s="88">
        <v>44.06</v>
      </c>
      <c r="E43">
        <v>44.06</v>
      </c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139</v>
      </c>
      <c r="C49" s="76"/>
      <c r="D49" s="78"/>
      <c r="E49" s="96">
        <f>SUM(E50:E69)</f>
        <v>-4946.47</v>
      </c>
    </row>
    <row r="50" spans="1:8">
      <c r="A50" s="80">
        <v>44873</v>
      </c>
      <c r="B50" t="s">
        <v>532</v>
      </c>
      <c r="C50" s="88"/>
      <c r="D50" s="88" t="s">
        <v>181</v>
      </c>
      <c r="E50" s="85">
        <v>-1111.1099999999999</v>
      </c>
      <c r="F50">
        <v>3</v>
      </c>
      <c r="G50" s="64"/>
      <c r="H50" s="64"/>
    </row>
    <row r="51" spans="1:8">
      <c r="A51" s="80">
        <v>44982</v>
      </c>
      <c r="B51" t="s">
        <v>596</v>
      </c>
      <c r="C51">
        <v>659.93</v>
      </c>
      <c r="D51" s="33" t="s">
        <v>455</v>
      </c>
      <c r="E51" s="85">
        <v>-164.98</v>
      </c>
      <c r="F51" s="64"/>
      <c r="G51" s="64"/>
      <c r="H51" s="64"/>
    </row>
    <row r="52" spans="1:8">
      <c r="A52" s="80">
        <v>44995</v>
      </c>
      <c r="B52" t="s">
        <v>228</v>
      </c>
      <c r="C52">
        <v>613.91</v>
      </c>
      <c r="D52" s="33" t="s">
        <v>597</v>
      </c>
      <c r="E52" s="85">
        <v>-61.39</v>
      </c>
      <c r="F52" s="64">
        <v>3</v>
      </c>
      <c r="G52" s="64"/>
      <c r="H52" s="64"/>
    </row>
    <row r="53" spans="1:8">
      <c r="A53" s="80">
        <v>44995</v>
      </c>
      <c r="B53" t="s">
        <v>598</v>
      </c>
      <c r="C53">
        <v>720.19</v>
      </c>
      <c r="D53" s="198" t="s">
        <v>599</v>
      </c>
      <c r="E53" s="85">
        <v>-240.06</v>
      </c>
      <c r="F53" s="64"/>
      <c r="G53" s="64"/>
      <c r="H53" s="64"/>
    </row>
    <row r="54" spans="1:8">
      <c r="A54" s="80">
        <v>44995</v>
      </c>
      <c r="B54" t="s">
        <v>503</v>
      </c>
      <c r="C54">
        <v>2258.94</v>
      </c>
      <c r="D54" s="33" t="s">
        <v>600</v>
      </c>
      <c r="E54" s="85">
        <v>-376.49</v>
      </c>
      <c r="F54" s="64">
        <v>3</v>
      </c>
      <c r="G54" s="64"/>
      <c r="H54" s="64"/>
    </row>
    <row r="55" spans="1:8">
      <c r="A55" s="80"/>
      <c r="D55" s="33"/>
      <c r="E55" s="85"/>
      <c r="F55" s="64"/>
      <c r="G55" s="64"/>
      <c r="H55" s="64"/>
    </row>
    <row r="56" spans="1:8">
      <c r="A56" s="80"/>
      <c r="D56" s="33"/>
      <c r="E56" s="85"/>
      <c r="F56" s="64"/>
      <c r="G56" s="64"/>
      <c r="H56" s="64"/>
    </row>
    <row r="57" spans="1:8">
      <c r="A57" s="80">
        <v>45043</v>
      </c>
      <c r="B57" s="88" t="s">
        <v>201</v>
      </c>
      <c r="C57" s="88">
        <v>10764.57</v>
      </c>
      <c r="D57" s="33" t="s">
        <v>460</v>
      </c>
      <c r="E57" s="85">
        <v>-1196.06</v>
      </c>
      <c r="F57" s="64">
        <v>3</v>
      </c>
      <c r="G57" s="64"/>
      <c r="H57" s="64"/>
    </row>
    <row r="58" spans="1:8">
      <c r="A58" s="80">
        <v>45043</v>
      </c>
      <c r="B58" s="88" t="s">
        <v>418</v>
      </c>
      <c r="C58" s="88">
        <v>3299</v>
      </c>
      <c r="D58" s="33" t="s">
        <v>462</v>
      </c>
      <c r="E58" s="85">
        <v>-549.83000000000004</v>
      </c>
      <c r="F58" s="64">
        <v>3</v>
      </c>
      <c r="G58" s="64"/>
      <c r="H58" s="64"/>
    </row>
    <row r="59" spans="1:8">
      <c r="F59" s="64"/>
      <c r="G59" s="64"/>
      <c r="H59" s="64"/>
    </row>
    <row r="60" spans="1:8">
      <c r="A60" s="80">
        <v>45044</v>
      </c>
      <c r="B60" t="s">
        <v>420</v>
      </c>
      <c r="C60" s="88">
        <v>3123.29</v>
      </c>
      <c r="D60" s="97" t="s">
        <v>462</v>
      </c>
      <c r="E60" s="85">
        <v>-520.54999999999995</v>
      </c>
      <c r="F60" s="64">
        <v>3</v>
      </c>
      <c r="G60" s="64"/>
      <c r="H60" s="64"/>
    </row>
    <row r="61" spans="1:8">
      <c r="A61" s="80"/>
      <c r="C61" s="88"/>
      <c r="D61" s="97"/>
      <c r="E61" s="85"/>
      <c r="F61" s="64"/>
      <c r="G61" s="64"/>
      <c r="H61" s="64"/>
    </row>
    <row r="62" spans="1:8">
      <c r="A62" s="80">
        <v>45043</v>
      </c>
      <c r="B62" s="88" t="s">
        <v>601</v>
      </c>
      <c r="C62" s="88">
        <v>-476.91</v>
      </c>
      <c r="D62" s="97"/>
      <c r="E62" s="85"/>
      <c r="F62" s="64"/>
      <c r="G62" s="64"/>
      <c r="H62" s="64"/>
    </row>
    <row r="63" spans="1:8">
      <c r="A63" s="80">
        <v>45043</v>
      </c>
      <c r="B63" t="s">
        <v>602</v>
      </c>
      <c r="E63" s="85">
        <v>-496</v>
      </c>
    </row>
    <row r="64" spans="1:8">
      <c r="A64" s="80">
        <v>45043</v>
      </c>
      <c r="B64" s="88" t="s">
        <v>603</v>
      </c>
      <c r="C64" s="88"/>
      <c r="D64" s="88"/>
      <c r="E64" s="85">
        <v>-120</v>
      </c>
    </row>
    <row r="65" spans="1:6">
      <c r="A65" s="80">
        <v>45044</v>
      </c>
      <c r="B65" t="s">
        <v>604</v>
      </c>
      <c r="E65" s="85">
        <v>-321</v>
      </c>
      <c r="F65" s="64"/>
    </row>
    <row r="66" spans="1:6">
      <c r="A66" s="80">
        <v>45044</v>
      </c>
      <c r="B66" t="s">
        <v>605</v>
      </c>
      <c r="E66" s="85">
        <v>110.52</v>
      </c>
      <c r="F66" s="64"/>
    </row>
    <row r="67" spans="1:6">
      <c r="A67" s="80"/>
      <c r="E67" s="85">
        <v>100.48</v>
      </c>
      <c r="F67" s="64"/>
    </row>
    <row r="68" spans="1:6">
      <c r="A68" s="80">
        <v>45051</v>
      </c>
      <c r="B68" t="s">
        <v>606</v>
      </c>
      <c r="C68">
        <v>150</v>
      </c>
      <c r="D68" s="99">
        <v>45107</v>
      </c>
      <c r="E68" s="85"/>
    </row>
    <row r="69" spans="1:6">
      <c r="A69" s="80">
        <v>45062</v>
      </c>
      <c r="B69" t="s">
        <v>606</v>
      </c>
      <c r="C69">
        <v>225</v>
      </c>
      <c r="E69" s="85"/>
    </row>
    <row r="70" spans="1:6">
      <c r="A70" s="80">
        <v>45062</v>
      </c>
      <c r="B70" t="s">
        <v>606</v>
      </c>
      <c r="C70">
        <v>500</v>
      </c>
      <c r="E70" s="85"/>
    </row>
    <row r="71" spans="1:6">
      <c r="A71" s="80">
        <v>45066</v>
      </c>
      <c r="B71" t="s">
        <v>607</v>
      </c>
      <c r="C71">
        <v>-187.19</v>
      </c>
      <c r="E71" s="85"/>
    </row>
    <row r="72" spans="1:6">
      <c r="A72" s="80"/>
      <c r="E72" s="85"/>
    </row>
    <row r="73" spans="1:6">
      <c r="A73" s="80"/>
      <c r="E73" s="85"/>
    </row>
    <row r="74" spans="1:6">
      <c r="A74" s="80"/>
      <c r="E74" s="85"/>
    </row>
    <row r="75" spans="1:6">
      <c r="A75" s="80"/>
      <c r="E75" s="85" t="s">
        <v>230</v>
      </c>
    </row>
    <row r="76" spans="1:6">
      <c r="A76" s="80"/>
      <c r="E76" s="85"/>
    </row>
    <row r="77" spans="1:6">
      <c r="A77" s="80"/>
      <c r="E77" s="85"/>
    </row>
    <row r="78" spans="1:6">
      <c r="A78" s="80"/>
      <c r="E78" s="85"/>
    </row>
    <row r="79" spans="1:6">
      <c r="A79" s="80"/>
      <c r="E79" s="85"/>
    </row>
    <row r="80" spans="1:6">
      <c r="A80" s="80"/>
      <c r="E80" s="85"/>
    </row>
    <row r="81" spans="1:8">
      <c r="A81" s="80"/>
      <c r="E81" s="85"/>
    </row>
    <row r="82" spans="1:8">
      <c r="D82" s="33"/>
    </row>
    <row r="84" spans="1:8">
      <c r="A84" s="76"/>
      <c r="B84" s="77" t="s">
        <v>140</v>
      </c>
      <c r="C84" s="76"/>
      <c r="D84" s="76"/>
      <c r="E84" s="79">
        <f>SUM(E85:E96)</f>
        <v>-1207.42</v>
      </c>
    </row>
    <row r="85" spans="1:8">
      <c r="A85" s="80">
        <v>45044</v>
      </c>
      <c r="B85" s="88" t="s">
        <v>608</v>
      </c>
      <c r="C85" s="88"/>
      <c r="D85" s="88"/>
      <c r="E85" s="85">
        <v>-140</v>
      </c>
      <c r="F85" s="64" t="s">
        <v>609</v>
      </c>
      <c r="G85" s="64"/>
      <c r="H85" s="64"/>
    </row>
    <row r="86" spans="1:8">
      <c r="A86" s="80">
        <v>45044</v>
      </c>
      <c r="B86" s="88" t="s">
        <v>610</v>
      </c>
      <c r="C86" s="88"/>
      <c r="D86" s="88"/>
      <c r="E86" s="85">
        <v>-35.78</v>
      </c>
      <c r="F86" s="64" t="s">
        <v>609</v>
      </c>
      <c r="G86" s="64"/>
      <c r="H86" s="64"/>
    </row>
    <row r="87" spans="1:8">
      <c r="A87" s="80">
        <v>45045</v>
      </c>
      <c r="B87" s="88" t="s">
        <v>306</v>
      </c>
      <c r="C87" s="88">
        <v>-221.54</v>
      </c>
      <c r="D87" s="88"/>
      <c r="E87" s="85"/>
      <c r="F87" s="64" t="s">
        <v>609</v>
      </c>
      <c r="G87" s="64"/>
      <c r="H87" s="64"/>
    </row>
    <row r="88" spans="1:8">
      <c r="A88" s="80">
        <v>45023</v>
      </c>
      <c r="B88" s="88" t="s">
        <v>515</v>
      </c>
      <c r="C88" s="88"/>
      <c r="D88" s="88"/>
      <c r="E88" s="85">
        <v>-39.950000000000003</v>
      </c>
      <c r="F88" s="64" t="s">
        <v>609</v>
      </c>
      <c r="G88" s="64"/>
      <c r="H88" s="64"/>
    </row>
    <row r="89" spans="1:8">
      <c r="A89" s="80">
        <v>45023</v>
      </c>
      <c r="B89" s="88" t="s">
        <v>515</v>
      </c>
      <c r="C89" s="88"/>
      <c r="D89" s="88"/>
      <c r="E89" s="85">
        <v>-154.44999999999999</v>
      </c>
      <c r="F89" s="64" t="s">
        <v>609</v>
      </c>
      <c r="G89" s="64"/>
      <c r="H89" s="64"/>
    </row>
    <row r="90" spans="1:8">
      <c r="A90" s="80">
        <v>45023</v>
      </c>
      <c r="B90" s="98" t="s">
        <v>515</v>
      </c>
      <c r="E90" s="85">
        <v>-260</v>
      </c>
      <c r="F90" s="64" t="s">
        <v>609</v>
      </c>
    </row>
    <row r="91" spans="1:8">
      <c r="A91" s="80">
        <v>45026</v>
      </c>
      <c r="B91" t="s">
        <v>611</v>
      </c>
      <c r="E91" s="85">
        <v>-140</v>
      </c>
      <c r="F91" s="64" t="s">
        <v>609</v>
      </c>
    </row>
    <row r="92" spans="1:8">
      <c r="A92" s="80">
        <v>45026</v>
      </c>
      <c r="B92" t="s">
        <v>610</v>
      </c>
      <c r="E92" s="85">
        <v>-57.07</v>
      </c>
      <c r="F92" s="64" t="s">
        <v>609</v>
      </c>
    </row>
    <row r="93" spans="1:8">
      <c r="A93" s="80">
        <v>45026</v>
      </c>
      <c r="B93" t="s">
        <v>423</v>
      </c>
      <c r="C93">
        <v>1140.99</v>
      </c>
      <c r="D93" t="s">
        <v>426</v>
      </c>
      <c r="E93" s="85">
        <v>-190.17</v>
      </c>
      <c r="F93" t="s">
        <v>609</v>
      </c>
    </row>
    <row r="94" spans="1:8">
      <c r="A94" s="80">
        <v>45061</v>
      </c>
      <c r="B94" t="s">
        <v>612</v>
      </c>
      <c r="E94" s="85">
        <v>-190</v>
      </c>
      <c r="F94" s="64" t="s">
        <v>609</v>
      </c>
    </row>
    <row r="95" spans="1:8">
      <c r="E95" t="s">
        <v>230</v>
      </c>
    </row>
    <row r="96" spans="1:8">
      <c r="D96" s="33"/>
    </row>
    <row r="97" spans="1:5">
      <c r="D97" s="33"/>
    </row>
    <row r="111" spans="1:5">
      <c r="A111" s="190" t="s">
        <v>613</v>
      </c>
      <c r="B111" s="77" t="s">
        <v>614</v>
      </c>
      <c r="C111" s="76"/>
      <c r="D111" s="78"/>
      <c r="E111" s="79">
        <f>SUM(E112:E120)</f>
        <v>377425.43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548</v>
      </c>
      <c r="C113" s="1">
        <v>1380</v>
      </c>
      <c r="D113" s="1"/>
      <c r="E113" s="73">
        <v>53088</v>
      </c>
    </row>
    <row r="114" spans="1:5">
      <c r="A114" s="80">
        <v>45077</v>
      </c>
      <c r="B114" t="s">
        <v>98</v>
      </c>
      <c r="C114" s="1"/>
      <c r="D114" s="1"/>
      <c r="E114" s="73">
        <v>28049.84</v>
      </c>
    </row>
    <row r="115" spans="1:5">
      <c r="A115" s="80">
        <v>45077</v>
      </c>
      <c r="B115" t="s">
        <v>99</v>
      </c>
      <c r="C115" s="1"/>
      <c r="D115" s="1"/>
      <c r="E115" s="73">
        <v>6000.59</v>
      </c>
    </row>
    <row r="116" spans="1:5">
      <c r="A116" s="80">
        <v>45077</v>
      </c>
      <c r="B116" t="s">
        <v>480</v>
      </c>
      <c r="C116" s="1">
        <v>1438</v>
      </c>
      <c r="D116" s="1">
        <v>111</v>
      </c>
      <c r="E116" s="73">
        <f>D116*C116</f>
        <v>159618</v>
      </c>
    </row>
    <row r="117" spans="1:5">
      <c r="A117" s="80">
        <v>45077</v>
      </c>
      <c r="B117" t="s">
        <v>583</v>
      </c>
      <c r="C117" s="1">
        <v>23.34</v>
      </c>
      <c r="D117" s="1">
        <v>850</v>
      </c>
      <c r="E117" s="73">
        <f>D117*C117</f>
        <v>19839</v>
      </c>
    </row>
    <row r="118" spans="1:5">
      <c r="A118" s="80">
        <v>45077</v>
      </c>
      <c r="B118" t="s">
        <v>584</v>
      </c>
      <c r="C118" s="1">
        <v>25.3</v>
      </c>
      <c r="D118" s="1">
        <v>100</v>
      </c>
      <c r="E118" s="73">
        <f>D118*C118</f>
        <v>2530</v>
      </c>
    </row>
    <row r="119" spans="1:5">
      <c r="A119" s="80">
        <v>45077</v>
      </c>
      <c r="B119" t="s">
        <v>401</v>
      </c>
      <c r="C119" s="1"/>
      <c r="D119" s="1"/>
      <c r="E119" s="73">
        <v>42600</v>
      </c>
    </row>
    <row r="120" spans="1:5">
      <c r="A120" s="80"/>
      <c r="B120" t="s">
        <v>369</v>
      </c>
      <c r="C120" s="1"/>
      <c r="D120" s="1"/>
      <c r="E120" s="73">
        <v>1700</v>
      </c>
    </row>
    <row r="121" spans="1:5">
      <c r="D121" s="72" t="s">
        <v>615</v>
      </c>
      <c r="E121" s="64">
        <f>H8</f>
        <v>-5855.47</v>
      </c>
    </row>
    <row r="122" spans="1:5">
      <c r="D122" s="10"/>
    </row>
    <row r="123" spans="1:5">
      <c r="D123" s="72" t="s">
        <v>143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616</v>
      </c>
      <c r="C2" s="82" t="s">
        <v>105</v>
      </c>
      <c r="D2" s="83">
        <f>SUM(D4:D40)</f>
        <v>17911</v>
      </c>
      <c r="E2" s="83">
        <f>SUM(E4:E39)</f>
        <v>-20977.52</v>
      </c>
      <c r="F2" s="83">
        <f>SUM(F4:F41)</f>
        <v>19800</v>
      </c>
      <c r="G2" s="83">
        <f>SUM(G4:G41)</f>
        <v>-25248.52</v>
      </c>
      <c r="H2" s="83">
        <f>F2+G2</f>
        <v>-5448.52</v>
      </c>
    </row>
    <row r="3" spans="1:8">
      <c r="B3" s="72"/>
      <c r="H3" s="64"/>
    </row>
    <row r="4" spans="1:8">
      <c r="B4" s="86" t="s">
        <v>108</v>
      </c>
      <c r="C4" s="86"/>
      <c r="D4" s="86"/>
      <c r="E4" s="64">
        <v>-400</v>
      </c>
      <c r="G4" s="64">
        <v>-267</v>
      </c>
      <c r="H4" s="64">
        <f t="shared" ref="H4:H23" si="0">H3+F4+G4</f>
        <v>-267</v>
      </c>
    </row>
    <row r="5" spans="1:8">
      <c r="B5" s="86" t="s">
        <v>109</v>
      </c>
      <c r="C5" s="86"/>
      <c r="D5" s="86"/>
      <c r="E5" s="64">
        <v>-500</v>
      </c>
      <c r="G5" s="64">
        <v>-504</v>
      </c>
      <c r="H5" s="64">
        <f t="shared" si="0"/>
        <v>-771</v>
      </c>
    </row>
    <row r="6" spans="1:8">
      <c r="B6" s="89" t="s">
        <v>119</v>
      </c>
      <c r="D6" s="64"/>
      <c r="E6" s="64">
        <f>D53*-1</f>
        <v>-110</v>
      </c>
      <c r="F6" s="64"/>
      <c r="G6" s="64">
        <v>-110</v>
      </c>
      <c r="H6" s="64">
        <f t="shared" si="0"/>
        <v>-881</v>
      </c>
    </row>
    <row r="7" spans="1:8">
      <c r="B7" s="89" t="s">
        <v>120</v>
      </c>
      <c r="E7" s="64">
        <f>E59</f>
        <v>-4975.71</v>
      </c>
      <c r="F7" s="64"/>
      <c r="G7" s="64">
        <v>-4975.71</v>
      </c>
      <c r="H7" s="64">
        <f t="shared" si="0"/>
        <v>-5856.71</v>
      </c>
    </row>
    <row r="8" spans="1:8">
      <c r="B8" s="89" t="s">
        <v>121</v>
      </c>
      <c r="E8" s="64">
        <f>E80</f>
        <v>-221.54</v>
      </c>
      <c r="G8" s="64">
        <v>-221.54</v>
      </c>
      <c r="H8" s="64">
        <f t="shared" si="0"/>
        <v>-6078.25</v>
      </c>
    </row>
    <row r="9" spans="1:8">
      <c r="A9" s="80">
        <v>45051</v>
      </c>
      <c r="B9" s="86" t="s">
        <v>617</v>
      </c>
      <c r="C9" s="86"/>
      <c r="D9" s="86"/>
      <c r="E9" s="64">
        <v>-250</v>
      </c>
      <c r="G9" s="64">
        <v>-250</v>
      </c>
      <c r="H9" s="64">
        <f t="shared" si="0"/>
        <v>-6328.25</v>
      </c>
    </row>
    <row r="10" spans="1:8">
      <c r="A10" s="80">
        <v>44933</v>
      </c>
      <c r="B10" s="86" t="s">
        <v>171</v>
      </c>
      <c r="C10" s="86"/>
      <c r="D10" s="86"/>
      <c r="E10" s="64">
        <v>-4300</v>
      </c>
      <c r="G10" s="64">
        <v>-4300</v>
      </c>
      <c r="H10" s="64">
        <f t="shared" si="0"/>
        <v>-10628.25</v>
      </c>
    </row>
    <row r="11" spans="1:8">
      <c r="B11" s="86" t="s">
        <v>172</v>
      </c>
      <c r="C11" s="86"/>
      <c r="D11" s="86"/>
      <c r="E11" s="64">
        <v>-670.27</v>
      </c>
      <c r="F11" s="85"/>
      <c r="G11" s="64">
        <v>-670.27</v>
      </c>
      <c r="H11" s="64">
        <f t="shared" si="0"/>
        <v>-11298.52</v>
      </c>
    </row>
    <row r="12" spans="1:8">
      <c r="B12" s="86" t="s">
        <v>618</v>
      </c>
      <c r="C12" s="86" t="s">
        <v>116</v>
      </c>
      <c r="D12" s="86"/>
      <c r="E12" s="64">
        <v>-150</v>
      </c>
      <c r="F12" s="85"/>
      <c r="G12" s="64">
        <v>0</v>
      </c>
      <c r="H12" s="64">
        <f t="shared" si="0"/>
        <v>-11298.52</v>
      </c>
    </row>
    <row r="13" spans="1:8">
      <c r="B13" s="88" t="s">
        <v>117</v>
      </c>
      <c r="C13" s="88" t="s">
        <v>116</v>
      </c>
      <c r="D13" s="88"/>
      <c r="E13" s="64">
        <v>-1000</v>
      </c>
      <c r="F13" s="85"/>
      <c r="G13" s="64">
        <v>0</v>
      </c>
      <c r="H13" s="64">
        <f t="shared" si="0"/>
        <v>-11298.52</v>
      </c>
    </row>
    <row r="14" spans="1:8">
      <c r="B14" s="88" t="s">
        <v>118</v>
      </c>
      <c r="C14" s="88" t="s">
        <v>116</v>
      </c>
      <c r="D14" s="88"/>
      <c r="E14" s="64">
        <v>-150</v>
      </c>
      <c r="F14" s="85"/>
      <c r="G14" s="64">
        <v>0</v>
      </c>
      <c r="H14" s="64">
        <f t="shared" si="0"/>
        <v>-11298.52</v>
      </c>
    </row>
    <row r="15" spans="1:8">
      <c r="B15" t="s">
        <v>2</v>
      </c>
      <c r="E15" s="64">
        <v>-2750</v>
      </c>
      <c r="F15" s="64"/>
      <c r="G15" s="64">
        <v>-3500</v>
      </c>
      <c r="H15" s="64">
        <f t="shared" si="0"/>
        <v>-14798.52</v>
      </c>
    </row>
    <row r="16" spans="1:8">
      <c r="B16" t="s">
        <v>1</v>
      </c>
      <c r="E16" s="64">
        <v>-2750</v>
      </c>
      <c r="F16" s="64"/>
      <c r="G16" s="64">
        <v>-3500</v>
      </c>
      <c r="H16" s="64">
        <f t="shared" si="0"/>
        <v>-18298.52</v>
      </c>
    </row>
    <row r="17" spans="1:8">
      <c r="B17" t="s">
        <v>125</v>
      </c>
      <c r="E17" s="64">
        <v>-2750</v>
      </c>
      <c r="F17" s="64"/>
      <c r="G17" s="64">
        <v>-3500</v>
      </c>
      <c r="H17" s="64">
        <f t="shared" si="0"/>
        <v>-21798.52</v>
      </c>
    </row>
    <row r="18" spans="1:8">
      <c r="B18" t="s">
        <v>256</v>
      </c>
      <c r="D18">
        <v>1111</v>
      </c>
      <c r="E18" s="64"/>
      <c r="F18" s="64"/>
      <c r="G18" s="64"/>
      <c r="H18" s="64">
        <f t="shared" si="0"/>
        <v>-21798.52</v>
      </c>
    </row>
    <row r="19" spans="1:8">
      <c r="B19" t="s">
        <v>126</v>
      </c>
      <c r="D19" s="84">
        <v>7500</v>
      </c>
      <c r="F19" s="64">
        <v>7500</v>
      </c>
      <c r="G19" s="64"/>
      <c r="H19" s="64">
        <f t="shared" si="0"/>
        <v>-14298.52</v>
      </c>
    </row>
    <row r="20" spans="1:8">
      <c r="A20" s="4">
        <v>45070</v>
      </c>
      <c r="B20" t="s">
        <v>127</v>
      </c>
      <c r="D20" s="84">
        <v>2800</v>
      </c>
      <c r="F20" s="64">
        <v>2800</v>
      </c>
      <c r="G20" s="64"/>
      <c r="H20" s="64">
        <f t="shared" si="0"/>
        <v>-11498.52</v>
      </c>
    </row>
    <row r="21" spans="1:8">
      <c r="A21" s="4">
        <v>45080</v>
      </c>
      <c r="B21" t="s">
        <v>619</v>
      </c>
      <c r="D21" s="84">
        <v>6500</v>
      </c>
      <c r="F21" s="64">
        <v>6500</v>
      </c>
      <c r="G21" s="64"/>
      <c r="H21" s="64">
        <f t="shared" si="0"/>
        <v>-4998.5200000000004</v>
      </c>
    </row>
    <row r="22" spans="1:8">
      <c r="A22" s="80">
        <v>45061</v>
      </c>
      <c r="B22" t="s">
        <v>620</v>
      </c>
      <c r="D22" s="84"/>
      <c r="F22">
        <v>3000</v>
      </c>
      <c r="H22" s="64">
        <f t="shared" si="0"/>
        <v>-1998.5200000000004</v>
      </c>
    </row>
    <row r="23" spans="1:8">
      <c r="A23" s="80">
        <v>45031</v>
      </c>
      <c r="B23" t="s">
        <v>595</v>
      </c>
      <c r="D23" s="84"/>
      <c r="F23" s="64"/>
      <c r="G23" s="64">
        <v>-3450</v>
      </c>
      <c r="H23" s="64">
        <f t="shared" si="0"/>
        <v>-5448.52</v>
      </c>
    </row>
    <row r="24" spans="1:8">
      <c r="A24" s="80"/>
      <c r="D24" s="84"/>
      <c r="F24" s="64"/>
      <c r="G24" s="64"/>
      <c r="H24" s="64"/>
    </row>
    <row r="25" spans="1:8">
      <c r="A25" s="80"/>
      <c r="D25" s="84"/>
      <c r="F25" s="64"/>
      <c r="G25" s="64"/>
      <c r="H25" s="64"/>
    </row>
    <row r="26" spans="1:8">
      <c r="A26" s="80"/>
      <c r="D26" s="84"/>
      <c r="F26" s="64"/>
      <c r="G26" s="64"/>
      <c r="H26" s="64"/>
    </row>
    <row r="27" spans="1:8">
      <c r="A27" s="80"/>
      <c r="D27" s="84"/>
      <c r="H27" s="64"/>
    </row>
    <row r="28" spans="1:8">
      <c r="A28" s="80"/>
      <c r="B28" s="86" t="s">
        <v>621</v>
      </c>
      <c r="C28" s="86"/>
      <c r="D28" s="86"/>
      <c r="E28" s="85"/>
      <c r="H28" s="64"/>
    </row>
    <row r="29" spans="1:8">
      <c r="A29" s="80"/>
      <c r="B29" s="86" t="s">
        <v>622</v>
      </c>
      <c r="C29" s="86"/>
      <c r="D29" s="86"/>
      <c r="E29" s="85"/>
      <c r="H29" s="64"/>
    </row>
    <row r="30" spans="1:8">
      <c r="A30" s="80"/>
      <c r="B30" s="86" t="s">
        <v>623</v>
      </c>
      <c r="C30" s="86"/>
      <c r="D30" s="86"/>
      <c r="E30" s="85"/>
      <c r="H30" s="64"/>
    </row>
    <row r="31" spans="1:8">
      <c r="A31" s="80"/>
      <c r="B31" s="86" t="s">
        <v>114</v>
      </c>
      <c r="C31" s="86"/>
      <c r="D31" s="86"/>
      <c r="E31" s="85"/>
      <c r="H31" s="64"/>
    </row>
    <row r="32" spans="1:8">
      <c r="A32" s="80"/>
      <c r="B32" s="86" t="s">
        <v>624</v>
      </c>
      <c r="C32" s="86" t="s">
        <v>625</v>
      </c>
      <c r="D32" s="86"/>
      <c r="E32" s="85"/>
      <c r="H32" s="64"/>
    </row>
    <row r="33" spans="1:8">
      <c r="A33" s="80"/>
      <c r="B33" t="s">
        <v>626</v>
      </c>
      <c r="C33" s="86"/>
      <c r="D33" s="86"/>
      <c r="E33" s="85"/>
      <c r="H33" s="64"/>
    </row>
    <row r="34" spans="1:8">
      <c r="A34" s="80"/>
      <c r="B34" t="s">
        <v>627</v>
      </c>
      <c r="C34" s="86"/>
      <c r="D34" s="86"/>
      <c r="E34" s="85"/>
      <c r="H34" s="64"/>
    </row>
    <row r="35" spans="1:8">
      <c r="A35" s="80"/>
      <c r="B35" s="86" t="s">
        <v>628</v>
      </c>
      <c r="C35" s="86"/>
      <c r="D35" s="86"/>
      <c r="E35" s="85"/>
      <c r="H35" s="64"/>
    </row>
    <row r="36" spans="1:8">
      <c r="A36" s="80"/>
      <c r="B36" s="86" t="s">
        <v>629</v>
      </c>
      <c r="C36" s="86"/>
      <c r="D36" s="86"/>
      <c r="E36" s="85"/>
      <c r="H36" s="64"/>
    </row>
    <row r="37" spans="1:8">
      <c r="A37" s="80"/>
      <c r="B37" s="86"/>
      <c r="C37" s="86"/>
      <c r="D37" s="86"/>
      <c r="E37" s="85"/>
      <c r="H37" s="64"/>
    </row>
    <row r="38" spans="1:8">
      <c r="D38" s="64"/>
      <c r="F38" s="64"/>
      <c r="G38" s="64"/>
      <c r="H38" s="64"/>
    </row>
    <row r="39" spans="1:8" ht="15.75">
      <c r="B39" s="93"/>
      <c r="F39" s="64"/>
      <c r="G39" s="64"/>
      <c r="H39" s="64"/>
    </row>
    <row r="40" spans="1:8">
      <c r="E40" s="64"/>
      <c r="G40" s="64"/>
      <c r="H40" s="64"/>
    </row>
    <row r="41" spans="1:8">
      <c r="B41" t="s">
        <v>130</v>
      </c>
      <c r="E41" s="64"/>
      <c r="G41" s="64"/>
      <c r="H41" s="64"/>
    </row>
    <row r="42" spans="1:8">
      <c r="A42" s="76" t="s">
        <v>131</v>
      </c>
      <c r="B42" s="76"/>
      <c r="C42" s="76"/>
      <c r="D42" s="76"/>
      <c r="E42" s="78"/>
      <c r="G42" s="64"/>
      <c r="H42" s="64"/>
    </row>
    <row r="43" spans="1:8">
      <c r="A43" s="194"/>
      <c r="B43" s="185"/>
      <c r="C43" s="185"/>
      <c r="D43" s="185"/>
      <c r="E43" s="186"/>
      <c r="H43" s="64"/>
    </row>
    <row r="44" spans="1:8">
      <c r="A44" s="194"/>
      <c r="B44" s="185"/>
      <c r="C44" s="187"/>
      <c r="D44" s="185"/>
      <c r="E44" s="185"/>
      <c r="H44" s="64"/>
    </row>
    <row r="45" spans="1:8">
      <c r="A45" s="194"/>
      <c r="B45" s="185"/>
      <c r="C45" s="187"/>
      <c r="D45" s="185"/>
      <c r="E45" s="185"/>
      <c r="H45" s="64"/>
    </row>
    <row r="46" spans="1:8" s="2" customFormat="1">
      <c r="A46" s="80"/>
      <c r="C46" s="90"/>
      <c r="H46" s="64"/>
    </row>
    <row r="47" spans="1:8">
      <c r="A47" s="94">
        <v>44929</v>
      </c>
      <c r="B47" s="95" t="s">
        <v>132</v>
      </c>
      <c r="C47" s="76"/>
      <c r="D47" s="96">
        <f>SUM(D48:D55)</f>
        <v>2838.0099999999998</v>
      </c>
      <c r="E47" s="96">
        <f>SUM(E48:E55)</f>
        <v>2839.5</v>
      </c>
      <c r="H47" s="64"/>
    </row>
    <row r="48" spans="1:8">
      <c r="B48" t="s">
        <v>368</v>
      </c>
      <c r="D48">
        <v>509.04</v>
      </c>
      <c r="E48" s="64">
        <v>510</v>
      </c>
      <c r="F48" s="64"/>
      <c r="G48" s="64"/>
    </row>
    <row r="49" spans="1:8">
      <c r="B49" t="s">
        <v>134</v>
      </c>
      <c r="D49">
        <v>938.46</v>
      </c>
      <c r="E49" s="64">
        <v>938.5</v>
      </c>
      <c r="F49" s="64"/>
      <c r="G49" s="64"/>
    </row>
    <row r="50" spans="1:8">
      <c r="B50" t="s">
        <v>135</v>
      </c>
      <c r="D50">
        <v>126.34</v>
      </c>
      <c r="E50">
        <v>126</v>
      </c>
      <c r="F50" s="64"/>
      <c r="G50" s="64"/>
    </row>
    <row r="51" spans="1:8">
      <c r="B51" t="s">
        <v>136</v>
      </c>
      <c r="D51">
        <v>934.05</v>
      </c>
      <c r="E51">
        <v>935</v>
      </c>
      <c r="F51" s="64"/>
      <c r="G51" s="64"/>
    </row>
    <row r="52" spans="1:8">
      <c r="B52" t="s">
        <v>137</v>
      </c>
      <c r="D52">
        <v>220.12</v>
      </c>
      <c r="E52">
        <v>220</v>
      </c>
      <c r="F52" s="64"/>
      <c r="G52" s="64"/>
    </row>
    <row r="53" spans="1:8">
      <c r="B53" t="s">
        <v>138</v>
      </c>
      <c r="C53" s="88"/>
      <c r="D53" s="88">
        <v>110</v>
      </c>
      <c r="E53">
        <v>110</v>
      </c>
      <c r="F53" s="64"/>
      <c r="G53" s="64"/>
    </row>
    <row r="54" spans="1:8">
      <c r="C54" s="88"/>
      <c r="E54" s="88"/>
      <c r="F54" s="64"/>
      <c r="G54" s="64"/>
    </row>
    <row r="55" spans="1:8">
      <c r="C55" s="88"/>
      <c r="D55" s="88"/>
      <c r="E55" s="85"/>
      <c r="F55" s="64"/>
      <c r="G55" s="64"/>
    </row>
    <row r="57" spans="1:8">
      <c r="B57" s="73"/>
    </row>
    <row r="58" spans="1:8">
      <c r="B58" s="84"/>
    </row>
    <row r="59" spans="1:8">
      <c r="A59" s="76"/>
      <c r="B59" s="77" t="s">
        <v>139</v>
      </c>
      <c r="C59" s="76"/>
      <c r="D59" s="78"/>
      <c r="E59" s="79">
        <f>SUM(E60:E77)</f>
        <v>-4975.71</v>
      </c>
    </row>
    <row r="60" spans="1:8">
      <c r="A60" s="80">
        <v>44873</v>
      </c>
      <c r="B60" t="s">
        <v>532</v>
      </c>
      <c r="C60" s="88"/>
      <c r="D60" s="88" t="s">
        <v>190</v>
      </c>
      <c r="E60" s="85">
        <v>-1111.1099999999999</v>
      </c>
      <c r="G60" s="64"/>
      <c r="H60" s="64"/>
    </row>
    <row r="61" spans="1:8">
      <c r="A61" s="80">
        <v>45016</v>
      </c>
      <c r="B61" t="s">
        <v>263</v>
      </c>
      <c r="C61">
        <v>437.97</v>
      </c>
      <c r="D61" s="33" t="s">
        <v>599</v>
      </c>
      <c r="E61" s="85">
        <v>-145.99</v>
      </c>
      <c r="F61" s="64"/>
      <c r="G61" s="64"/>
      <c r="H61" s="64"/>
    </row>
    <row r="62" spans="1:8">
      <c r="A62" s="80">
        <v>45016</v>
      </c>
      <c r="B62" t="s">
        <v>264</v>
      </c>
      <c r="C62">
        <v>404.23</v>
      </c>
      <c r="D62" s="33" t="s">
        <v>599</v>
      </c>
      <c r="E62" s="85">
        <v>-134.75</v>
      </c>
      <c r="F62" s="64"/>
      <c r="G62" s="64"/>
      <c r="H62" s="64"/>
    </row>
    <row r="63" spans="1:8">
      <c r="A63" s="80">
        <v>45016</v>
      </c>
      <c r="B63" t="s">
        <v>265</v>
      </c>
      <c r="C63">
        <v>1135</v>
      </c>
      <c r="D63" s="33" t="s">
        <v>599</v>
      </c>
      <c r="E63" s="85">
        <v>-378.34</v>
      </c>
      <c r="F63" s="64"/>
      <c r="G63" s="64"/>
      <c r="H63" s="64"/>
    </row>
    <row r="64" spans="1:8">
      <c r="A64" s="80">
        <v>44982</v>
      </c>
      <c r="B64" t="s">
        <v>596</v>
      </c>
      <c r="C64">
        <v>659.93</v>
      </c>
      <c r="D64" s="33" t="s">
        <v>504</v>
      </c>
      <c r="E64" s="85">
        <v>-164.98</v>
      </c>
      <c r="F64" s="64"/>
      <c r="G64" s="64"/>
      <c r="H64" s="64"/>
    </row>
    <row r="65" spans="1:8">
      <c r="A65" s="80">
        <v>44995</v>
      </c>
      <c r="B65" t="s">
        <v>598</v>
      </c>
      <c r="C65">
        <v>720.19</v>
      </c>
      <c r="D65" s="198" t="s">
        <v>630</v>
      </c>
      <c r="E65" s="85">
        <v>-240.06</v>
      </c>
      <c r="F65" s="64"/>
      <c r="G65" s="64"/>
      <c r="H65" s="64"/>
    </row>
    <row r="66" spans="1:8">
      <c r="A66" s="80">
        <v>44995</v>
      </c>
      <c r="B66" t="s">
        <v>228</v>
      </c>
      <c r="C66">
        <v>613.91</v>
      </c>
      <c r="D66" s="33" t="s">
        <v>631</v>
      </c>
      <c r="E66" s="85">
        <v>-61.39</v>
      </c>
      <c r="F66" s="64"/>
      <c r="G66" s="64"/>
      <c r="H66" s="64"/>
    </row>
    <row r="67" spans="1:8">
      <c r="A67" s="80">
        <v>44995</v>
      </c>
      <c r="B67" t="s">
        <v>503</v>
      </c>
      <c r="C67">
        <v>2258.94</v>
      </c>
      <c r="D67" s="33" t="s">
        <v>422</v>
      </c>
      <c r="E67" s="85">
        <v>-376.49</v>
      </c>
      <c r="F67" s="64"/>
      <c r="G67" s="64"/>
      <c r="H67" s="64"/>
    </row>
    <row r="68" spans="1:8">
      <c r="A68" s="80">
        <v>45013</v>
      </c>
      <c r="B68" s="88" t="s">
        <v>632</v>
      </c>
      <c r="C68" s="88"/>
      <c r="D68" s="88"/>
      <c r="E68" s="85">
        <v>-800</v>
      </c>
      <c r="F68" s="64"/>
      <c r="G68" s="64"/>
      <c r="H68" s="64"/>
    </row>
    <row r="69" spans="1:8">
      <c r="A69" s="80">
        <v>45013</v>
      </c>
      <c r="B69" t="s">
        <v>633</v>
      </c>
      <c r="C69" s="88"/>
      <c r="D69" s="88"/>
      <c r="E69" s="85">
        <v>-294.89999999999998</v>
      </c>
      <c r="F69" s="64"/>
      <c r="G69" s="64"/>
      <c r="H69" s="64"/>
    </row>
    <row r="70" spans="1:8">
      <c r="A70" s="80">
        <v>45015</v>
      </c>
      <c r="B70" t="s">
        <v>634</v>
      </c>
      <c r="E70" s="85">
        <v>-291.8</v>
      </c>
    </row>
    <row r="71" spans="1:8">
      <c r="A71" s="80">
        <v>45025</v>
      </c>
      <c r="E71" s="85">
        <v>-77.52</v>
      </c>
    </row>
    <row r="72" spans="1:8">
      <c r="A72" s="80">
        <v>45025</v>
      </c>
      <c r="B72" t="s">
        <v>635</v>
      </c>
      <c r="E72" s="85">
        <v>-158.63999999999999</v>
      </c>
    </row>
    <row r="73" spans="1:8">
      <c r="A73" s="80">
        <v>45037</v>
      </c>
      <c r="B73" t="s">
        <v>535</v>
      </c>
      <c r="D73" s="33"/>
      <c r="E73" s="85">
        <v>-100</v>
      </c>
    </row>
    <row r="74" spans="1:8">
      <c r="A74" s="80">
        <v>45037</v>
      </c>
      <c r="B74" t="s">
        <v>535</v>
      </c>
      <c r="E74" s="85">
        <v>-15</v>
      </c>
    </row>
    <row r="75" spans="1:8">
      <c r="A75" s="80">
        <v>45039</v>
      </c>
      <c r="B75" t="s">
        <v>636</v>
      </c>
      <c r="E75" s="85">
        <v>-430</v>
      </c>
    </row>
    <row r="76" spans="1:8">
      <c r="A76" s="80">
        <v>45040</v>
      </c>
      <c r="B76" t="s">
        <v>637</v>
      </c>
      <c r="E76" s="85">
        <v>-69.739999999999995</v>
      </c>
    </row>
    <row r="77" spans="1:8">
      <c r="A77" s="80">
        <v>45040</v>
      </c>
      <c r="B77" t="s">
        <v>638</v>
      </c>
      <c r="E77" s="85">
        <v>-125</v>
      </c>
    </row>
    <row r="78" spans="1:8">
      <c r="A78" s="80"/>
      <c r="E78" s="85" t="s">
        <v>639</v>
      </c>
    </row>
    <row r="80" spans="1:8">
      <c r="A80" s="76"/>
      <c r="B80" s="77" t="s">
        <v>140</v>
      </c>
      <c r="C80" s="76"/>
      <c r="D80" s="76"/>
      <c r="E80" s="96">
        <f>SUM(E81:E106)</f>
        <v>-221.54</v>
      </c>
    </row>
    <row r="81" spans="1:8">
      <c r="A81" s="80">
        <v>45013</v>
      </c>
      <c r="B81" s="88" t="s">
        <v>640</v>
      </c>
      <c r="C81" s="88"/>
      <c r="D81" s="88"/>
      <c r="E81" s="85">
        <v>-221.54</v>
      </c>
      <c r="F81" s="64"/>
      <c r="G81" s="64"/>
      <c r="H81" s="64"/>
    </row>
    <row r="82" spans="1:8">
      <c r="A82" s="80"/>
      <c r="B82" s="88"/>
      <c r="C82" s="88"/>
      <c r="D82" s="88"/>
      <c r="E82" s="85" t="s">
        <v>639</v>
      </c>
      <c r="F82" s="64"/>
      <c r="G82" s="64"/>
      <c r="H82" s="64"/>
    </row>
    <row r="83" spans="1:8">
      <c r="A83" s="80"/>
      <c r="B83" s="88"/>
      <c r="C83" s="88"/>
      <c r="D83" s="88"/>
      <c r="E83" s="85"/>
      <c r="F83" s="64"/>
      <c r="G83" s="64"/>
      <c r="H83" s="64"/>
    </row>
    <row r="84" spans="1:8">
      <c r="A84" s="80"/>
      <c r="B84" s="88"/>
      <c r="C84" s="88"/>
      <c r="D84" s="88"/>
      <c r="E84" s="85"/>
      <c r="F84" s="64"/>
      <c r="G84" s="64"/>
      <c r="H84" s="64"/>
    </row>
    <row r="85" spans="1:8">
      <c r="A85" s="80"/>
      <c r="B85" s="88"/>
      <c r="C85" s="88"/>
      <c r="D85" s="88"/>
      <c r="E85" s="85"/>
      <c r="F85" s="64"/>
      <c r="G85" s="64"/>
      <c r="H85" s="64"/>
    </row>
    <row r="86" spans="1:8">
      <c r="A86" s="80"/>
      <c r="B86" s="88"/>
      <c r="C86" s="88"/>
      <c r="D86" s="88"/>
      <c r="E86" s="85"/>
      <c r="F86" s="64"/>
      <c r="G86" s="64"/>
      <c r="H86" s="64"/>
    </row>
    <row r="87" spans="1:8">
      <c r="A87" s="80"/>
      <c r="B87" s="88"/>
      <c r="C87" s="88"/>
      <c r="D87" s="88"/>
      <c r="E87" s="85"/>
      <c r="F87" s="64"/>
      <c r="G87" s="64"/>
      <c r="H87" s="64"/>
    </row>
    <row r="88" spans="1:8">
      <c r="A88" s="80"/>
      <c r="B88" s="88"/>
      <c r="C88" s="88"/>
      <c r="D88" s="88"/>
      <c r="E88" s="85"/>
      <c r="F88" s="64"/>
      <c r="G88" s="64"/>
      <c r="H88" s="64"/>
    </row>
    <row r="89" spans="1:8">
      <c r="A89" s="80"/>
      <c r="B89" s="88"/>
      <c r="C89" s="88"/>
      <c r="D89" s="88"/>
      <c r="E89" s="85"/>
      <c r="F89" s="64"/>
      <c r="G89" s="64"/>
      <c r="H89" s="64"/>
    </row>
    <row r="90" spans="1:8">
      <c r="A90" s="80"/>
      <c r="B90" s="88"/>
      <c r="C90" s="88"/>
      <c r="D90" s="88"/>
      <c r="E90" s="85"/>
      <c r="F90" s="64"/>
      <c r="G90" s="64"/>
      <c r="H90" s="64"/>
    </row>
    <row r="91" spans="1:8">
      <c r="A91" s="80"/>
      <c r="B91" s="88"/>
      <c r="C91" s="88"/>
      <c r="D91" s="88"/>
      <c r="E91" s="85"/>
      <c r="F91" s="64"/>
      <c r="G91" s="64"/>
      <c r="H91" s="64"/>
    </row>
    <row r="92" spans="1:8">
      <c r="A92" s="80"/>
      <c r="B92" s="88"/>
      <c r="C92" s="88"/>
      <c r="D92" s="88"/>
      <c r="E92" s="85"/>
      <c r="F92" s="64"/>
      <c r="G92" s="64"/>
      <c r="H92" s="64"/>
    </row>
    <row r="93" spans="1:8">
      <c r="A93" s="80"/>
      <c r="B93" s="88"/>
      <c r="C93" s="88"/>
      <c r="D93" s="88"/>
      <c r="E93" s="85"/>
      <c r="F93" s="64"/>
      <c r="G93" s="64"/>
      <c r="H93" s="64"/>
    </row>
    <row r="94" spans="1:8">
      <c r="A94" s="80"/>
      <c r="B94" s="88"/>
      <c r="C94" s="88"/>
      <c r="D94" s="88"/>
      <c r="E94" s="85"/>
      <c r="F94" s="64"/>
      <c r="G94" s="64"/>
      <c r="H94" s="64"/>
    </row>
    <row r="95" spans="1:8">
      <c r="A95" s="80"/>
      <c r="B95" s="88"/>
      <c r="C95" s="88"/>
      <c r="D95" s="88"/>
      <c r="E95" s="85"/>
      <c r="F95" s="64"/>
      <c r="G95" s="64"/>
      <c r="H95" s="64"/>
    </row>
    <row r="96" spans="1:8">
      <c r="A96" s="80"/>
      <c r="B96" s="88"/>
      <c r="C96" s="88"/>
      <c r="D96" s="88"/>
      <c r="E96" s="85"/>
      <c r="F96" s="64"/>
      <c r="G96" s="64"/>
      <c r="H96" s="64"/>
    </row>
    <row r="97" spans="1:8">
      <c r="A97" s="80"/>
      <c r="B97" s="88"/>
      <c r="C97" s="88"/>
      <c r="D97" s="88"/>
      <c r="E97" s="85"/>
      <c r="F97" s="64"/>
      <c r="G97" s="64"/>
      <c r="H97" s="64"/>
    </row>
    <row r="98" spans="1:8">
      <c r="A98" s="80"/>
      <c r="B98" s="88"/>
      <c r="C98" s="88"/>
      <c r="D98" s="88"/>
      <c r="E98" s="85"/>
      <c r="F98" s="64"/>
      <c r="G98" s="64"/>
      <c r="H98" s="64"/>
    </row>
    <row r="99" spans="1:8">
      <c r="A99" s="80"/>
      <c r="B99" s="88"/>
      <c r="C99" s="88"/>
      <c r="D99" s="88"/>
      <c r="E99" s="85"/>
      <c r="F99" s="64"/>
      <c r="G99" s="64"/>
      <c r="H99" s="64"/>
    </row>
    <row r="100" spans="1:8">
      <c r="A100" s="80"/>
      <c r="B100" s="88"/>
      <c r="C100" s="88"/>
      <c r="D100" s="88"/>
      <c r="E100" s="85"/>
      <c r="F100" s="64"/>
      <c r="G100" s="64"/>
      <c r="H100" s="64"/>
    </row>
    <row r="101" spans="1:8">
      <c r="A101" s="80"/>
      <c r="B101" s="88"/>
      <c r="C101" s="88"/>
      <c r="D101" s="88"/>
      <c r="E101" s="85"/>
      <c r="F101" s="64"/>
      <c r="G101" s="64"/>
      <c r="H101" s="64"/>
    </row>
    <row r="102" spans="1:8">
      <c r="A102" s="80"/>
      <c r="B102" s="88"/>
      <c r="C102" s="88"/>
      <c r="D102" s="88"/>
      <c r="E102" s="85"/>
      <c r="F102" s="64"/>
      <c r="G102" s="64"/>
      <c r="H102" s="64"/>
    </row>
    <row r="103" spans="1:8">
      <c r="A103" s="80"/>
      <c r="B103" s="88"/>
      <c r="C103" s="88"/>
      <c r="D103" s="88"/>
      <c r="E103" s="85"/>
      <c r="F103" s="64"/>
      <c r="G103" s="64"/>
      <c r="H103" s="64"/>
    </row>
    <row r="104" spans="1:8">
      <c r="A104" s="80"/>
      <c r="B104" s="88"/>
      <c r="C104" s="88"/>
      <c r="D104" s="88"/>
      <c r="E104" s="85"/>
      <c r="F104" s="64"/>
      <c r="G104" s="64"/>
      <c r="H104" s="64"/>
    </row>
    <row r="105" spans="1:8">
      <c r="A105" s="80"/>
      <c r="B105" s="88"/>
      <c r="C105" s="88"/>
      <c r="D105" s="88"/>
      <c r="E105" s="85"/>
      <c r="F105" s="64"/>
      <c r="G105" s="64"/>
      <c r="H105" s="64"/>
    </row>
    <row r="106" spans="1:8">
      <c r="A106" s="80"/>
      <c r="B106" s="88"/>
      <c r="C106" s="88"/>
      <c r="D106" s="88"/>
      <c r="E106" s="85"/>
      <c r="F106" s="64"/>
      <c r="G106" s="64"/>
      <c r="H106" s="64"/>
    </row>
    <row r="107" spans="1:8">
      <c r="A107" s="80"/>
      <c r="B107" s="88"/>
      <c r="C107" s="88"/>
      <c r="D107" s="88"/>
      <c r="E107" s="85"/>
      <c r="F107" s="64"/>
      <c r="G107" s="64"/>
      <c r="H107" s="64"/>
    </row>
    <row r="108" spans="1:8">
      <c r="A108" s="80"/>
      <c r="B108" s="98"/>
      <c r="E108" s="85"/>
    </row>
    <row r="111" spans="1:8">
      <c r="A111" s="190" t="s">
        <v>641</v>
      </c>
      <c r="B111" s="77" t="s">
        <v>614</v>
      </c>
      <c r="C111" s="76"/>
      <c r="D111" s="78"/>
      <c r="E111" s="79">
        <f>SUM(E112:E120)</f>
        <v>358028.33999999997</v>
      </c>
    </row>
    <row r="112" spans="1:8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548</v>
      </c>
      <c r="C113" s="1"/>
      <c r="D113" s="1"/>
      <c r="E113" s="73">
        <v>53088</v>
      </c>
    </row>
    <row r="114" spans="1:5">
      <c r="A114" s="80">
        <v>45077</v>
      </c>
      <c r="B114" t="s">
        <v>98</v>
      </c>
      <c r="C114" s="1"/>
      <c r="D114" s="1"/>
      <c r="E114" s="73">
        <v>28049.84</v>
      </c>
    </row>
    <row r="115" spans="1:5">
      <c r="A115" s="80">
        <v>45077</v>
      </c>
      <c r="B115" t="s">
        <v>99</v>
      </c>
      <c r="C115" s="1"/>
      <c r="D115" s="1"/>
      <c r="E115" s="73">
        <v>6000.59</v>
      </c>
    </row>
    <row r="116" spans="1:5">
      <c r="A116" s="80">
        <v>45077</v>
      </c>
      <c r="B116" t="s">
        <v>480</v>
      </c>
      <c r="C116" s="1">
        <v>1288.25</v>
      </c>
      <c r="D116" s="1">
        <v>111</v>
      </c>
      <c r="E116" s="73">
        <f>D116*C116</f>
        <v>142995.75</v>
      </c>
    </row>
    <row r="117" spans="1:5">
      <c r="A117" s="80">
        <v>45077</v>
      </c>
      <c r="B117" t="s">
        <v>583</v>
      </c>
      <c r="C117" s="1">
        <v>20.475200000000001</v>
      </c>
      <c r="D117" s="1">
        <v>850</v>
      </c>
      <c r="E117" s="73">
        <f>D117*C117</f>
        <v>17403.920000000002</v>
      </c>
    </row>
    <row r="118" spans="1:5">
      <c r="A118" s="80">
        <v>45077</v>
      </c>
      <c r="B118" t="s">
        <v>584</v>
      </c>
      <c r="C118" s="1">
        <v>21.9024</v>
      </c>
      <c r="D118" s="1">
        <v>100</v>
      </c>
      <c r="E118" s="73">
        <f>D118*C118</f>
        <v>2190.2399999999998</v>
      </c>
    </row>
    <row r="119" spans="1:5">
      <c r="A119" s="80">
        <v>45077</v>
      </c>
      <c r="B119" t="s">
        <v>401</v>
      </c>
      <c r="C119" s="1"/>
      <c r="D119" s="1"/>
      <c r="E119" s="73">
        <v>42600</v>
      </c>
    </row>
    <row r="120" spans="1:5">
      <c r="A120" s="80"/>
      <c r="B120" t="s">
        <v>369</v>
      </c>
      <c r="C120" s="1"/>
      <c r="D120" s="1"/>
      <c r="E120" s="73">
        <v>1700</v>
      </c>
    </row>
    <row r="121" spans="1:5">
      <c r="D121" s="72" t="s">
        <v>615</v>
      </c>
      <c r="E121" s="64">
        <f>H3</f>
        <v>0</v>
      </c>
    </row>
    <row r="122" spans="1:5">
      <c r="D122" s="10"/>
    </row>
    <row r="123" spans="1:5">
      <c r="D123" s="72" t="s">
        <v>143</v>
      </c>
      <c r="E123">
        <f>SUM(E112:E122)</f>
        <v>358028.33999999997</v>
      </c>
    </row>
    <row r="133" spans="1:5">
      <c r="A133" s="76"/>
      <c r="B133" s="77"/>
      <c r="C133" s="76"/>
      <c r="D133" s="78"/>
      <c r="E133" s="79"/>
    </row>
    <row r="134" spans="1:5">
      <c r="A134" s="80"/>
      <c r="C134" s="1"/>
      <c r="D134" s="1"/>
      <c r="E134" s="73"/>
    </row>
    <row r="135" spans="1:5">
      <c r="A135" s="80"/>
      <c r="C135" s="1"/>
      <c r="D135" s="1"/>
      <c r="E135" s="73"/>
    </row>
    <row r="136" spans="1:5">
      <c r="A136" s="80"/>
      <c r="C136" s="1"/>
      <c r="D136" s="1"/>
      <c r="E136" s="73"/>
    </row>
    <row r="137" spans="1:5">
      <c r="A137" s="80"/>
      <c r="C137" s="1"/>
      <c r="D137" s="1"/>
      <c r="E137" s="73"/>
    </row>
    <row r="138" spans="1:5">
      <c r="A138" s="80"/>
      <c r="C138" s="1"/>
      <c r="D138" s="1"/>
      <c r="E138" s="73"/>
    </row>
    <row r="139" spans="1:5">
      <c r="A139" s="80"/>
      <c r="C139" s="1"/>
      <c r="D139" s="1"/>
      <c r="E139" s="73"/>
    </row>
    <row r="140" spans="1:5">
      <c r="A140" s="80"/>
      <c r="C140" s="1"/>
      <c r="D140" s="1"/>
      <c r="E140" s="73"/>
    </row>
    <row r="141" spans="1:5">
      <c r="A141" s="80"/>
      <c r="C141" s="1"/>
      <c r="D141" s="1"/>
      <c r="E141" s="73"/>
    </row>
    <row r="142" spans="1:5">
      <c r="A142" s="80"/>
      <c r="C142" s="1"/>
      <c r="D142" s="1"/>
      <c r="E142" s="73"/>
    </row>
    <row r="143" spans="1:5">
      <c r="D143" s="72"/>
      <c r="E143" s="64"/>
    </row>
    <row r="144" spans="1:5">
      <c r="D144" s="10"/>
    </row>
    <row r="145" spans="4:4">
      <c r="D145" s="7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A23" zoomScale="130" zoomScaleNormal="130" workbookViewId="0">
      <selection activeCell="C31" sqref="C31"/>
    </sheetView>
  </sheetViews>
  <sheetFormatPr defaultColWidth="44.140625" defaultRowHeight="15"/>
  <cols>
    <col min="1" max="1" width="15.7109375" style="264" bestFit="1" customWidth="1"/>
    <col min="2" max="2" width="12" style="264" bestFit="1" customWidth="1"/>
    <col min="3" max="3" width="17.28515625" style="265" bestFit="1" customWidth="1"/>
    <col min="4" max="4" width="15.7109375" style="266" customWidth="1"/>
    <col min="5" max="5" width="12.140625" style="266" bestFit="1" customWidth="1"/>
    <col min="6" max="6" width="14.140625" style="267" bestFit="1" customWidth="1"/>
    <col min="7" max="7" width="14.140625" style="267" customWidth="1"/>
    <col min="8" max="8" width="15.7109375" style="264" customWidth="1"/>
    <col min="9" max="9" width="15.7109375" style="267" customWidth="1"/>
    <col min="10" max="10" width="14.5703125" style="267" customWidth="1"/>
    <col min="11" max="11" width="61.5703125" style="264" bestFit="1" customWidth="1"/>
    <col min="12" max="12" width="8.5703125" style="264" bestFit="1" customWidth="1"/>
    <col min="13" max="13" width="14" style="264" bestFit="1" customWidth="1"/>
    <col min="14" max="14" width="7" style="264" bestFit="1" customWidth="1"/>
    <col min="15" max="16384" width="44.140625" style="264"/>
  </cols>
  <sheetData>
    <row r="3" spans="1:14">
      <c r="A3" s="264" t="s">
        <v>1084</v>
      </c>
      <c r="B3" s="264" t="s">
        <v>1098</v>
      </c>
      <c r="C3" s="265" t="s">
        <v>1104</v>
      </c>
      <c r="D3" s="266" t="s">
        <v>1107</v>
      </c>
      <c r="F3" s="267" t="s">
        <v>1070</v>
      </c>
      <c r="H3" s="264" t="s">
        <v>1110</v>
      </c>
      <c r="J3" s="267" t="s">
        <v>1189</v>
      </c>
      <c r="K3" s="264" t="s">
        <v>1112</v>
      </c>
      <c r="L3" s="264" t="s">
        <v>1087</v>
      </c>
      <c r="M3" s="264" t="s">
        <v>1115</v>
      </c>
      <c r="N3" s="264" t="s">
        <v>1072</v>
      </c>
    </row>
    <row r="4" spans="1:14">
      <c r="A4" s="264" t="s">
        <v>1085</v>
      </c>
      <c r="B4" s="264" t="s">
        <v>1099</v>
      </c>
      <c r="C4" s="265" t="s">
        <v>1105</v>
      </c>
      <c r="D4" s="266" t="s">
        <v>1108</v>
      </c>
      <c r="F4" s="267" t="s">
        <v>1071</v>
      </c>
      <c r="G4" s="266" t="s">
        <v>1188</v>
      </c>
      <c r="H4" s="264" t="s">
        <v>1111</v>
      </c>
      <c r="J4" s="267" t="s">
        <v>64</v>
      </c>
      <c r="L4" s="264" t="s">
        <v>1088</v>
      </c>
      <c r="M4" s="264" t="s">
        <v>1086</v>
      </c>
      <c r="N4" s="264" t="s">
        <v>1073</v>
      </c>
    </row>
    <row r="5" spans="1:14">
      <c r="A5" s="264" t="s">
        <v>1074</v>
      </c>
      <c r="B5" s="264" t="s">
        <v>1075</v>
      </c>
      <c r="C5" s="265" t="s">
        <v>1076</v>
      </c>
      <c r="D5" s="270" t="s">
        <v>1074</v>
      </c>
      <c r="E5" s="270"/>
      <c r="F5" s="271"/>
      <c r="G5" s="271"/>
      <c r="H5" s="269" t="s">
        <v>1154</v>
      </c>
      <c r="I5" s="271"/>
      <c r="J5" s="271" t="s">
        <v>1155</v>
      </c>
      <c r="K5" s="264" t="s">
        <v>1077</v>
      </c>
      <c r="L5" s="264" t="s">
        <v>1089</v>
      </c>
      <c r="M5" s="264" t="s">
        <v>1074</v>
      </c>
      <c r="N5" s="264" t="s">
        <v>1090</v>
      </c>
    </row>
    <row r="6" spans="1:14">
      <c r="A6" s="268">
        <v>45217</v>
      </c>
      <c r="B6" s="264" t="s">
        <v>1100</v>
      </c>
      <c r="C6" s="265" t="s">
        <v>1106</v>
      </c>
      <c r="D6" s="266" t="s">
        <v>1109</v>
      </c>
      <c r="H6" s="264">
        <v>3000.68</v>
      </c>
      <c r="I6" s="277">
        <f>H6</f>
        <v>3000.68</v>
      </c>
      <c r="J6" s="267">
        <v>3000.68</v>
      </c>
      <c r="K6" s="264" t="s">
        <v>1113</v>
      </c>
      <c r="L6" s="264">
        <v>5800</v>
      </c>
      <c r="M6" s="264">
        <v>95113516</v>
      </c>
      <c r="N6" s="264" t="s">
        <v>1091</v>
      </c>
    </row>
    <row r="7" spans="1:14">
      <c r="A7" s="268">
        <v>45217</v>
      </c>
      <c r="B7" s="278" t="s">
        <v>1101</v>
      </c>
      <c r="C7" s="280" t="s">
        <v>1106</v>
      </c>
      <c r="D7" s="281" t="s">
        <v>1109</v>
      </c>
      <c r="E7" s="281"/>
      <c r="H7" s="278">
        <v>-2080</v>
      </c>
      <c r="I7" s="277">
        <f>I6+H7</f>
        <v>920.67999999999984</v>
      </c>
      <c r="J7" s="267">
        <v>920.68</v>
      </c>
      <c r="K7" s="278" t="s">
        <v>1114</v>
      </c>
      <c r="L7" s="264">
        <v>5800</v>
      </c>
      <c r="M7" s="264">
        <v>36114333</v>
      </c>
      <c r="N7" s="264" t="s">
        <v>1092</v>
      </c>
    </row>
    <row r="8" spans="1:14">
      <c r="A8" s="268">
        <v>45222</v>
      </c>
      <c r="B8" s="264" t="s">
        <v>1101</v>
      </c>
      <c r="C8" s="265" t="s">
        <v>1106</v>
      </c>
      <c r="D8" s="266" t="s">
        <v>1109</v>
      </c>
      <c r="F8" s="277"/>
      <c r="G8" s="277"/>
      <c r="H8" s="272">
        <v>910</v>
      </c>
      <c r="I8" s="277">
        <f>I7+H8</f>
        <v>1830.6799999999998</v>
      </c>
      <c r="J8" s="277">
        <v>1830.68</v>
      </c>
      <c r="K8" s="272" t="s">
        <v>1120</v>
      </c>
      <c r="L8" s="264">
        <v>165</v>
      </c>
      <c r="M8" s="264">
        <v>88888888</v>
      </c>
      <c r="N8" s="264" t="s">
        <v>1093</v>
      </c>
    </row>
    <row r="9" spans="1:14">
      <c r="A9" s="268">
        <v>45222</v>
      </c>
      <c r="B9" s="286" t="s">
        <v>1101</v>
      </c>
      <c r="C9" s="287">
        <v>130</v>
      </c>
      <c r="D9" s="288">
        <v>9</v>
      </c>
      <c r="E9" s="288"/>
      <c r="F9" s="289">
        <f>D9*C9</f>
        <v>1170</v>
      </c>
      <c r="G9" s="289"/>
      <c r="H9" s="286">
        <v>0</v>
      </c>
      <c r="I9" s="289"/>
      <c r="J9" s="267">
        <v>1830.68</v>
      </c>
      <c r="K9" s="264" t="s">
        <v>1121</v>
      </c>
      <c r="L9" s="264">
        <v>165</v>
      </c>
      <c r="M9" s="264">
        <v>88888888</v>
      </c>
      <c r="N9" s="264" t="s">
        <v>1093</v>
      </c>
    </row>
    <row r="10" spans="1:14">
      <c r="A10" s="268">
        <v>45226</v>
      </c>
      <c r="B10" s="264" t="s">
        <v>1101</v>
      </c>
      <c r="C10" s="265">
        <v>157.30000000000001</v>
      </c>
      <c r="D10" s="266">
        <v>1</v>
      </c>
      <c r="H10" s="264">
        <v>-157.63</v>
      </c>
      <c r="I10" s="274">
        <v>0</v>
      </c>
      <c r="J10" s="274">
        <v>1830.68</v>
      </c>
      <c r="K10" s="273" t="s">
        <v>1122</v>
      </c>
      <c r="L10" s="264">
        <v>165</v>
      </c>
      <c r="M10" s="264">
        <v>95215533</v>
      </c>
      <c r="N10" s="264" t="s">
        <v>1094</v>
      </c>
    </row>
    <row r="11" spans="1:14">
      <c r="A11" s="268">
        <v>45226</v>
      </c>
      <c r="B11" s="264" t="s">
        <v>1101</v>
      </c>
      <c r="C11" s="265">
        <v>157.30000000000001</v>
      </c>
      <c r="D11" s="266">
        <v>2</v>
      </c>
      <c r="H11" s="264">
        <v>-315.26</v>
      </c>
      <c r="I11" s="274">
        <v>0</v>
      </c>
      <c r="J11" s="274">
        <v>1830.68</v>
      </c>
      <c r="K11" s="273" t="s">
        <v>1123</v>
      </c>
      <c r="L11" s="264">
        <v>165</v>
      </c>
      <c r="M11" s="264">
        <v>95215846</v>
      </c>
      <c r="N11" s="264" t="s">
        <v>1094</v>
      </c>
    </row>
    <row r="12" spans="1:14">
      <c r="A12" s="268">
        <v>45229</v>
      </c>
      <c r="B12" s="264" t="s">
        <v>1101</v>
      </c>
      <c r="C12" s="265">
        <v>173</v>
      </c>
      <c r="D12" s="266">
        <v>5</v>
      </c>
      <c r="H12" s="264">
        <v>-866.82</v>
      </c>
      <c r="I12" s="274">
        <v>0</v>
      </c>
      <c r="J12" s="274">
        <v>1830.68</v>
      </c>
      <c r="K12" s="273" t="s">
        <v>1124</v>
      </c>
      <c r="L12" s="264">
        <v>165</v>
      </c>
      <c r="M12" s="264">
        <v>95103707</v>
      </c>
      <c r="N12" s="264" t="s">
        <v>1094</v>
      </c>
    </row>
    <row r="13" spans="1:14">
      <c r="A13" s="268">
        <v>45229</v>
      </c>
      <c r="B13" s="264" t="s">
        <v>1101</v>
      </c>
      <c r="C13" s="265">
        <v>173</v>
      </c>
      <c r="D13" s="266">
        <v>5</v>
      </c>
      <c r="H13" s="264">
        <v>157.63</v>
      </c>
      <c r="I13" s="274">
        <v>0</v>
      </c>
      <c r="J13" s="274">
        <v>1830.68</v>
      </c>
      <c r="K13" s="273" t="s">
        <v>1125</v>
      </c>
      <c r="L13" s="264">
        <v>165</v>
      </c>
      <c r="M13" s="264">
        <v>18200988</v>
      </c>
      <c r="N13" s="264" t="s">
        <v>1095</v>
      </c>
    </row>
    <row r="14" spans="1:14">
      <c r="A14" s="268">
        <v>45229</v>
      </c>
      <c r="B14" s="264" t="s">
        <v>1101</v>
      </c>
      <c r="C14" s="265">
        <v>157.30000000000001</v>
      </c>
      <c r="D14" s="266">
        <v>2</v>
      </c>
      <c r="H14" s="264">
        <v>315.26</v>
      </c>
      <c r="I14" s="274">
        <v>0</v>
      </c>
      <c r="J14" s="274">
        <v>1830.68</v>
      </c>
      <c r="K14" s="273" t="s">
        <v>1126</v>
      </c>
      <c r="L14" s="264">
        <v>165</v>
      </c>
      <c r="M14" s="264">
        <v>18201019</v>
      </c>
      <c r="N14" s="264" t="s">
        <v>1095</v>
      </c>
    </row>
    <row r="15" spans="1:14">
      <c r="A15" s="268">
        <v>45229</v>
      </c>
      <c r="B15" s="264" t="s">
        <v>1101</v>
      </c>
      <c r="C15" s="265">
        <v>157.30000000000001</v>
      </c>
      <c r="D15" s="266">
        <v>1</v>
      </c>
      <c r="H15" s="264">
        <v>866.82</v>
      </c>
      <c r="I15" s="274">
        <v>0</v>
      </c>
      <c r="J15" s="274">
        <v>1830.68</v>
      </c>
      <c r="K15" s="273" t="s">
        <v>1127</v>
      </c>
      <c r="L15" s="264">
        <v>165</v>
      </c>
      <c r="M15" s="264">
        <v>18201200</v>
      </c>
      <c r="N15" s="264" t="s">
        <v>1095</v>
      </c>
    </row>
    <row r="16" spans="1:14">
      <c r="A16" s="268">
        <v>45267</v>
      </c>
      <c r="B16" s="278" t="s">
        <v>1102</v>
      </c>
      <c r="C16" s="280" t="s">
        <v>1106</v>
      </c>
      <c r="D16" s="281" t="s">
        <v>1109</v>
      </c>
      <c r="E16" s="281"/>
      <c r="H16" s="278">
        <v>-566</v>
      </c>
      <c r="I16" s="277">
        <f>I8+H16</f>
        <v>1264.6799999999998</v>
      </c>
      <c r="J16" s="267">
        <v>1264.68</v>
      </c>
      <c r="K16" s="279" t="s">
        <v>1114</v>
      </c>
      <c r="L16" s="264">
        <v>5800</v>
      </c>
      <c r="M16" s="264">
        <v>36093318</v>
      </c>
      <c r="N16" s="264" t="s">
        <v>1092</v>
      </c>
    </row>
    <row r="17" spans="1:14">
      <c r="A17" s="268">
        <v>45267</v>
      </c>
      <c r="B17" s="278" t="s">
        <v>1103</v>
      </c>
      <c r="C17" s="280" t="s">
        <v>1106</v>
      </c>
      <c r="D17" s="281" t="s">
        <v>1109</v>
      </c>
      <c r="E17" s="281"/>
      <c r="H17" s="278">
        <v>-983.6</v>
      </c>
      <c r="I17" s="277">
        <f t="shared" ref="I17:I22" si="0">I16+H17</f>
        <v>281.07999999999981</v>
      </c>
      <c r="J17" s="267">
        <v>281.08</v>
      </c>
      <c r="K17" s="279" t="s">
        <v>1114</v>
      </c>
      <c r="L17" s="264">
        <v>5800</v>
      </c>
      <c r="M17" s="264">
        <v>36093353</v>
      </c>
      <c r="N17" s="264" t="s">
        <v>1092</v>
      </c>
    </row>
    <row r="18" spans="1:14">
      <c r="A18" s="268">
        <v>45267</v>
      </c>
      <c r="B18" s="264" t="s">
        <v>1100</v>
      </c>
      <c r="C18" s="265" t="s">
        <v>1106</v>
      </c>
      <c r="D18" s="266" t="s">
        <v>1109</v>
      </c>
      <c r="H18" s="264">
        <v>5181.13</v>
      </c>
      <c r="I18" s="277">
        <f t="shared" si="0"/>
        <v>5462.21</v>
      </c>
      <c r="J18" s="267">
        <v>5462.21</v>
      </c>
      <c r="K18" s="264" t="s">
        <v>1113</v>
      </c>
      <c r="L18" s="264">
        <v>5800</v>
      </c>
      <c r="M18" s="264">
        <v>36094012</v>
      </c>
      <c r="N18" s="264" t="s">
        <v>1091</v>
      </c>
    </row>
    <row r="19" spans="1:14">
      <c r="A19" s="268">
        <v>45267</v>
      </c>
      <c r="B19" s="264">
        <v>808</v>
      </c>
      <c r="C19" s="265">
        <v>18.207357999999999</v>
      </c>
      <c r="D19" s="266">
        <v>300</v>
      </c>
      <c r="F19" s="285">
        <f>D19*C19</f>
        <v>5462.2073999999993</v>
      </c>
      <c r="G19" s="285"/>
      <c r="H19" s="264">
        <v>-5462.21</v>
      </c>
      <c r="I19" s="277">
        <f t="shared" si="0"/>
        <v>0</v>
      </c>
      <c r="J19" s="267">
        <v>0</v>
      </c>
      <c r="K19" s="264" t="s">
        <v>1128</v>
      </c>
      <c r="L19" s="264">
        <v>5800</v>
      </c>
      <c r="M19" s="264">
        <v>36094012</v>
      </c>
      <c r="N19" s="264">
        <v>72</v>
      </c>
    </row>
    <row r="20" spans="1:14">
      <c r="A20" s="268">
        <v>45267</v>
      </c>
      <c r="B20" s="264" t="s">
        <v>1100</v>
      </c>
      <c r="C20" s="265" t="s">
        <v>1106</v>
      </c>
      <c r="D20" s="266" t="s">
        <v>1109</v>
      </c>
      <c r="H20" s="264">
        <v>5238.8999999999996</v>
      </c>
      <c r="I20" s="277">
        <f t="shared" si="0"/>
        <v>5238.8999999999996</v>
      </c>
      <c r="J20" s="267">
        <v>5238.8999999999996</v>
      </c>
      <c r="K20" s="264" t="s">
        <v>1113</v>
      </c>
      <c r="L20" s="264">
        <v>5800</v>
      </c>
      <c r="M20" s="264">
        <v>36094051</v>
      </c>
      <c r="N20" s="264" t="s">
        <v>1091</v>
      </c>
    </row>
    <row r="21" spans="1:14">
      <c r="A21" s="268">
        <v>45267</v>
      </c>
      <c r="B21" s="264">
        <v>801</v>
      </c>
      <c r="C21" s="265">
        <v>523.88987099999997</v>
      </c>
      <c r="D21" s="266">
        <v>10</v>
      </c>
      <c r="F21" s="285">
        <f>D21*C21</f>
        <v>5238.8987099999995</v>
      </c>
      <c r="G21" s="285"/>
      <c r="H21" s="264">
        <v>-5238.8999999999996</v>
      </c>
      <c r="I21" s="277">
        <f t="shared" si="0"/>
        <v>0</v>
      </c>
      <c r="J21" s="267">
        <v>0</v>
      </c>
      <c r="K21" s="264" t="s">
        <v>1129</v>
      </c>
      <c r="L21" s="264">
        <v>5800</v>
      </c>
      <c r="M21" s="264">
        <v>36094051</v>
      </c>
      <c r="N21" s="264">
        <v>72</v>
      </c>
    </row>
    <row r="22" spans="1:14">
      <c r="A22" s="268">
        <v>45267</v>
      </c>
      <c r="B22" s="264" t="s">
        <v>1100</v>
      </c>
      <c r="C22" s="265" t="s">
        <v>1106</v>
      </c>
      <c r="D22" s="266" t="s">
        <v>1109</v>
      </c>
      <c r="H22" s="264">
        <v>1576.31</v>
      </c>
      <c r="I22" s="277">
        <f t="shared" si="0"/>
        <v>1576.31</v>
      </c>
      <c r="J22" s="267">
        <v>1576.31</v>
      </c>
      <c r="K22" s="264" t="s">
        <v>1113</v>
      </c>
      <c r="L22" s="264">
        <v>5800</v>
      </c>
      <c r="M22" s="264">
        <v>10001</v>
      </c>
      <c r="N22" s="264" t="s">
        <v>1091</v>
      </c>
    </row>
    <row r="23" spans="1:14">
      <c r="A23" s="268">
        <v>45267</v>
      </c>
      <c r="B23" s="264" t="s">
        <v>1101</v>
      </c>
      <c r="C23" s="265">
        <v>157.30000000000001</v>
      </c>
      <c r="D23" s="266">
        <v>10</v>
      </c>
      <c r="H23" s="264">
        <v>-1576.31</v>
      </c>
      <c r="I23" s="274"/>
      <c r="J23" s="274">
        <v>1576.31</v>
      </c>
      <c r="K23" s="273" t="s">
        <v>1130</v>
      </c>
      <c r="L23" s="264">
        <v>165</v>
      </c>
      <c r="M23" s="264">
        <v>36094616</v>
      </c>
      <c r="N23" s="264" t="s">
        <v>1094</v>
      </c>
    </row>
    <row r="24" spans="1:14">
      <c r="A24" s="268">
        <v>45267</v>
      </c>
      <c r="B24" s="264" t="s">
        <v>1101</v>
      </c>
      <c r="C24" s="265">
        <v>-157.53</v>
      </c>
      <c r="D24" s="266">
        <v>10</v>
      </c>
      <c r="H24" s="264">
        <v>-1575.3</v>
      </c>
      <c r="I24" s="274"/>
      <c r="J24" s="274">
        <v>1576.31</v>
      </c>
      <c r="K24" s="273" t="s">
        <v>1131</v>
      </c>
      <c r="L24" s="264">
        <v>165</v>
      </c>
      <c r="M24" s="264">
        <v>36094724</v>
      </c>
      <c r="N24" s="264" t="s">
        <v>1096</v>
      </c>
    </row>
    <row r="25" spans="1:14">
      <c r="A25" s="268">
        <v>45271</v>
      </c>
      <c r="B25" s="282" t="s">
        <v>1101</v>
      </c>
      <c r="C25" s="283">
        <v>-143.69999999999999</v>
      </c>
      <c r="D25" s="284">
        <v>10</v>
      </c>
      <c r="E25" s="284"/>
      <c r="F25" s="282">
        <v>-1440.01</v>
      </c>
      <c r="G25" s="285">
        <v>3.01</v>
      </c>
      <c r="H25" s="282">
        <v>-1440.01</v>
      </c>
      <c r="I25" s="277">
        <f>I22+H25</f>
        <v>136.29999999999995</v>
      </c>
      <c r="J25" s="267">
        <v>136.30000000000001</v>
      </c>
      <c r="K25" s="264" t="s">
        <v>1156</v>
      </c>
      <c r="L25" s="264">
        <v>165</v>
      </c>
      <c r="M25" s="264">
        <v>0</v>
      </c>
      <c r="N25" s="264" t="s">
        <v>1097</v>
      </c>
    </row>
    <row r="26" spans="1:14">
      <c r="A26" s="268">
        <v>45271</v>
      </c>
      <c r="B26" s="264" t="s">
        <v>1103</v>
      </c>
      <c r="C26" s="265" t="s">
        <v>1106</v>
      </c>
      <c r="F26" s="277"/>
      <c r="G26" s="277"/>
      <c r="H26" s="272">
        <v>491.8</v>
      </c>
      <c r="I26" s="277">
        <f>I25+H26</f>
        <v>628.09999999999991</v>
      </c>
      <c r="J26" s="277">
        <v>628.1</v>
      </c>
      <c r="K26" s="272" t="s">
        <v>1132</v>
      </c>
      <c r="L26" s="264">
        <v>165</v>
      </c>
      <c r="M26" s="264">
        <v>88888888</v>
      </c>
      <c r="N26" s="264" t="s">
        <v>1093</v>
      </c>
    </row>
    <row r="27" spans="1:14">
      <c r="A27" s="268">
        <v>45271</v>
      </c>
      <c r="B27" s="286" t="s">
        <v>1103</v>
      </c>
      <c r="C27" s="287">
        <v>49.18</v>
      </c>
      <c r="D27" s="288">
        <v>10</v>
      </c>
      <c r="E27" s="288"/>
      <c r="F27" s="289">
        <f>D27*C27</f>
        <v>491.8</v>
      </c>
      <c r="G27" s="289"/>
      <c r="H27" s="286">
        <v>0</v>
      </c>
      <c r="I27" s="289"/>
      <c r="J27" s="274">
        <v>628.1</v>
      </c>
      <c r="K27" s="273" t="s">
        <v>1133</v>
      </c>
      <c r="L27" s="264">
        <v>165</v>
      </c>
      <c r="M27" s="264">
        <v>88888888</v>
      </c>
      <c r="N27" s="264" t="s">
        <v>1093</v>
      </c>
    </row>
    <row r="28" spans="1:14">
      <c r="A28" s="268">
        <v>45271</v>
      </c>
      <c r="B28" s="264" t="s">
        <v>1102</v>
      </c>
      <c r="C28" s="265" t="s">
        <v>1106</v>
      </c>
      <c r="D28" s="266" t="s">
        <v>1109</v>
      </c>
      <c r="F28" s="277"/>
      <c r="G28" s="277"/>
      <c r="H28" s="272">
        <v>198.1</v>
      </c>
      <c r="I28" s="277">
        <f>I26+H28</f>
        <v>826.19999999999993</v>
      </c>
      <c r="J28" s="277">
        <v>826.2</v>
      </c>
      <c r="K28" s="272" t="s">
        <v>1132</v>
      </c>
      <c r="L28" s="264">
        <v>165</v>
      </c>
      <c r="M28" s="264">
        <v>88888888</v>
      </c>
      <c r="N28" s="264" t="s">
        <v>1093</v>
      </c>
    </row>
    <row r="29" spans="1:14">
      <c r="A29" s="268">
        <v>45271</v>
      </c>
      <c r="B29" s="286" t="s">
        <v>1102</v>
      </c>
      <c r="C29" s="287">
        <v>28.3</v>
      </c>
      <c r="D29" s="288">
        <v>13</v>
      </c>
      <c r="E29" s="288"/>
      <c r="F29" s="289">
        <f>D29*C29</f>
        <v>367.90000000000003</v>
      </c>
      <c r="G29" s="289"/>
      <c r="H29" s="286">
        <v>0</v>
      </c>
      <c r="I29" s="289"/>
      <c r="J29" s="274">
        <v>826.2</v>
      </c>
      <c r="K29" s="273" t="s">
        <v>1134</v>
      </c>
      <c r="L29" s="264">
        <v>165</v>
      </c>
      <c r="M29" s="264">
        <v>88888888</v>
      </c>
      <c r="N29" s="264" t="s">
        <v>1093</v>
      </c>
    </row>
    <row r="30" spans="1:14">
      <c r="A30" s="268">
        <v>45273</v>
      </c>
      <c r="B30" s="264" t="s">
        <v>1088</v>
      </c>
      <c r="C30" s="265" t="s">
        <v>1116</v>
      </c>
      <c r="D30" s="266" t="s">
        <v>1117</v>
      </c>
      <c r="H30" s="264">
        <v>826.2</v>
      </c>
      <c r="I30" s="277">
        <f>I28+H30</f>
        <v>1652.4</v>
      </c>
      <c r="J30" s="267">
        <v>1652.4</v>
      </c>
      <c r="K30" s="264" t="s">
        <v>1113</v>
      </c>
      <c r="L30" s="264">
        <v>5800</v>
      </c>
      <c r="M30" s="264">
        <v>36151331</v>
      </c>
      <c r="N30" s="264" t="s">
        <v>1078</v>
      </c>
    </row>
    <row r="31" spans="1:14">
      <c r="A31" s="268">
        <v>45273</v>
      </c>
      <c r="B31" s="278" t="s">
        <v>394</v>
      </c>
      <c r="C31" s="280" t="s">
        <v>1116</v>
      </c>
      <c r="D31" s="281" t="s">
        <v>1117</v>
      </c>
      <c r="E31" s="281"/>
      <c r="H31" s="278">
        <v>-1652.4</v>
      </c>
      <c r="I31" s="277">
        <f>I30+H31</f>
        <v>0</v>
      </c>
      <c r="J31" s="267">
        <v>0</v>
      </c>
      <c r="K31" s="278" t="s">
        <v>1114</v>
      </c>
      <c r="L31" s="264">
        <v>5800</v>
      </c>
      <c r="M31" s="264">
        <v>36151331</v>
      </c>
      <c r="N31" s="264" t="s">
        <v>1079</v>
      </c>
    </row>
    <row r="32" spans="1:14">
      <c r="A32" s="268">
        <v>45273</v>
      </c>
      <c r="B32" s="264" t="s">
        <v>1088</v>
      </c>
      <c r="C32" s="265" t="s">
        <v>1116</v>
      </c>
      <c r="D32" s="266" t="s">
        <v>1117</v>
      </c>
      <c r="H32" s="264">
        <v>21088.49</v>
      </c>
      <c r="I32" s="277">
        <f>I31+H32</f>
        <v>21088.49</v>
      </c>
      <c r="J32" s="267">
        <v>21088.49</v>
      </c>
      <c r="K32" s="264" t="s">
        <v>1113</v>
      </c>
      <c r="L32" s="264">
        <v>5800</v>
      </c>
      <c r="M32" s="264">
        <v>36151857</v>
      </c>
      <c r="N32" s="264" t="s">
        <v>1078</v>
      </c>
    </row>
    <row r="33" spans="1:14">
      <c r="A33" s="268">
        <v>45273</v>
      </c>
      <c r="B33" s="264">
        <v>801</v>
      </c>
      <c r="C33" s="265">
        <v>527.21223999999995</v>
      </c>
      <c r="D33" s="266">
        <v>40</v>
      </c>
      <c r="F33" s="285">
        <f>D33*C33</f>
        <v>21088.489599999997</v>
      </c>
      <c r="G33" s="285"/>
      <c r="H33" s="264">
        <v>-21088.49</v>
      </c>
      <c r="I33" s="277">
        <f>I32+H33</f>
        <v>0</v>
      </c>
      <c r="J33" s="267">
        <v>0</v>
      </c>
      <c r="K33" s="264" t="s">
        <v>1135</v>
      </c>
      <c r="L33" s="264">
        <v>5800</v>
      </c>
      <c r="M33" s="264">
        <v>36151857</v>
      </c>
      <c r="N33" s="264">
        <v>72</v>
      </c>
    </row>
    <row r="34" spans="1:14">
      <c r="A34" s="268">
        <v>45278</v>
      </c>
      <c r="B34" s="264" t="s">
        <v>394</v>
      </c>
      <c r="C34" s="265" t="s">
        <v>1116</v>
      </c>
      <c r="D34" s="266" t="s">
        <v>1117</v>
      </c>
      <c r="F34" s="277"/>
      <c r="G34" s="277"/>
      <c r="H34" s="272">
        <v>220.32</v>
      </c>
      <c r="I34" s="277">
        <f>I33+H34</f>
        <v>220.32</v>
      </c>
      <c r="J34" s="277">
        <v>220.32</v>
      </c>
      <c r="K34" s="272" t="s">
        <v>1132</v>
      </c>
      <c r="L34" s="264">
        <v>165</v>
      </c>
      <c r="M34" s="264">
        <v>88888888</v>
      </c>
      <c r="N34" s="264" t="s">
        <v>1080</v>
      </c>
    </row>
    <row r="35" spans="1:14">
      <c r="A35" s="268">
        <v>45278</v>
      </c>
      <c r="B35" s="286" t="s">
        <v>394</v>
      </c>
      <c r="C35" s="287">
        <v>55.08</v>
      </c>
      <c r="D35" s="288">
        <v>26</v>
      </c>
      <c r="E35" s="288"/>
      <c r="F35" s="289">
        <f>D35*C35</f>
        <v>1432.08</v>
      </c>
      <c r="G35" s="289"/>
      <c r="H35" s="286">
        <v>0</v>
      </c>
      <c r="I35" s="289"/>
      <c r="J35" s="267">
        <v>220.32</v>
      </c>
      <c r="K35" s="264" t="s">
        <v>1136</v>
      </c>
      <c r="L35" s="264">
        <v>165</v>
      </c>
      <c r="M35" s="264">
        <v>88888888</v>
      </c>
      <c r="N35" s="264" t="s">
        <v>1080</v>
      </c>
    </row>
    <row r="36" spans="1:14">
      <c r="A36" s="268">
        <v>45288</v>
      </c>
      <c r="B36" s="290">
        <v>808</v>
      </c>
      <c r="C36" s="291">
        <v>18.625761000000001</v>
      </c>
      <c r="D36" s="292">
        <v>-300</v>
      </c>
      <c r="E36" s="292"/>
      <c r="F36" s="295"/>
      <c r="G36" s="295"/>
      <c r="H36" s="290">
        <v>5587.73</v>
      </c>
      <c r="I36" s="277">
        <f>I34+H36</f>
        <v>5808.0499999999993</v>
      </c>
      <c r="J36" s="267">
        <v>5808.05</v>
      </c>
      <c r="K36" s="264" t="s">
        <v>1118</v>
      </c>
      <c r="L36" s="264">
        <v>5800</v>
      </c>
      <c r="M36" s="264">
        <v>95105725</v>
      </c>
      <c r="N36" s="264">
        <v>73</v>
      </c>
    </row>
    <row r="37" spans="1:14">
      <c r="A37" s="268">
        <v>45288</v>
      </c>
      <c r="B37" s="264" t="s">
        <v>1088</v>
      </c>
      <c r="C37" s="265" t="s">
        <v>1116</v>
      </c>
      <c r="D37" s="266" t="s">
        <v>1117</v>
      </c>
      <c r="H37" s="264">
        <v>-5587.73</v>
      </c>
      <c r="I37" s="277">
        <f>I36+H37</f>
        <v>220.31999999999971</v>
      </c>
      <c r="J37" s="267">
        <v>220.32</v>
      </c>
      <c r="K37" s="264" t="s">
        <v>1119</v>
      </c>
      <c r="L37" s="264">
        <v>5800</v>
      </c>
      <c r="M37" s="264">
        <v>95105725</v>
      </c>
      <c r="N37" s="264" t="s">
        <v>1083</v>
      </c>
    </row>
    <row r="38" spans="1:14">
      <c r="A38" s="268">
        <v>45288</v>
      </c>
      <c r="B38" s="264" t="s">
        <v>1088</v>
      </c>
      <c r="C38" s="265" t="s">
        <v>1116</v>
      </c>
      <c r="D38" s="266" t="s">
        <v>1117</v>
      </c>
      <c r="H38" s="264">
        <v>2086.5100000000002</v>
      </c>
      <c r="I38" s="277">
        <f>I37+H38</f>
        <v>2306.83</v>
      </c>
      <c r="J38" s="267">
        <v>2306.83</v>
      </c>
      <c r="K38" s="264" t="s">
        <v>1113</v>
      </c>
      <c r="L38" s="264">
        <v>5800</v>
      </c>
      <c r="M38" s="264">
        <v>10001</v>
      </c>
      <c r="N38" s="264" t="s">
        <v>1078</v>
      </c>
    </row>
    <row r="39" spans="1:14">
      <c r="A39" s="268">
        <v>45288</v>
      </c>
      <c r="B39" s="264" t="s">
        <v>38</v>
      </c>
      <c r="C39" s="265">
        <v>115.1</v>
      </c>
      <c r="D39" s="266">
        <v>20</v>
      </c>
      <c r="H39" s="264">
        <v>-2306.83</v>
      </c>
      <c r="I39" s="274"/>
      <c r="J39" s="274">
        <v>2306.83</v>
      </c>
      <c r="K39" s="273" t="s">
        <v>1137</v>
      </c>
      <c r="L39" s="264">
        <v>165</v>
      </c>
      <c r="M39" s="264">
        <v>95110347</v>
      </c>
      <c r="N39" s="264" t="s">
        <v>1081</v>
      </c>
    </row>
    <row r="40" spans="1:14">
      <c r="A40" s="268">
        <v>45288</v>
      </c>
      <c r="B40" s="264" t="s">
        <v>1088</v>
      </c>
      <c r="C40" s="265" t="s">
        <v>1116</v>
      </c>
      <c r="D40" s="266" t="s">
        <v>1117</v>
      </c>
      <c r="H40" s="264">
        <v>3960.3</v>
      </c>
      <c r="I40" s="277">
        <f>I38+H40</f>
        <v>6267.13</v>
      </c>
      <c r="J40" s="267">
        <v>6267.13</v>
      </c>
      <c r="K40" s="264" t="s">
        <v>1113</v>
      </c>
      <c r="L40" s="264">
        <v>5800</v>
      </c>
      <c r="M40" s="264">
        <v>10001</v>
      </c>
      <c r="N40" s="264" t="s">
        <v>1078</v>
      </c>
    </row>
    <row r="41" spans="1:14">
      <c r="A41" s="268">
        <v>45288</v>
      </c>
      <c r="B41" s="264" t="s">
        <v>394</v>
      </c>
      <c r="C41" s="265">
        <v>39.520000000000003</v>
      </c>
      <c r="D41" s="266">
        <v>100</v>
      </c>
      <c r="H41" s="264">
        <v>-3960.3</v>
      </c>
      <c r="I41" s="274"/>
      <c r="J41" s="274">
        <v>6267.13</v>
      </c>
      <c r="K41" s="273" t="s">
        <v>1138</v>
      </c>
      <c r="L41" s="264">
        <v>165</v>
      </c>
      <c r="M41" s="264">
        <v>95111027</v>
      </c>
      <c r="N41" s="264" t="s">
        <v>1081</v>
      </c>
    </row>
    <row r="42" spans="1:14">
      <c r="A42" s="273"/>
      <c r="B42" s="273"/>
      <c r="C42" s="275"/>
      <c r="D42" s="276"/>
      <c r="E42" s="276"/>
      <c r="F42" s="274"/>
      <c r="G42" s="274"/>
      <c r="H42" s="273"/>
      <c r="I42" s="274"/>
      <c r="J42" s="274"/>
      <c r="K42" s="273"/>
      <c r="L42" s="273"/>
      <c r="M42" s="273"/>
      <c r="N42" s="273"/>
    </row>
    <row r="43" spans="1:14">
      <c r="A43" s="268">
        <v>45293</v>
      </c>
      <c r="B43" s="282" t="s">
        <v>1145</v>
      </c>
      <c r="C43" s="283">
        <v>-115.1</v>
      </c>
      <c r="D43" s="284">
        <v>20</v>
      </c>
      <c r="E43" s="284"/>
      <c r="F43" s="285">
        <f>H43/D43</f>
        <v>-115.3415</v>
      </c>
      <c r="G43" s="285">
        <v>4.83</v>
      </c>
      <c r="H43" s="282">
        <v>-2306.83</v>
      </c>
      <c r="I43" s="277">
        <f>I40+H43</f>
        <v>3960.3</v>
      </c>
      <c r="J43" s="267">
        <v>3960.3</v>
      </c>
      <c r="K43" s="264" t="s">
        <v>1157</v>
      </c>
      <c r="L43" s="264">
        <v>165</v>
      </c>
      <c r="M43" s="264">
        <v>0</v>
      </c>
      <c r="N43" s="264" t="s">
        <v>1082</v>
      </c>
    </row>
    <row r="44" spans="1:14">
      <c r="A44" s="268">
        <v>45293</v>
      </c>
      <c r="B44" s="282" t="s">
        <v>1147</v>
      </c>
      <c r="C44" s="283">
        <v>-39.5</v>
      </c>
      <c r="D44" s="284">
        <v>100</v>
      </c>
      <c r="E44" s="284"/>
      <c r="F44" s="285">
        <f>H44/D44</f>
        <v>-39.582999999999998</v>
      </c>
      <c r="G44" s="285">
        <v>8.3000000000000007</v>
      </c>
      <c r="H44" s="282">
        <v>-3958.3</v>
      </c>
      <c r="I44" s="277">
        <f>I43+H44</f>
        <v>2</v>
      </c>
      <c r="J44" s="267">
        <v>2</v>
      </c>
      <c r="K44" s="264" t="s">
        <v>1158</v>
      </c>
      <c r="L44" s="264">
        <v>165</v>
      </c>
      <c r="M44" s="264">
        <v>0</v>
      </c>
      <c r="N44" s="264" t="s">
        <v>1082</v>
      </c>
    </row>
    <row r="45" spans="1:14">
      <c r="A45" s="268">
        <v>45293</v>
      </c>
      <c r="B45" s="290">
        <v>801</v>
      </c>
      <c r="C45" s="291">
        <v>538.78970700000002</v>
      </c>
      <c r="D45" s="292">
        <v>-28</v>
      </c>
      <c r="E45" s="292"/>
      <c r="F45" s="295"/>
      <c r="G45" s="295"/>
      <c r="H45" s="290">
        <v>15086.11</v>
      </c>
      <c r="I45" s="277">
        <f>I44+H45</f>
        <v>15088.11</v>
      </c>
      <c r="J45" s="267">
        <v>15088.11</v>
      </c>
      <c r="K45" s="264" t="s">
        <v>1150</v>
      </c>
      <c r="L45" s="264">
        <v>5800</v>
      </c>
      <c r="M45" s="264">
        <v>95112740</v>
      </c>
      <c r="N45" s="264">
        <v>73</v>
      </c>
    </row>
    <row r="46" spans="1:14">
      <c r="A46" s="268">
        <v>45293</v>
      </c>
      <c r="B46" s="264" t="s">
        <v>1146</v>
      </c>
      <c r="C46" s="265" t="s">
        <v>1106</v>
      </c>
      <c r="D46" s="266" t="s">
        <v>1149</v>
      </c>
      <c r="H46" s="264">
        <v>-15086.11</v>
      </c>
      <c r="I46" s="277">
        <f>I45+H46</f>
        <v>2</v>
      </c>
      <c r="J46" s="267">
        <v>2</v>
      </c>
      <c r="K46" s="264" t="s">
        <v>1119</v>
      </c>
      <c r="L46" s="264">
        <v>5800</v>
      </c>
      <c r="M46" s="264">
        <v>95112740</v>
      </c>
      <c r="N46" s="264" t="s">
        <v>1083</v>
      </c>
    </row>
    <row r="47" spans="1:14">
      <c r="A47" s="268">
        <v>45294</v>
      </c>
      <c r="B47" s="264" t="s">
        <v>1146</v>
      </c>
      <c r="C47" s="265" t="s">
        <v>1106</v>
      </c>
      <c r="D47" s="266" t="s">
        <v>1149</v>
      </c>
      <c r="G47" s="267">
        <v>-1.9</v>
      </c>
      <c r="H47" s="264">
        <v>0</v>
      </c>
      <c r="I47" s="277">
        <f>I46+G47</f>
        <v>0.10000000000000009</v>
      </c>
      <c r="J47" s="267">
        <v>0.1</v>
      </c>
      <c r="K47" s="264" t="s">
        <v>1151</v>
      </c>
      <c r="L47" s="264">
        <v>165</v>
      </c>
      <c r="M47" s="264">
        <v>22229971</v>
      </c>
      <c r="N47" s="264" t="s">
        <v>1139</v>
      </c>
    </row>
    <row r="48" spans="1:14">
      <c r="A48" s="268">
        <v>45294</v>
      </c>
      <c r="B48" s="264" t="s">
        <v>1146</v>
      </c>
      <c r="C48" s="265" t="s">
        <v>1106</v>
      </c>
      <c r="D48" s="266" t="s">
        <v>1149</v>
      </c>
      <c r="G48" s="267">
        <v>-0.1</v>
      </c>
      <c r="H48" s="264">
        <v>-0.1</v>
      </c>
      <c r="I48" s="277">
        <f>I47+G48</f>
        <v>0</v>
      </c>
      <c r="J48" s="267">
        <v>0</v>
      </c>
      <c r="K48" s="264" t="s">
        <v>1152</v>
      </c>
      <c r="L48" s="264">
        <v>165</v>
      </c>
      <c r="M48" s="264">
        <v>22229977</v>
      </c>
      <c r="N48" s="264" t="s">
        <v>1140</v>
      </c>
    </row>
    <row r="49" spans="1:14">
      <c r="A49" s="268">
        <v>45295</v>
      </c>
      <c r="B49" s="290">
        <v>801</v>
      </c>
      <c r="C49" s="291">
        <v>540.000044</v>
      </c>
      <c r="D49" s="292">
        <v>-22</v>
      </c>
      <c r="E49" s="292"/>
      <c r="F49" s="295"/>
      <c r="G49" s="295"/>
      <c r="H49" s="290">
        <v>11880</v>
      </c>
      <c r="I49" s="277">
        <f t="shared" ref="I49:I55" si="1">I48+H49</f>
        <v>11880</v>
      </c>
      <c r="J49" s="267">
        <v>11880</v>
      </c>
      <c r="K49" s="264" t="s">
        <v>1118</v>
      </c>
      <c r="L49" s="264">
        <v>5800</v>
      </c>
      <c r="M49" s="264">
        <v>95101505</v>
      </c>
      <c r="N49" s="264">
        <v>73</v>
      </c>
    </row>
    <row r="50" spans="1:14">
      <c r="A50" s="268">
        <v>45295</v>
      </c>
      <c r="B50" s="264" t="s">
        <v>1146</v>
      </c>
      <c r="C50" s="265" t="s">
        <v>1106</v>
      </c>
      <c r="D50" s="266" t="s">
        <v>1149</v>
      </c>
      <c r="H50" s="264">
        <v>-11855.75</v>
      </c>
      <c r="I50" s="277">
        <f t="shared" si="1"/>
        <v>24.25</v>
      </c>
      <c r="J50" s="267">
        <v>24.25</v>
      </c>
      <c r="K50" s="264" t="s">
        <v>1119</v>
      </c>
      <c r="L50" s="264">
        <v>5800</v>
      </c>
      <c r="M50" s="264">
        <v>95101505</v>
      </c>
      <c r="N50" s="264" t="s">
        <v>1083</v>
      </c>
    </row>
    <row r="51" spans="1:14">
      <c r="A51" s="268">
        <v>45295</v>
      </c>
      <c r="B51" s="264" t="s">
        <v>1146</v>
      </c>
      <c r="C51" s="265" t="s">
        <v>1106</v>
      </c>
      <c r="D51" s="266" t="s">
        <v>1149</v>
      </c>
      <c r="G51" s="267">
        <v>-23.1</v>
      </c>
      <c r="H51" s="264">
        <v>-23.1</v>
      </c>
      <c r="I51" s="277">
        <f t="shared" si="1"/>
        <v>1.1499999999999986</v>
      </c>
      <c r="J51" s="267">
        <v>1.1499999999999999</v>
      </c>
      <c r="K51" s="264" t="s">
        <v>1151</v>
      </c>
      <c r="L51" s="264">
        <v>5800</v>
      </c>
      <c r="M51" s="264">
        <v>95109971</v>
      </c>
      <c r="N51" s="264" t="s">
        <v>1139</v>
      </c>
    </row>
    <row r="52" spans="1:14">
      <c r="A52" s="268">
        <v>45295</v>
      </c>
      <c r="B52" s="264" t="s">
        <v>1146</v>
      </c>
      <c r="C52" s="265" t="s">
        <v>1106</v>
      </c>
      <c r="D52" s="266" t="s">
        <v>1149</v>
      </c>
      <c r="G52" s="267">
        <v>-1.1499999999999999</v>
      </c>
      <c r="H52" s="264">
        <v>-1.1499999999999999</v>
      </c>
      <c r="I52" s="277">
        <f t="shared" si="1"/>
        <v>0</v>
      </c>
      <c r="J52" s="267">
        <v>0</v>
      </c>
      <c r="K52" s="264" t="s">
        <v>1152</v>
      </c>
      <c r="L52" s="264">
        <v>5800</v>
      </c>
      <c r="M52" s="264">
        <v>95109977</v>
      </c>
      <c r="N52" s="264" t="s">
        <v>1140</v>
      </c>
    </row>
    <row r="53" spans="1:14">
      <c r="A53" s="268">
        <v>45296</v>
      </c>
      <c r="B53" s="264" t="s">
        <v>1146</v>
      </c>
      <c r="C53" s="265" t="s">
        <v>1106</v>
      </c>
      <c r="D53" s="266" t="s">
        <v>1149</v>
      </c>
      <c r="H53" s="264">
        <v>59466.12</v>
      </c>
      <c r="I53" s="277">
        <f t="shared" si="1"/>
        <v>59466.12</v>
      </c>
      <c r="J53" s="267">
        <v>59466.12</v>
      </c>
      <c r="K53" s="264" t="s">
        <v>1113</v>
      </c>
      <c r="L53" s="264">
        <v>5800</v>
      </c>
      <c r="M53" s="264">
        <v>36161744</v>
      </c>
      <c r="N53" s="264" t="s">
        <v>1078</v>
      </c>
    </row>
    <row r="54" spans="1:14">
      <c r="A54" s="268">
        <v>45296</v>
      </c>
      <c r="B54" s="282">
        <v>801</v>
      </c>
      <c r="C54" s="283">
        <v>540.60110799999995</v>
      </c>
      <c r="D54" s="284">
        <v>110</v>
      </c>
      <c r="E54" s="284"/>
      <c r="F54" s="285">
        <f>D54*C54</f>
        <v>59466.121879999992</v>
      </c>
      <c r="G54" s="285"/>
      <c r="H54" s="282">
        <v>-59466.12</v>
      </c>
      <c r="I54" s="277">
        <f t="shared" si="1"/>
        <v>0</v>
      </c>
      <c r="J54" s="267">
        <v>0</v>
      </c>
      <c r="K54" s="264" t="s">
        <v>1153</v>
      </c>
      <c r="L54" s="264">
        <v>5800</v>
      </c>
      <c r="M54" s="264">
        <v>36161744</v>
      </c>
      <c r="N54" s="264">
        <v>72</v>
      </c>
    </row>
    <row r="55" spans="1:14">
      <c r="A55" s="268">
        <v>45296</v>
      </c>
      <c r="B55" s="264" t="s">
        <v>1146</v>
      </c>
      <c r="C55" s="265" t="s">
        <v>1106</v>
      </c>
      <c r="D55" s="266" t="s">
        <v>1149</v>
      </c>
      <c r="H55" s="264">
        <v>27030.06</v>
      </c>
      <c r="I55" s="277">
        <f t="shared" si="1"/>
        <v>27030.06</v>
      </c>
      <c r="J55" s="267">
        <v>27030.06</v>
      </c>
      <c r="K55" s="264" t="s">
        <v>1113</v>
      </c>
      <c r="L55" s="264">
        <v>5800</v>
      </c>
      <c r="M55" s="264">
        <v>95173631</v>
      </c>
      <c r="N55" s="264" t="s">
        <v>1078</v>
      </c>
    </row>
    <row r="56" spans="1:14">
      <c r="A56" s="268">
        <v>45296</v>
      </c>
      <c r="B56" s="264">
        <v>801</v>
      </c>
      <c r="C56" s="265" t="s">
        <v>1187</v>
      </c>
      <c r="D56" s="266">
        <v>50000</v>
      </c>
      <c r="H56" s="264">
        <v>-27030.06</v>
      </c>
      <c r="I56" s="274"/>
      <c r="J56" s="274">
        <v>27030.06</v>
      </c>
      <c r="K56" s="273" t="s">
        <v>1164</v>
      </c>
      <c r="L56" s="264">
        <v>5800</v>
      </c>
      <c r="M56" s="264">
        <v>95173631</v>
      </c>
      <c r="N56" s="264" t="s">
        <v>1141</v>
      </c>
    </row>
    <row r="57" spans="1:14">
      <c r="A57" s="268">
        <v>45299</v>
      </c>
      <c r="B57" s="264" t="s">
        <v>1146</v>
      </c>
      <c r="C57" s="265" t="s">
        <v>1106</v>
      </c>
      <c r="D57" s="266" t="s">
        <v>1149</v>
      </c>
      <c r="H57" s="264">
        <v>91.67</v>
      </c>
      <c r="I57" s="277">
        <f>I55+H57</f>
        <v>27121.73</v>
      </c>
      <c r="J57" s="267">
        <v>27121.73</v>
      </c>
      <c r="K57" s="264" t="s">
        <v>1113</v>
      </c>
      <c r="L57" s="264">
        <v>5800</v>
      </c>
      <c r="M57" s="264">
        <v>58009517</v>
      </c>
      <c r="N57" s="264" t="s">
        <v>1078</v>
      </c>
    </row>
    <row r="58" spans="1:14">
      <c r="A58" s="268">
        <v>45299</v>
      </c>
      <c r="B58" s="282">
        <v>801</v>
      </c>
      <c r="C58" s="283">
        <v>542.43450199999995</v>
      </c>
      <c r="D58" s="284">
        <v>50</v>
      </c>
      <c r="E58" s="284"/>
      <c r="F58" s="285">
        <f>D58*C58</f>
        <v>27121.725099999996</v>
      </c>
      <c r="G58" s="285"/>
      <c r="H58" s="282">
        <v>-27121.73</v>
      </c>
      <c r="I58" s="274"/>
      <c r="J58" s="274">
        <v>0</v>
      </c>
      <c r="K58" s="273" t="s">
        <v>1163</v>
      </c>
      <c r="L58" s="264">
        <v>5800</v>
      </c>
      <c r="M58" s="264">
        <v>95173631</v>
      </c>
      <c r="N58" s="264" t="s">
        <v>1142</v>
      </c>
    </row>
    <row r="59" spans="1:14">
      <c r="A59" s="268">
        <v>45313</v>
      </c>
      <c r="B59" s="264" t="s">
        <v>1147</v>
      </c>
      <c r="C59" s="265">
        <v>51.4</v>
      </c>
      <c r="D59" s="266">
        <v>-126</v>
      </c>
      <c r="H59" s="264">
        <v>6462.8</v>
      </c>
      <c r="I59" s="274"/>
      <c r="J59" s="274">
        <v>0</v>
      </c>
      <c r="K59" s="273" t="s">
        <v>1159</v>
      </c>
      <c r="L59" s="264">
        <v>165</v>
      </c>
      <c r="M59" s="264">
        <v>95164217</v>
      </c>
      <c r="N59" s="264" t="s">
        <v>1143</v>
      </c>
    </row>
    <row r="60" spans="1:14">
      <c r="A60" s="268">
        <v>45313</v>
      </c>
      <c r="B60" s="264" t="s">
        <v>1148</v>
      </c>
      <c r="C60" s="265">
        <v>41.6</v>
      </c>
      <c r="D60" s="266">
        <v>-13</v>
      </c>
      <c r="H60" s="264">
        <v>539.66999999999996</v>
      </c>
      <c r="I60" s="274"/>
      <c r="J60" s="274">
        <v>0</v>
      </c>
      <c r="K60" s="273" t="s">
        <v>1160</v>
      </c>
      <c r="L60" s="264">
        <v>165</v>
      </c>
      <c r="M60" s="264">
        <v>95164250</v>
      </c>
      <c r="N60" s="264" t="s">
        <v>1143</v>
      </c>
    </row>
    <row r="61" spans="1:14">
      <c r="A61" s="268">
        <v>45315</v>
      </c>
      <c r="B61" s="272" t="s">
        <v>1147</v>
      </c>
      <c r="C61" s="293">
        <v>-51.4</v>
      </c>
      <c r="D61" s="294">
        <v>-126</v>
      </c>
      <c r="E61" s="294"/>
      <c r="F61" s="277">
        <f>D61*C61</f>
        <v>6476.4</v>
      </c>
      <c r="G61" s="277"/>
      <c r="H61" s="272">
        <v>6462.8</v>
      </c>
      <c r="I61" s="277">
        <f>I60+H61</f>
        <v>6462.8</v>
      </c>
      <c r="J61" s="267">
        <v>6462.8</v>
      </c>
      <c r="K61" s="264" t="s">
        <v>1161</v>
      </c>
      <c r="L61" s="264">
        <v>165</v>
      </c>
      <c r="M61" s="264">
        <v>0</v>
      </c>
      <c r="N61" s="264" t="s">
        <v>1144</v>
      </c>
    </row>
    <row r="62" spans="1:14">
      <c r="A62" s="268">
        <v>45315</v>
      </c>
      <c r="B62" s="272" t="s">
        <v>1148</v>
      </c>
      <c r="C62" s="293">
        <v>-41.6</v>
      </c>
      <c r="D62" s="294">
        <v>-13</v>
      </c>
      <c r="E62" s="294"/>
      <c r="F62" s="277">
        <f>D62*C62</f>
        <v>540.80000000000007</v>
      </c>
      <c r="G62" s="277"/>
      <c r="H62" s="272">
        <v>539.66999999999996</v>
      </c>
      <c r="I62" s="277">
        <f>I61+H62</f>
        <v>7002.47</v>
      </c>
      <c r="J62" s="267">
        <v>7002.47</v>
      </c>
      <c r="K62" s="264" t="s">
        <v>1162</v>
      </c>
      <c r="L62" s="264">
        <v>165</v>
      </c>
      <c r="M62" s="264">
        <v>0</v>
      </c>
      <c r="N62" s="264" t="s">
        <v>1144</v>
      </c>
    </row>
    <row r="63" spans="1:14">
      <c r="D63" s="264"/>
      <c r="E63" s="264"/>
    </row>
    <row r="64" spans="1:14">
      <c r="D64" s="264"/>
      <c r="E64" s="264"/>
    </row>
    <row r="65" spans="4:5">
      <c r="D65" s="264"/>
      <c r="E65" s="26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642</v>
      </c>
      <c r="C2" s="82" t="s">
        <v>105</v>
      </c>
      <c r="D2" s="83">
        <f>SUM(D4:D35)</f>
        <v>20911</v>
      </c>
      <c r="E2" s="83">
        <f>SUM(E4:E26)</f>
        <v>-54277.093000000001</v>
      </c>
      <c r="F2" s="83">
        <f>SUM(F4:F36)</f>
        <v>72630</v>
      </c>
      <c r="G2" s="83">
        <f>SUM(G4:G36)</f>
        <v>-58332.79</v>
      </c>
      <c r="H2" s="83">
        <f>F2+G2</f>
        <v>14297.21</v>
      </c>
    </row>
    <row r="3" spans="1:8">
      <c r="B3" s="72"/>
      <c r="H3" s="64"/>
    </row>
    <row r="4" spans="1:8">
      <c r="B4" s="86" t="s">
        <v>108</v>
      </c>
      <c r="C4" s="86"/>
      <c r="D4" s="86"/>
      <c r="E4" s="64">
        <v>-400</v>
      </c>
      <c r="G4" s="64">
        <v>-207</v>
      </c>
      <c r="H4" s="64">
        <f t="shared" ref="H4:H30" si="0">H3+F4+G4</f>
        <v>-207</v>
      </c>
    </row>
    <row r="5" spans="1:8">
      <c r="B5" s="86" t="s">
        <v>109</v>
      </c>
      <c r="C5" s="86"/>
      <c r="D5" s="86"/>
      <c r="E5" s="64">
        <v>-500</v>
      </c>
      <c r="G5" s="64">
        <v>-456</v>
      </c>
      <c r="H5" s="64">
        <f t="shared" si="0"/>
        <v>-663</v>
      </c>
    </row>
    <row r="6" spans="1:8">
      <c r="A6" s="80">
        <v>45019</v>
      </c>
      <c r="B6" s="86" t="s">
        <v>178</v>
      </c>
      <c r="C6" s="86"/>
      <c r="D6" s="86"/>
      <c r="E6" s="64">
        <v>-4300</v>
      </c>
      <c r="G6" s="64">
        <v>-4300</v>
      </c>
      <c r="H6" s="64">
        <f t="shared" si="0"/>
        <v>-4963</v>
      </c>
    </row>
    <row r="7" spans="1:8">
      <c r="A7" s="80">
        <v>45019</v>
      </c>
      <c r="B7" s="86" t="s">
        <v>179</v>
      </c>
      <c r="C7" s="86"/>
      <c r="D7" s="86"/>
      <c r="E7" s="64">
        <v>-674.74</v>
      </c>
      <c r="F7" s="85"/>
      <c r="G7" s="64">
        <v>-670.27</v>
      </c>
      <c r="H7" s="64">
        <f t="shared" si="0"/>
        <v>-5633.27</v>
      </c>
    </row>
    <row r="8" spans="1:8">
      <c r="A8" s="80" t="s">
        <v>643</v>
      </c>
      <c r="B8" s="86" t="s">
        <v>115</v>
      </c>
      <c r="C8" s="86"/>
      <c r="D8" s="86"/>
      <c r="E8" s="64">
        <v>-150</v>
      </c>
      <c r="F8" s="85"/>
      <c r="G8" s="64">
        <v>-139.9</v>
      </c>
      <c r="H8" s="64">
        <f t="shared" si="0"/>
        <v>-5773.17</v>
      </c>
    </row>
    <row r="9" spans="1:8">
      <c r="B9" s="88" t="s">
        <v>117</v>
      </c>
      <c r="C9" s="88"/>
      <c r="D9" s="88"/>
      <c r="E9" s="64">
        <v>-1000</v>
      </c>
      <c r="F9" s="64"/>
      <c r="G9" s="64">
        <v>-1148</v>
      </c>
      <c r="H9" s="64">
        <f t="shared" si="0"/>
        <v>-6921.17</v>
      </c>
    </row>
    <row r="10" spans="1:8">
      <c r="B10" s="88" t="s">
        <v>118</v>
      </c>
      <c r="C10" s="88"/>
      <c r="D10" s="88"/>
      <c r="E10" s="64">
        <v>-150</v>
      </c>
      <c r="F10" s="64"/>
      <c r="G10" s="64">
        <v>-93.5</v>
      </c>
      <c r="H10" s="64">
        <f t="shared" si="0"/>
        <v>-7014.67</v>
      </c>
    </row>
    <row r="11" spans="1:8">
      <c r="B11" s="89" t="s">
        <v>119</v>
      </c>
      <c r="D11" s="64"/>
      <c r="E11" s="64">
        <f>D48*-1</f>
        <v>-107.14</v>
      </c>
      <c r="F11" s="64"/>
      <c r="G11" s="64">
        <v>-107.14</v>
      </c>
      <c r="H11" s="64">
        <f t="shared" si="0"/>
        <v>-7121.81</v>
      </c>
    </row>
    <row r="12" spans="1:8">
      <c r="B12" s="89" t="s">
        <v>120</v>
      </c>
      <c r="E12" s="64">
        <f>E54</f>
        <v>-5461.222999999999</v>
      </c>
      <c r="F12" s="64"/>
      <c r="G12" s="64">
        <v>-5461.22</v>
      </c>
      <c r="H12" s="64">
        <f t="shared" si="0"/>
        <v>-12583.03</v>
      </c>
    </row>
    <row r="13" spans="1:8">
      <c r="B13" s="89" t="s">
        <v>121</v>
      </c>
      <c r="E13" s="64">
        <f>E78</f>
        <v>-31033.99</v>
      </c>
      <c r="F13" s="64"/>
      <c r="G13" s="64">
        <v>-31033.99</v>
      </c>
      <c r="H13" s="64">
        <f t="shared" si="0"/>
        <v>-43617.020000000004</v>
      </c>
    </row>
    <row r="14" spans="1:8">
      <c r="B14" t="s">
        <v>2</v>
      </c>
      <c r="E14" s="64">
        <v>-3500</v>
      </c>
      <c r="F14" s="64"/>
      <c r="G14" s="64">
        <v>-3500</v>
      </c>
      <c r="H14" s="64">
        <f t="shared" si="0"/>
        <v>-47117.020000000004</v>
      </c>
    </row>
    <row r="15" spans="1:8">
      <c r="B15" t="s">
        <v>554</v>
      </c>
      <c r="E15" s="64"/>
      <c r="F15" s="64"/>
      <c r="G15" s="64">
        <v>-1000</v>
      </c>
      <c r="H15" s="64">
        <f t="shared" si="0"/>
        <v>-48117.020000000004</v>
      </c>
    </row>
    <row r="16" spans="1:8">
      <c r="B16" t="s">
        <v>1</v>
      </c>
      <c r="E16" s="64">
        <v>-3500</v>
      </c>
      <c r="F16" s="64"/>
      <c r="G16" s="64">
        <v>-3500</v>
      </c>
      <c r="H16" s="64">
        <f t="shared" si="0"/>
        <v>-51617.020000000004</v>
      </c>
    </row>
    <row r="17" spans="1:8">
      <c r="B17" t="s">
        <v>553</v>
      </c>
      <c r="E17" s="64"/>
      <c r="F17" s="64"/>
      <c r="G17" s="64">
        <v>-1000</v>
      </c>
      <c r="H17" s="64">
        <f t="shared" si="0"/>
        <v>-52617.020000000004</v>
      </c>
    </row>
    <row r="18" spans="1:8">
      <c r="B18" t="s">
        <v>125</v>
      </c>
      <c r="E18" s="64">
        <v>-3500</v>
      </c>
      <c r="F18" s="64"/>
      <c r="G18" s="64">
        <v>-3500</v>
      </c>
      <c r="H18" s="64">
        <f t="shared" si="0"/>
        <v>-56117.020000000004</v>
      </c>
    </row>
    <row r="19" spans="1:8">
      <c r="B19" t="s">
        <v>256</v>
      </c>
      <c r="D19">
        <v>1111</v>
      </c>
      <c r="E19" s="64"/>
      <c r="F19" s="64">
        <v>6000</v>
      </c>
      <c r="G19" s="64"/>
      <c r="H19" s="64">
        <f t="shared" si="0"/>
        <v>-50117.020000000004</v>
      </c>
    </row>
    <row r="20" spans="1:8">
      <c r="B20" t="s">
        <v>126</v>
      </c>
      <c r="D20" s="91">
        <v>7500</v>
      </c>
      <c r="F20" s="85">
        <v>7500</v>
      </c>
      <c r="G20" s="64"/>
      <c r="H20" s="64">
        <f t="shared" si="0"/>
        <v>-42617.020000000004</v>
      </c>
    </row>
    <row r="21" spans="1:8">
      <c r="B21" t="s">
        <v>644</v>
      </c>
      <c r="D21" s="91">
        <v>2000</v>
      </c>
      <c r="F21" s="85">
        <v>2000</v>
      </c>
      <c r="G21" s="64"/>
      <c r="H21" s="64">
        <f t="shared" si="0"/>
        <v>-40617.020000000004</v>
      </c>
    </row>
    <row r="22" spans="1:8">
      <c r="B22" t="s">
        <v>127</v>
      </c>
      <c r="D22" s="91">
        <v>2800</v>
      </c>
      <c r="F22" s="64">
        <v>2800</v>
      </c>
      <c r="G22" s="64"/>
      <c r="H22" s="64">
        <f t="shared" si="0"/>
        <v>-37817.020000000004</v>
      </c>
    </row>
    <row r="23" spans="1:8">
      <c r="B23" t="s">
        <v>645</v>
      </c>
      <c r="D23" s="91">
        <v>6500</v>
      </c>
      <c r="F23" s="64">
        <v>6500</v>
      </c>
      <c r="G23" s="64"/>
      <c r="H23" s="64">
        <f t="shared" si="0"/>
        <v>-31317.020000000004</v>
      </c>
    </row>
    <row r="24" spans="1:8">
      <c r="B24" t="s">
        <v>646</v>
      </c>
      <c r="D24" s="199">
        <v>1000</v>
      </c>
      <c r="H24" s="64">
        <f t="shared" si="0"/>
        <v>-31317.020000000004</v>
      </c>
    </row>
    <row r="25" spans="1:8">
      <c r="A25" s="80">
        <v>45028</v>
      </c>
      <c r="B25" t="s">
        <v>647</v>
      </c>
      <c r="D25" s="84"/>
      <c r="F25" s="64">
        <v>13000</v>
      </c>
      <c r="G25" s="64"/>
      <c r="H25" s="64">
        <f t="shared" si="0"/>
        <v>-18317.020000000004</v>
      </c>
    </row>
    <row r="26" spans="1:8">
      <c r="A26" s="80"/>
      <c r="B26" t="s">
        <v>648</v>
      </c>
      <c r="D26" s="84"/>
      <c r="H26" s="64">
        <f t="shared" si="0"/>
        <v>-18317.020000000004</v>
      </c>
    </row>
    <row r="27" spans="1:8">
      <c r="A27" s="80">
        <v>45042</v>
      </c>
      <c r="B27" t="s">
        <v>649</v>
      </c>
      <c r="F27" s="64">
        <v>28080</v>
      </c>
      <c r="G27" s="64"/>
      <c r="H27" s="64">
        <f t="shared" si="0"/>
        <v>9762.9799999999959</v>
      </c>
    </row>
    <row r="28" spans="1:8">
      <c r="A28" s="80">
        <v>45042</v>
      </c>
      <c r="B28" t="s">
        <v>650</v>
      </c>
      <c r="F28" s="64"/>
      <c r="G28" s="64">
        <v>-600</v>
      </c>
      <c r="H28" s="64">
        <f t="shared" si="0"/>
        <v>9162.9799999999959</v>
      </c>
    </row>
    <row r="29" spans="1:8">
      <c r="A29" s="80">
        <v>45042</v>
      </c>
      <c r="B29" t="s">
        <v>651</v>
      </c>
      <c r="F29" s="64"/>
      <c r="G29" s="64">
        <v>-1615.77</v>
      </c>
      <c r="H29" s="64">
        <f t="shared" si="0"/>
        <v>7547.2099999999955</v>
      </c>
    </row>
    <row r="30" spans="1:8">
      <c r="A30" s="80">
        <v>45042</v>
      </c>
      <c r="B30" t="s">
        <v>652</v>
      </c>
      <c r="F30" s="85">
        <v>6750</v>
      </c>
      <c r="G30" s="64"/>
      <c r="H30" s="85">
        <f t="shared" si="0"/>
        <v>14297.209999999995</v>
      </c>
    </row>
    <row r="31" spans="1:8">
      <c r="F31" s="64"/>
      <c r="G31" s="64"/>
      <c r="H31" s="64"/>
    </row>
    <row r="32" spans="1:8">
      <c r="F32" s="64"/>
      <c r="G32" s="64"/>
      <c r="H32" s="64"/>
    </row>
    <row r="33" spans="1:8">
      <c r="F33" s="64"/>
      <c r="G33" s="64"/>
      <c r="H33" s="64"/>
    </row>
    <row r="34" spans="1:8">
      <c r="F34" s="64"/>
      <c r="G34" s="64"/>
      <c r="H34" s="64"/>
    </row>
    <row r="35" spans="1:8">
      <c r="E35" s="64"/>
      <c r="G35" s="64"/>
      <c r="H35" s="64"/>
    </row>
    <row r="36" spans="1:8">
      <c r="B36" t="s">
        <v>130</v>
      </c>
      <c r="E36" s="64"/>
      <c r="G36" s="64"/>
      <c r="H36" s="64"/>
    </row>
    <row r="37" spans="1:8">
      <c r="A37" s="76" t="s">
        <v>131</v>
      </c>
      <c r="B37" s="76"/>
      <c r="C37" s="76"/>
      <c r="D37" s="76"/>
      <c r="E37" s="78"/>
      <c r="G37" s="64"/>
      <c r="H37" s="64"/>
    </row>
    <row r="38" spans="1:8">
      <c r="A38" s="194"/>
      <c r="B38" s="185"/>
      <c r="C38" s="185"/>
      <c r="D38" s="185"/>
      <c r="E38" s="186"/>
      <c r="H38" s="64"/>
    </row>
    <row r="39" spans="1:8">
      <c r="A39" s="194"/>
      <c r="B39" s="185"/>
      <c r="C39" s="187"/>
      <c r="D39" s="185"/>
      <c r="E39" s="185"/>
      <c r="H39" s="64"/>
    </row>
    <row r="40" spans="1:8">
      <c r="A40" s="194"/>
      <c r="B40" s="185"/>
      <c r="C40" s="187"/>
      <c r="D40" s="185"/>
      <c r="E40" s="185"/>
      <c r="H40" s="64"/>
    </row>
    <row r="41" spans="1:8" s="2" customFormat="1">
      <c r="A41" s="80"/>
      <c r="C41" s="90"/>
      <c r="H41" s="64"/>
    </row>
    <row r="42" spans="1:8">
      <c r="A42" s="94">
        <v>44929</v>
      </c>
      <c r="B42" s="95" t="s">
        <v>132</v>
      </c>
      <c r="C42" s="76"/>
      <c r="D42" s="96">
        <f>SUM(D43:D50)</f>
        <v>4161.9400000000005</v>
      </c>
      <c r="E42" s="96">
        <f>SUM(E43:E50)</f>
        <v>4162</v>
      </c>
      <c r="H42" s="64"/>
    </row>
    <row r="43" spans="1:8">
      <c r="B43" t="s">
        <v>368</v>
      </c>
      <c r="D43">
        <v>835.27</v>
      </c>
      <c r="E43" s="64">
        <v>835</v>
      </c>
      <c r="F43" s="64"/>
      <c r="G43" s="64"/>
    </row>
    <row r="44" spans="1:8">
      <c r="B44" t="s">
        <v>134</v>
      </c>
      <c r="D44">
        <v>1240.45</v>
      </c>
      <c r="E44" s="64">
        <v>1240</v>
      </c>
      <c r="F44" s="64"/>
      <c r="G44" s="64"/>
    </row>
    <row r="45" spans="1:8">
      <c r="B45" t="s">
        <v>135</v>
      </c>
      <c r="D45">
        <v>195.7</v>
      </c>
      <c r="E45">
        <v>195</v>
      </c>
      <c r="F45" s="64"/>
      <c r="G45" s="64"/>
    </row>
    <row r="46" spans="1:8">
      <c r="B46" t="s">
        <v>136</v>
      </c>
      <c r="D46">
        <v>1448.09</v>
      </c>
      <c r="E46">
        <v>1450</v>
      </c>
      <c r="F46" s="64"/>
      <c r="G46" s="64"/>
    </row>
    <row r="47" spans="1:8">
      <c r="B47" t="s">
        <v>137</v>
      </c>
      <c r="D47">
        <v>335.29</v>
      </c>
      <c r="E47">
        <v>335</v>
      </c>
      <c r="F47" s="64"/>
      <c r="G47" s="64"/>
    </row>
    <row r="48" spans="1:8">
      <c r="B48" t="s">
        <v>138</v>
      </c>
      <c r="C48" s="88"/>
      <c r="D48" s="88">
        <v>107.14</v>
      </c>
      <c r="E48">
        <v>107</v>
      </c>
      <c r="F48" s="64"/>
      <c r="G48" s="64"/>
    </row>
    <row r="49" spans="1:8">
      <c r="C49" s="88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139</v>
      </c>
      <c r="C54" s="76"/>
      <c r="D54" s="78"/>
      <c r="E54" s="79">
        <f>SUM(E55:E75)</f>
        <v>-5461.222999999999</v>
      </c>
    </row>
    <row r="55" spans="1:8">
      <c r="A55" s="80">
        <v>44873</v>
      </c>
      <c r="B55" t="s">
        <v>653</v>
      </c>
      <c r="C55" s="88"/>
      <c r="D55" s="88" t="s">
        <v>202</v>
      </c>
      <c r="E55" s="85">
        <v>-1111.1099999999999</v>
      </c>
      <c r="F55" s="64"/>
      <c r="G55" s="64"/>
      <c r="H55" s="64"/>
    </row>
    <row r="56" spans="1:8">
      <c r="A56" s="80">
        <v>44920</v>
      </c>
      <c r="B56" s="88" t="s">
        <v>654</v>
      </c>
      <c r="C56" s="88"/>
      <c r="D56" s="88" t="s">
        <v>455</v>
      </c>
      <c r="E56" s="85">
        <v>-397.47</v>
      </c>
      <c r="F56" s="64"/>
      <c r="G56" s="64"/>
      <c r="H56" s="64"/>
    </row>
    <row r="57" spans="1:8">
      <c r="A57" s="80">
        <v>44920</v>
      </c>
      <c r="B57" s="88" t="s">
        <v>655</v>
      </c>
      <c r="C57" s="88"/>
      <c r="D57" s="88" t="s">
        <v>455</v>
      </c>
      <c r="E57" s="85">
        <v>-80.92</v>
      </c>
      <c r="F57" s="64"/>
      <c r="G57" s="64"/>
      <c r="H57" s="64"/>
    </row>
    <row r="58" spans="1:8">
      <c r="A58" s="80">
        <v>44920</v>
      </c>
      <c r="B58" s="88" t="s">
        <v>656</v>
      </c>
      <c r="C58" s="88"/>
      <c r="D58" s="88" t="s">
        <v>455</v>
      </c>
      <c r="E58" s="85">
        <v>-127.05</v>
      </c>
      <c r="F58" s="64"/>
      <c r="G58" s="64"/>
      <c r="H58" s="64"/>
    </row>
    <row r="59" spans="1:8">
      <c r="A59" s="80">
        <v>44920</v>
      </c>
      <c r="B59" s="88" t="s">
        <v>657</v>
      </c>
      <c r="C59" s="88"/>
      <c r="D59" s="88" t="s">
        <v>455</v>
      </c>
      <c r="E59" s="85">
        <v>-49.323</v>
      </c>
      <c r="F59" s="64"/>
      <c r="G59" s="64"/>
      <c r="H59" s="64"/>
    </row>
    <row r="60" spans="1:8">
      <c r="A60" s="80">
        <v>44985</v>
      </c>
      <c r="B60" t="s">
        <v>263</v>
      </c>
      <c r="C60">
        <v>437.97</v>
      </c>
      <c r="D60" s="33" t="s">
        <v>630</v>
      </c>
      <c r="E60" s="85">
        <v>-145.99</v>
      </c>
      <c r="F60" s="64"/>
      <c r="G60" s="64"/>
      <c r="H60" s="64"/>
    </row>
    <row r="61" spans="1:8">
      <c r="A61" s="80">
        <v>44985</v>
      </c>
      <c r="B61" t="s">
        <v>264</v>
      </c>
      <c r="C61">
        <v>404.23</v>
      </c>
      <c r="D61" s="33" t="s">
        <v>630</v>
      </c>
      <c r="E61" s="85">
        <v>-134.74</v>
      </c>
      <c r="F61" s="64"/>
    </row>
    <row r="62" spans="1:8">
      <c r="A62" s="80">
        <v>44985</v>
      </c>
      <c r="B62" t="s">
        <v>265</v>
      </c>
      <c r="C62">
        <v>1135</v>
      </c>
      <c r="D62" s="33" t="s">
        <v>630</v>
      </c>
      <c r="E62" s="85">
        <v>-378.33</v>
      </c>
      <c r="F62" s="64"/>
    </row>
    <row r="63" spans="1:8">
      <c r="A63" s="80">
        <v>44982</v>
      </c>
      <c r="B63" t="s">
        <v>658</v>
      </c>
      <c r="C63">
        <v>659.93</v>
      </c>
      <c r="D63" s="33" t="s">
        <v>534</v>
      </c>
      <c r="E63" s="85">
        <v>-164.98</v>
      </c>
      <c r="F63" s="64"/>
    </row>
    <row r="64" spans="1:8">
      <c r="A64" s="80">
        <v>44995</v>
      </c>
      <c r="B64" t="s">
        <v>598</v>
      </c>
      <c r="C64">
        <v>720.19</v>
      </c>
      <c r="D64" s="198" t="s">
        <v>659</v>
      </c>
      <c r="E64" s="85">
        <v>-240.06</v>
      </c>
      <c r="F64" s="64"/>
    </row>
    <row r="65" spans="1:8">
      <c r="A65" s="80">
        <v>44995</v>
      </c>
      <c r="B65" t="s">
        <v>228</v>
      </c>
      <c r="C65">
        <v>613.91</v>
      </c>
      <c r="D65" s="33" t="s">
        <v>660</v>
      </c>
      <c r="E65" s="85">
        <v>-61.39</v>
      </c>
      <c r="F65" s="64"/>
    </row>
    <row r="66" spans="1:8">
      <c r="A66" s="80">
        <v>44995</v>
      </c>
      <c r="B66" t="s">
        <v>503</v>
      </c>
      <c r="C66">
        <v>2258.94</v>
      </c>
      <c r="D66" s="33" t="s">
        <v>462</v>
      </c>
      <c r="E66" s="85">
        <v>-376.49</v>
      </c>
      <c r="F66" s="64"/>
    </row>
    <row r="67" spans="1:8">
      <c r="A67" s="80">
        <v>44985</v>
      </c>
      <c r="B67" t="s">
        <v>661</v>
      </c>
      <c r="D67" s="33"/>
      <c r="E67" s="85">
        <v>-161.31</v>
      </c>
      <c r="F67" s="64"/>
    </row>
    <row r="68" spans="1:8">
      <c r="A68" s="80">
        <v>44986</v>
      </c>
      <c r="B68" t="s">
        <v>661</v>
      </c>
      <c r="D68" s="33"/>
      <c r="E68" s="85">
        <v>-137.93</v>
      </c>
      <c r="F68" s="64"/>
    </row>
    <row r="69" spans="1:8">
      <c r="A69" s="80">
        <v>44987</v>
      </c>
      <c r="B69" t="s">
        <v>661</v>
      </c>
      <c r="D69" s="33"/>
      <c r="E69" s="85">
        <v>-121.99</v>
      </c>
      <c r="F69" s="64"/>
    </row>
    <row r="70" spans="1:8">
      <c r="A70" s="80">
        <v>45004</v>
      </c>
      <c r="B70" t="s">
        <v>662</v>
      </c>
      <c r="D70" s="33"/>
      <c r="E70" s="85">
        <v>-94.85</v>
      </c>
      <c r="F70" s="64"/>
    </row>
    <row r="71" spans="1:8">
      <c r="A71" s="80">
        <v>45005</v>
      </c>
      <c r="B71" t="s">
        <v>663</v>
      </c>
      <c r="D71" s="33"/>
      <c r="E71" s="85">
        <v>-456.1</v>
      </c>
      <c r="F71" s="64"/>
    </row>
    <row r="72" spans="1:8">
      <c r="A72" s="80">
        <v>45005</v>
      </c>
      <c r="B72" t="s">
        <v>664</v>
      </c>
      <c r="E72" s="85">
        <v>-110</v>
      </c>
    </row>
    <row r="73" spans="1:8">
      <c r="A73" s="80">
        <v>45007</v>
      </c>
      <c r="B73" t="s">
        <v>665</v>
      </c>
      <c r="D73" s="33"/>
      <c r="E73" s="85">
        <v>-554.11</v>
      </c>
    </row>
    <row r="74" spans="1:8">
      <c r="A74" s="80">
        <v>45010</v>
      </c>
      <c r="B74" t="s">
        <v>666</v>
      </c>
      <c r="D74" s="33"/>
      <c r="E74" s="85">
        <v>-530.54999999999995</v>
      </c>
    </row>
    <row r="75" spans="1:8">
      <c r="A75" s="80">
        <v>45010</v>
      </c>
      <c r="B75" t="s">
        <v>667</v>
      </c>
      <c r="D75" s="33"/>
      <c r="E75" s="85">
        <v>-26.53</v>
      </c>
    </row>
    <row r="76" spans="1:8">
      <c r="A76" s="80"/>
      <c r="D76" s="33"/>
      <c r="E76" s="85" t="s">
        <v>639</v>
      </c>
    </row>
    <row r="78" spans="1:8">
      <c r="A78" s="76"/>
      <c r="B78" s="77" t="s">
        <v>140</v>
      </c>
      <c r="C78" s="76"/>
      <c r="D78" s="76"/>
      <c r="E78" s="79">
        <f>SUM(E79:E83)</f>
        <v>-31033.99</v>
      </c>
    </row>
    <row r="79" spans="1:8">
      <c r="A79" s="80">
        <v>44984</v>
      </c>
      <c r="B79" s="88" t="s">
        <v>148</v>
      </c>
      <c r="C79" s="88"/>
      <c r="D79" s="88"/>
      <c r="E79" s="85">
        <v>-30374</v>
      </c>
      <c r="F79" s="64"/>
      <c r="G79" s="64"/>
      <c r="H79" s="64"/>
    </row>
    <row r="80" spans="1:8">
      <c r="A80" s="80">
        <v>44993</v>
      </c>
      <c r="B80" s="88" t="s">
        <v>379</v>
      </c>
      <c r="C80" s="88"/>
      <c r="D80" s="88"/>
      <c r="E80" s="85">
        <v>-160</v>
      </c>
      <c r="F80" s="64"/>
      <c r="G80" s="64"/>
      <c r="H80" s="64"/>
    </row>
    <row r="81" spans="1:8">
      <c r="A81" s="80">
        <v>44994</v>
      </c>
      <c r="B81" s="88" t="s">
        <v>668</v>
      </c>
      <c r="C81" s="88"/>
      <c r="D81" s="88"/>
      <c r="E81" s="85">
        <v>-160.04</v>
      </c>
      <c r="F81" s="64"/>
      <c r="G81" s="64"/>
      <c r="H81" s="64"/>
    </row>
    <row r="82" spans="1:8">
      <c r="A82" s="80">
        <v>44995</v>
      </c>
      <c r="B82" s="88" t="s">
        <v>379</v>
      </c>
      <c r="C82" s="88"/>
      <c r="D82" s="88"/>
      <c r="E82" s="85">
        <v>-110</v>
      </c>
      <c r="F82" s="64"/>
      <c r="G82" s="64"/>
      <c r="H82" s="64"/>
    </row>
    <row r="83" spans="1:8">
      <c r="A83" s="80">
        <v>45000</v>
      </c>
      <c r="B83" s="88" t="s">
        <v>669</v>
      </c>
      <c r="C83" s="88"/>
      <c r="D83" s="88"/>
      <c r="E83" s="85">
        <v>-229.95</v>
      </c>
      <c r="F83" s="64"/>
      <c r="G83" s="64"/>
      <c r="H83" s="64"/>
    </row>
    <row r="84" spans="1:8">
      <c r="A84" s="80"/>
      <c r="B84" s="98"/>
      <c r="E84" s="85" t="s">
        <v>639</v>
      </c>
    </row>
    <row r="85" spans="1:8">
      <c r="A85" s="80"/>
      <c r="B85" s="98"/>
      <c r="E85" s="85"/>
    </row>
    <row r="86" spans="1:8">
      <c r="A86" s="80"/>
      <c r="B86" s="98"/>
      <c r="E86" s="85"/>
    </row>
    <row r="87" spans="1:8">
      <c r="A87" s="80"/>
      <c r="B87" s="98"/>
      <c r="E87" s="85"/>
    </row>
    <row r="88" spans="1:8">
      <c r="A88" s="80"/>
      <c r="B88" s="98"/>
      <c r="E88" s="85"/>
    </row>
    <row r="89" spans="1:8">
      <c r="A89" s="80"/>
      <c r="B89" s="98"/>
      <c r="E89" s="85"/>
    </row>
    <row r="90" spans="1:8">
      <c r="A90" s="80"/>
      <c r="B90" s="98"/>
      <c r="E90" s="85"/>
    </row>
    <row r="91" spans="1:8">
      <c r="A91" s="80"/>
      <c r="B91" s="98"/>
      <c r="E91" s="85"/>
    </row>
    <row r="92" spans="1:8">
      <c r="A92" s="80"/>
      <c r="B92" s="98"/>
      <c r="E92" s="85"/>
    </row>
    <row r="93" spans="1:8">
      <c r="A93" s="80"/>
      <c r="B93" s="98"/>
      <c r="E93" s="85"/>
    </row>
    <row r="94" spans="1:8">
      <c r="A94" s="80"/>
      <c r="B94" s="98"/>
      <c r="E94" s="85"/>
    </row>
    <row r="95" spans="1:8">
      <c r="A95" s="80"/>
      <c r="B95" s="98"/>
      <c r="E95" s="85"/>
    </row>
    <row r="96" spans="1:8">
      <c r="A96" s="80"/>
      <c r="B96" s="98"/>
      <c r="E96" s="85"/>
    </row>
    <row r="97" spans="1:5">
      <c r="A97" s="80"/>
      <c r="B97" s="98"/>
      <c r="E97" s="85"/>
    </row>
    <row r="98" spans="1:5">
      <c r="A98" s="80"/>
      <c r="B98" s="98"/>
      <c r="E98" s="85"/>
    </row>
    <row r="99" spans="1:5">
      <c r="A99" s="80"/>
      <c r="B99" s="98"/>
      <c r="E99" s="85"/>
    </row>
    <row r="100" spans="1:5">
      <c r="A100" s="80"/>
      <c r="B100" s="98"/>
      <c r="E100" s="85"/>
    </row>
    <row r="101" spans="1:5">
      <c r="A101" s="80"/>
      <c r="B101" s="98"/>
      <c r="E101" s="85"/>
    </row>
    <row r="102" spans="1:5">
      <c r="A102" s="80"/>
      <c r="B102" s="98"/>
      <c r="E102" s="85"/>
    </row>
    <row r="103" spans="1:5">
      <c r="A103" s="80"/>
      <c r="B103" s="98"/>
      <c r="E103" s="85"/>
    </row>
    <row r="104" spans="1:5">
      <c r="A104" s="80"/>
      <c r="B104" s="98"/>
      <c r="E104" s="85"/>
    </row>
    <row r="105" spans="1:5">
      <c r="A105" s="80"/>
      <c r="B105" s="98"/>
      <c r="E105" s="85"/>
    </row>
    <row r="106" spans="1:5">
      <c r="A106" s="80"/>
      <c r="B106" s="98"/>
      <c r="E106" s="85"/>
    </row>
    <row r="107" spans="1:5">
      <c r="A107" s="80"/>
      <c r="B107" s="98"/>
      <c r="E107" s="85"/>
    </row>
    <row r="111" spans="1:5">
      <c r="A111" s="76"/>
      <c r="B111" s="77" t="s">
        <v>670</v>
      </c>
      <c r="C111" s="76"/>
      <c r="D111" s="78"/>
      <c r="E111" s="79">
        <f>SUM(E112:E120)</f>
        <v>367483.41000000003</v>
      </c>
    </row>
    <row r="112" spans="1:5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548</v>
      </c>
      <c r="C113" s="1"/>
      <c r="D113" s="1"/>
      <c r="E113" s="73">
        <v>53088</v>
      </c>
    </row>
    <row r="114" spans="1:5">
      <c r="A114" s="80">
        <v>45016</v>
      </c>
      <c r="B114" t="s">
        <v>98</v>
      </c>
      <c r="C114" s="1"/>
      <c r="D114" s="1"/>
      <c r="E114" s="73">
        <v>44063.82</v>
      </c>
    </row>
    <row r="115" spans="1:5">
      <c r="A115" s="80">
        <v>45016</v>
      </c>
      <c r="B115" t="s">
        <v>99</v>
      </c>
      <c r="C115" s="1"/>
      <c r="D115" s="1"/>
      <c r="E115" s="73">
        <v>6000.59</v>
      </c>
    </row>
    <row r="116" spans="1:5">
      <c r="A116" s="80">
        <v>45016</v>
      </c>
      <c r="B116" t="s">
        <v>480</v>
      </c>
      <c r="C116" s="1">
        <v>1265</v>
      </c>
      <c r="D116" s="1">
        <v>111</v>
      </c>
      <c r="E116" s="73">
        <f>D116*C116</f>
        <v>140415</v>
      </c>
    </row>
    <row r="117" spans="1:5">
      <c r="A117" s="80">
        <v>45016</v>
      </c>
      <c r="B117" t="s">
        <v>583</v>
      </c>
      <c r="C117" s="1">
        <v>19.5</v>
      </c>
      <c r="D117" s="1">
        <v>850</v>
      </c>
      <c r="E117" s="73">
        <f>D117*C117</f>
        <v>16575</v>
      </c>
    </row>
    <row r="118" spans="1:5">
      <c r="A118" s="80">
        <v>45016</v>
      </c>
      <c r="B118" t="s">
        <v>584</v>
      </c>
      <c r="C118" s="1">
        <v>21.41</v>
      </c>
      <c r="D118" s="1">
        <v>100</v>
      </c>
      <c r="E118" s="73">
        <f>D118*C118</f>
        <v>2141</v>
      </c>
    </row>
    <row r="119" spans="1:5">
      <c r="A119" s="80">
        <v>45016</v>
      </c>
      <c r="B119" t="s">
        <v>401</v>
      </c>
      <c r="C119" s="1"/>
      <c r="D119" s="1"/>
      <c r="E119" s="73">
        <v>40000</v>
      </c>
    </row>
    <row r="120" spans="1:5">
      <c r="A120" s="80"/>
      <c r="B120" t="s">
        <v>369</v>
      </c>
      <c r="C120" s="1"/>
      <c r="D120" s="1"/>
      <c r="E120" s="73">
        <v>1200</v>
      </c>
    </row>
    <row r="121" spans="1:5">
      <c r="D121" s="72" t="s">
        <v>671</v>
      </c>
      <c r="E121" s="64">
        <f>H2</f>
        <v>14297.21</v>
      </c>
    </row>
    <row r="122" spans="1:5">
      <c r="D122" s="10"/>
    </row>
    <row r="123" spans="1:5">
      <c r="D123" s="72" t="s">
        <v>143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672</v>
      </c>
      <c r="C2" s="82" t="s">
        <v>105</v>
      </c>
      <c r="D2" s="83">
        <f>SUM(D5:D36)</f>
        <v>88189</v>
      </c>
      <c r="E2" s="83">
        <f>SUM(E5:E35)</f>
        <v>-24634.690000000002</v>
      </c>
      <c r="F2" s="83">
        <f>SUM(F4:F36)</f>
        <v>23139.34</v>
      </c>
      <c r="G2" s="83">
        <f>SUM(G5:G40)</f>
        <v>-33283.54</v>
      </c>
      <c r="H2" s="83">
        <f>F2+G2</f>
        <v>-10144.200000000001</v>
      </c>
    </row>
    <row r="3" spans="1:8">
      <c r="B3" s="72"/>
      <c r="G3" s="64"/>
      <c r="H3" s="64">
        <f>F3+G3</f>
        <v>0</v>
      </c>
    </row>
    <row r="4" spans="1:8">
      <c r="A4" s="80">
        <v>44986</v>
      </c>
      <c r="B4" s="72" t="s">
        <v>673</v>
      </c>
      <c r="F4">
        <v>5000</v>
      </c>
      <c r="G4" s="64"/>
      <c r="H4" s="64">
        <f t="shared" ref="H4:H38" si="0">H3+F4+G4</f>
        <v>5000</v>
      </c>
    </row>
    <row r="5" spans="1:8">
      <c r="A5" s="80">
        <v>44991</v>
      </c>
      <c r="B5" s="86" t="s">
        <v>108</v>
      </c>
      <c r="C5" s="86"/>
      <c r="D5" s="86"/>
      <c r="E5" s="64">
        <v>-400</v>
      </c>
      <c r="G5" s="64">
        <v>-224</v>
      </c>
      <c r="H5" s="64">
        <f t="shared" si="0"/>
        <v>4776</v>
      </c>
    </row>
    <row r="6" spans="1:8">
      <c r="A6" s="80">
        <v>44991</v>
      </c>
      <c r="B6" s="86" t="s">
        <v>109</v>
      </c>
      <c r="C6" s="86"/>
      <c r="D6" s="86"/>
      <c r="E6" s="64">
        <v>-500</v>
      </c>
      <c r="G6" s="64">
        <v>-461</v>
      </c>
      <c r="H6" s="64">
        <f t="shared" si="0"/>
        <v>4315</v>
      </c>
    </row>
    <row r="7" spans="1:8">
      <c r="A7" s="80">
        <v>44999</v>
      </c>
      <c r="B7" s="86" t="s">
        <v>187</v>
      </c>
      <c r="C7" s="86"/>
      <c r="D7" s="86"/>
      <c r="E7" s="64">
        <v>-4300</v>
      </c>
      <c r="G7" s="64">
        <v>-4300</v>
      </c>
      <c r="H7" s="64">
        <f t="shared" si="0"/>
        <v>15</v>
      </c>
    </row>
    <row r="8" spans="1:8">
      <c r="A8" s="80">
        <v>44987</v>
      </c>
      <c r="B8" s="86" t="s">
        <v>188</v>
      </c>
      <c r="C8" s="86"/>
      <c r="D8" s="86"/>
      <c r="E8" s="64">
        <v>-674.74</v>
      </c>
      <c r="F8" s="64"/>
      <c r="G8" s="64">
        <v>-672.15</v>
      </c>
      <c r="H8" s="64">
        <f t="shared" si="0"/>
        <v>-657.15</v>
      </c>
    </row>
    <row r="9" spans="1:8">
      <c r="A9" s="80">
        <v>44987</v>
      </c>
      <c r="B9" s="86" t="s">
        <v>115</v>
      </c>
      <c r="C9" s="86"/>
      <c r="D9" s="86"/>
      <c r="E9" s="64">
        <v>-150</v>
      </c>
      <c r="F9" s="64"/>
      <c r="G9" s="64">
        <v>-187.46</v>
      </c>
      <c r="H9" s="64">
        <f t="shared" si="0"/>
        <v>-844.61</v>
      </c>
    </row>
    <row r="10" spans="1:8">
      <c r="B10" s="88" t="s">
        <v>117</v>
      </c>
      <c r="C10" s="88"/>
      <c r="D10" s="88"/>
      <c r="E10" s="64">
        <v>-1000</v>
      </c>
      <c r="F10" s="85"/>
      <c r="G10" s="64">
        <v>-1464.5</v>
      </c>
      <c r="H10" s="64">
        <f t="shared" si="0"/>
        <v>-2309.11</v>
      </c>
    </row>
    <row r="11" spans="1:8">
      <c r="B11" s="88" t="s">
        <v>118</v>
      </c>
      <c r="C11" s="88"/>
      <c r="D11" s="88"/>
      <c r="E11" s="64">
        <v>-150</v>
      </c>
      <c r="F11" s="85"/>
      <c r="G11" s="64">
        <v>-64.5</v>
      </c>
      <c r="H11" s="64">
        <f t="shared" si="0"/>
        <v>-2373.61</v>
      </c>
    </row>
    <row r="12" spans="1:8">
      <c r="B12" s="89" t="s">
        <v>119</v>
      </c>
      <c r="E12" s="64">
        <f>D53*-1</f>
        <v>-64.930000000000007</v>
      </c>
      <c r="F12" s="64"/>
      <c r="G12" s="64">
        <v>-64.930000000000007</v>
      </c>
      <c r="H12" s="64">
        <f t="shared" si="0"/>
        <v>-2438.54</v>
      </c>
    </row>
    <row r="13" spans="1:8">
      <c r="B13" s="89" t="s">
        <v>120</v>
      </c>
      <c r="E13" s="64">
        <f>E58</f>
        <v>-7675.4</v>
      </c>
      <c r="F13" s="64"/>
      <c r="G13" s="64">
        <v>-7675.38</v>
      </c>
      <c r="H13" s="64">
        <f t="shared" si="0"/>
        <v>-10113.92</v>
      </c>
    </row>
    <row r="14" spans="1:8">
      <c r="B14" s="89" t="s">
        <v>121</v>
      </c>
      <c r="E14" s="64">
        <f>E95</f>
        <v>-1174.72</v>
      </c>
      <c r="G14" s="64">
        <v>-1174.72</v>
      </c>
      <c r="H14" s="64">
        <f t="shared" si="0"/>
        <v>-11288.64</v>
      </c>
    </row>
    <row r="15" spans="1:8">
      <c r="B15" t="s">
        <v>2</v>
      </c>
      <c r="E15" s="64">
        <v>-2750</v>
      </c>
      <c r="F15" s="64"/>
      <c r="G15" s="64">
        <v>-2750</v>
      </c>
      <c r="H15" s="64">
        <f t="shared" si="0"/>
        <v>-14038.64</v>
      </c>
    </row>
    <row r="16" spans="1:8">
      <c r="B16" t="s">
        <v>674</v>
      </c>
      <c r="E16" s="64">
        <v>-2750</v>
      </c>
      <c r="F16" s="64"/>
      <c r="G16" s="64">
        <v>-1621</v>
      </c>
      <c r="H16" s="64">
        <f t="shared" si="0"/>
        <v>-15659.64</v>
      </c>
    </row>
    <row r="17" spans="1:8">
      <c r="B17" t="s">
        <v>125</v>
      </c>
      <c r="E17" s="64">
        <v>-2750</v>
      </c>
      <c r="F17" s="64"/>
      <c r="G17" s="64">
        <v>-2750</v>
      </c>
      <c r="H17" s="64">
        <f t="shared" si="0"/>
        <v>-18409.64</v>
      </c>
    </row>
    <row r="18" spans="1:8">
      <c r="B18" t="s">
        <v>675</v>
      </c>
      <c r="D18" s="1">
        <v>1111</v>
      </c>
      <c r="E18" s="85"/>
      <c r="F18" s="64"/>
      <c r="G18" s="64"/>
      <c r="H18" s="64">
        <f t="shared" si="0"/>
        <v>-18409.64</v>
      </c>
    </row>
    <row r="19" spans="1:8">
      <c r="B19" t="s">
        <v>676</v>
      </c>
      <c r="D19" s="1">
        <v>2428</v>
      </c>
      <c r="E19" s="85"/>
      <c r="F19" s="64"/>
      <c r="G19" s="64"/>
      <c r="H19" s="64">
        <f t="shared" si="0"/>
        <v>-18409.64</v>
      </c>
    </row>
    <row r="20" spans="1:8">
      <c r="B20" t="s">
        <v>126</v>
      </c>
      <c r="D20" s="91">
        <v>5500</v>
      </c>
      <c r="F20" s="64">
        <v>5589.34</v>
      </c>
      <c r="G20" s="64"/>
      <c r="H20" s="64">
        <f t="shared" si="0"/>
        <v>-12820.3</v>
      </c>
    </row>
    <row r="21" spans="1:8">
      <c r="B21" t="s">
        <v>127</v>
      </c>
      <c r="D21" s="91">
        <v>1650</v>
      </c>
      <c r="F21" s="64">
        <v>1650</v>
      </c>
      <c r="G21" s="64"/>
      <c r="H21" s="64">
        <f t="shared" si="0"/>
        <v>-11170.3</v>
      </c>
    </row>
    <row r="22" spans="1:8">
      <c r="A22" s="80">
        <v>45016</v>
      </c>
      <c r="B22" t="s">
        <v>677</v>
      </c>
      <c r="D22" s="91">
        <v>6500</v>
      </c>
      <c r="F22" s="64">
        <v>6500</v>
      </c>
      <c r="G22" s="64"/>
      <c r="H22" s="64">
        <f t="shared" si="0"/>
        <v>-4670.2999999999993</v>
      </c>
    </row>
    <row r="23" spans="1:8">
      <c r="B23" t="s">
        <v>678</v>
      </c>
      <c r="D23" s="84"/>
      <c r="F23" s="64">
        <v>4000</v>
      </c>
      <c r="G23" s="64"/>
      <c r="H23" s="64">
        <f t="shared" si="0"/>
        <v>-670.29999999999927</v>
      </c>
    </row>
    <row r="24" spans="1:8">
      <c r="B24" t="s">
        <v>679</v>
      </c>
      <c r="D24" s="84"/>
      <c r="F24" s="64">
        <v>400</v>
      </c>
      <c r="G24" s="64"/>
      <c r="H24" s="64">
        <f t="shared" si="0"/>
        <v>-270.29999999999927</v>
      </c>
    </row>
    <row r="25" spans="1:8">
      <c r="B25" t="s">
        <v>680</v>
      </c>
      <c r="D25" s="84"/>
      <c r="F25" s="64"/>
      <c r="G25" s="64"/>
      <c r="H25" s="64">
        <f t="shared" si="0"/>
        <v>-270.29999999999927</v>
      </c>
    </row>
    <row r="26" spans="1:8">
      <c r="B26" t="s">
        <v>681</v>
      </c>
      <c r="D26" s="84"/>
      <c r="F26" s="64"/>
      <c r="G26" s="64"/>
      <c r="H26" s="64">
        <f t="shared" si="0"/>
        <v>-270.29999999999927</v>
      </c>
    </row>
    <row r="27" spans="1:8">
      <c r="B27" t="s">
        <v>682</v>
      </c>
      <c r="D27" s="199">
        <v>1000</v>
      </c>
      <c r="G27" s="64"/>
      <c r="H27" s="64">
        <f t="shared" si="0"/>
        <v>-270.29999999999927</v>
      </c>
    </row>
    <row r="28" spans="1:8">
      <c r="A28" s="80">
        <v>45002</v>
      </c>
      <c r="B28" t="s">
        <v>379</v>
      </c>
      <c r="D28" s="91"/>
      <c r="G28" s="64">
        <v>-200</v>
      </c>
      <c r="H28" s="64">
        <f t="shared" si="0"/>
        <v>-470.29999999999927</v>
      </c>
    </row>
    <row r="29" spans="1:8">
      <c r="A29" s="80">
        <v>45000</v>
      </c>
      <c r="B29" t="s">
        <v>683</v>
      </c>
      <c r="D29" s="91"/>
      <c r="G29" s="64">
        <v>-3450</v>
      </c>
      <c r="H29" s="64">
        <f t="shared" si="0"/>
        <v>-3920.2999999999993</v>
      </c>
    </row>
    <row r="30" spans="1:8">
      <c r="A30" s="80"/>
      <c r="D30" s="84"/>
      <c r="E30" s="85"/>
      <c r="G30" s="64"/>
      <c r="H30" s="64">
        <f t="shared" si="0"/>
        <v>-3920.2999999999993</v>
      </c>
    </row>
    <row r="31" spans="1:8">
      <c r="A31" s="80">
        <v>45016</v>
      </c>
      <c r="B31" t="s">
        <v>684</v>
      </c>
      <c r="D31" s="84"/>
      <c r="E31" s="64">
        <v>-294.89999999999998</v>
      </c>
      <c r="G31" s="64">
        <v>-294.89999999999998</v>
      </c>
      <c r="H31" s="64">
        <f t="shared" si="0"/>
        <v>-4215.1999999999989</v>
      </c>
    </row>
    <row r="32" spans="1:8">
      <c r="A32" s="80">
        <v>45015</v>
      </c>
      <c r="B32" t="s">
        <v>222</v>
      </c>
      <c r="D32" s="84">
        <v>70000</v>
      </c>
      <c r="F32" s="64"/>
      <c r="G32" s="64"/>
      <c r="H32" s="64">
        <f t="shared" si="0"/>
        <v>-4215.1999999999989</v>
      </c>
    </row>
    <row r="33" spans="1:8">
      <c r="A33" s="80"/>
      <c r="D33" s="84"/>
      <c r="G33" s="64"/>
      <c r="H33" s="64">
        <f t="shared" si="0"/>
        <v>-4215.1999999999989</v>
      </c>
    </row>
    <row r="34" spans="1:8">
      <c r="D34" s="64"/>
      <c r="F34" s="64"/>
      <c r="G34" s="64"/>
      <c r="H34" s="64">
        <f t="shared" si="0"/>
        <v>-4215.1999999999989</v>
      </c>
    </row>
    <row r="35" spans="1:8">
      <c r="A35" s="80">
        <v>44998</v>
      </c>
      <c r="B35" t="s">
        <v>685</v>
      </c>
      <c r="D35" t="s">
        <v>558</v>
      </c>
      <c r="E35" s="85"/>
      <c r="F35" s="64"/>
      <c r="G35" s="64"/>
      <c r="H35" s="64">
        <f t="shared" si="0"/>
        <v>-4215.1999999999989</v>
      </c>
    </row>
    <row r="36" spans="1:8">
      <c r="A36" s="80">
        <v>44998</v>
      </c>
      <c r="B36" t="s">
        <v>686</v>
      </c>
      <c r="D36" t="s">
        <v>558</v>
      </c>
      <c r="E36" s="85"/>
      <c r="F36" s="64"/>
      <c r="G36" s="64"/>
      <c r="H36" s="64">
        <f t="shared" si="0"/>
        <v>-4215.1999999999989</v>
      </c>
    </row>
    <row r="37" spans="1:8">
      <c r="A37" s="80">
        <v>44998</v>
      </c>
      <c r="B37" t="s">
        <v>687</v>
      </c>
      <c r="E37" s="85"/>
      <c r="F37" s="64"/>
      <c r="G37" s="64">
        <v>-4800</v>
      </c>
      <c r="H37" s="64">
        <f t="shared" si="0"/>
        <v>-9015.1999999999989</v>
      </c>
    </row>
    <row r="38" spans="1:8">
      <c r="A38" s="80">
        <v>44998</v>
      </c>
      <c r="B38" t="s">
        <v>688</v>
      </c>
      <c r="E38" s="85"/>
      <c r="F38" s="64">
        <v>1129</v>
      </c>
      <c r="G38" s="64">
        <v>-1129</v>
      </c>
      <c r="H38" s="64">
        <f t="shared" si="0"/>
        <v>-9015.1999999999989</v>
      </c>
    </row>
    <row r="39" spans="1:8">
      <c r="A39" s="80"/>
      <c r="E39" s="85"/>
      <c r="F39" s="64" t="s">
        <v>689</v>
      </c>
      <c r="G39" s="64"/>
      <c r="H39" s="64"/>
    </row>
    <row r="40" spans="1:8">
      <c r="B40" t="s">
        <v>130</v>
      </c>
      <c r="E40" s="64"/>
      <c r="G40" s="64"/>
      <c r="H40" s="64"/>
    </row>
    <row r="41" spans="1:8">
      <c r="A41" s="76" t="s">
        <v>131</v>
      </c>
      <c r="B41" s="76"/>
      <c r="C41" s="76"/>
      <c r="D41" s="76"/>
      <c r="E41" s="78"/>
      <c r="G41" s="64"/>
      <c r="H41" s="64"/>
    </row>
    <row r="42" spans="1:8">
      <c r="A42" s="80"/>
      <c r="B42" s="2"/>
      <c r="C42" s="2"/>
      <c r="D42" s="2"/>
      <c r="E42" s="64"/>
      <c r="G42" s="64"/>
      <c r="H42" s="64"/>
    </row>
    <row r="43" spans="1:8">
      <c r="A43" s="80"/>
      <c r="B43" s="2"/>
      <c r="C43" s="90"/>
      <c r="D43" s="2"/>
      <c r="E43" s="2"/>
      <c r="G43" s="64"/>
      <c r="H43" s="64"/>
    </row>
    <row r="44" spans="1:8">
      <c r="A44" s="80"/>
      <c r="B44" s="2"/>
      <c r="C44" s="90"/>
      <c r="D44" s="2"/>
      <c r="E44" s="2"/>
      <c r="G44" s="64"/>
      <c r="H44" s="64"/>
    </row>
    <row r="45" spans="1:8" s="2" customFormat="1">
      <c r="A45" s="80"/>
      <c r="C45" s="90"/>
      <c r="G45" s="64"/>
      <c r="H45" s="64"/>
    </row>
    <row r="46" spans="1:8">
      <c r="A46" s="94">
        <v>44929</v>
      </c>
      <c r="B46" s="95" t="s">
        <v>132</v>
      </c>
      <c r="C46" s="76"/>
      <c r="D46" s="96">
        <f>SUM(D47:D54)</f>
        <v>3899.0699999999997</v>
      </c>
      <c r="E46" s="96">
        <f>SUM(E47:E54)</f>
        <v>3699.0699999999997</v>
      </c>
      <c r="G46" s="64"/>
      <c r="H46" s="64"/>
    </row>
    <row r="47" spans="1:8">
      <c r="B47" t="s">
        <v>690</v>
      </c>
      <c r="D47">
        <v>933.16</v>
      </c>
      <c r="E47" s="64">
        <v>933.16</v>
      </c>
      <c r="F47" s="64"/>
      <c r="G47" s="64"/>
    </row>
    <row r="48" spans="1:8">
      <c r="B48" t="s">
        <v>134</v>
      </c>
      <c r="D48">
        <v>996.81</v>
      </c>
      <c r="E48" s="64">
        <v>996.81</v>
      </c>
      <c r="F48" s="64"/>
      <c r="G48" s="64"/>
    </row>
    <row r="49" spans="1:8">
      <c r="B49" t="s">
        <v>135</v>
      </c>
      <c r="D49">
        <v>233.14</v>
      </c>
      <c r="E49">
        <v>233.14</v>
      </c>
      <c r="F49" s="64"/>
      <c r="G49" s="64"/>
    </row>
    <row r="50" spans="1:8">
      <c r="B50" t="s">
        <v>691</v>
      </c>
      <c r="D50">
        <v>200</v>
      </c>
      <c r="F50" s="64"/>
      <c r="G50" s="64"/>
    </row>
    <row r="51" spans="1:8">
      <c r="B51" t="s">
        <v>692</v>
      </c>
      <c r="D51">
        <v>1128.6300000000001</v>
      </c>
      <c r="E51">
        <v>1128.6300000000001</v>
      </c>
      <c r="F51" s="64"/>
      <c r="G51" s="64"/>
    </row>
    <row r="52" spans="1:8">
      <c r="B52" t="s">
        <v>137</v>
      </c>
      <c r="C52" s="88"/>
      <c r="D52" s="88">
        <v>342.4</v>
      </c>
      <c r="E52">
        <v>342.4</v>
      </c>
      <c r="F52" s="64"/>
      <c r="G52" s="64"/>
    </row>
    <row r="53" spans="1:8">
      <c r="B53" t="s">
        <v>138</v>
      </c>
      <c r="C53" s="88"/>
      <c r="D53">
        <v>64.930000000000007</v>
      </c>
      <c r="E53" s="88">
        <v>64.930000000000007</v>
      </c>
      <c r="F53" s="64"/>
      <c r="G53" s="64"/>
    </row>
    <row r="54" spans="1:8">
      <c r="C54" s="88"/>
      <c r="D54" s="88"/>
      <c r="E54" s="85"/>
      <c r="F54" s="64"/>
      <c r="G54" s="64"/>
    </row>
    <row r="55" spans="1:8">
      <c r="G55" s="64"/>
    </row>
    <row r="56" spans="1:8">
      <c r="B56" s="73"/>
      <c r="G56" s="64"/>
    </row>
    <row r="57" spans="1:8">
      <c r="B57" s="84"/>
      <c r="G57" s="64"/>
    </row>
    <row r="58" spans="1:8">
      <c r="A58" s="76"/>
      <c r="B58" s="77" t="s">
        <v>139</v>
      </c>
      <c r="C58" s="76"/>
      <c r="D58" s="78"/>
      <c r="E58" s="189">
        <f>SUM(E59:E92)</f>
        <v>-7675.4</v>
      </c>
      <c r="G58" s="64"/>
    </row>
    <row r="59" spans="1:8">
      <c r="G59" s="64"/>
      <c r="H59" s="64"/>
    </row>
    <row r="60" spans="1:8">
      <c r="A60" s="80">
        <v>44866</v>
      </c>
      <c r="B60" s="88" t="s">
        <v>693</v>
      </c>
      <c r="C60" s="88"/>
      <c r="D60" s="88" t="s">
        <v>192</v>
      </c>
      <c r="E60" s="85">
        <v>-208.17</v>
      </c>
      <c r="F60" s="64"/>
      <c r="G60" s="64"/>
      <c r="H60" s="64"/>
    </row>
    <row r="61" spans="1:8">
      <c r="A61" s="80">
        <v>44871</v>
      </c>
      <c r="B61" s="88" t="s">
        <v>694</v>
      </c>
      <c r="C61" s="88"/>
      <c r="D61" s="88" t="s">
        <v>192</v>
      </c>
      <c r="E61" s="85">
        <v>-151.65</v>
      </c>
      <c r="F61" s="64"/>
      <c r="G61" s="64"/>
      <c r="H61" s="64"/>
    </row>
    <row r="62" spans="1:8">
      <c r="A62" s="80">
        <v>44873</v>
      </c>
      <c r="B62" t="s">
        <v>695</v>
      </c>
      <c r="C62" s="88"/>
      <c r="D62" s="88" t="s">
        <v>226</v>
      </c>
      <c r="E62" s="85">
        <v>-1111.1099999999999</v>
      </c>
      <c r="F62" s="64"/>
      <c r="G62" s="64"/>
      <c r="H62" s="64"/>
    </row>
    <row r="63" spans="1:8">
      <c r="A63" s="80">
        <v>44920</v>
      </c>
      <c r="B63" s="88" t="s">
        <v>654</v>
      </c>
      <c r="C63" s="88"/>
      <c r="D63" s="88" t="s">
        <v>504</v>
      </c>
      <c r="E63" s="85">
        <v>-397.46</v>
      </c>
      <c r="F63" s="64"/>
      <c r="G63" s="64"/>
      <c r="H63" s="64"/>
    </row>
    <row r="64" spans="1:8">
      <c r="A64" s="80">
        <v>44920</v>
      </c>
      <c r="B64" s="88" t="s">
        <v>655</v>
      </c>
      <c r="C64" s="88"/>
      <c r="D64" s="88" t="s">
        <v>504</v>
      </c>
      <c r="E64" s="85">
        <v>-80.91</v>
      </c>
      <c r="F64" s="64"/>
      <c r="G64" s="64"/>
      <c r="H64" s="64"/>
    </row>
    <row r="65" spans="1:8">
      <c r="A65" s="80">
        <v>44920</v>
      </c>
      <c r="B65" s="88" t="s">
        <v>656</v>
      </c>
      <c r="C65" s="88"/>
      <c r="D65" s="88" t="s">
        <v>504</v>
      </c>
      <c r="E65" s="85">
        <v>-127.05</v>
      </c>
      <c r="F65" s="64"/>
      <c r="G65" s="64"/>
      <c r="H65" s="64"/>
    </row>
    <row r="66" spans="1:8">
      <c r="A66" s="80">
        <v>44920</v>
      </c>
      <c r="B66" s="88" t="s">
        <v>657</v>
      </c>
      <c r="C66" s="88"/>
      <c r="D66" s="88" t="s">
        <v>504</v>
      </c>
      <c r="E66" s="85">
        <v>-49.31</v>
      </c>
      <c r="F66" s="64"/>
      <c r="G66" s="64"/>
      <c r="H66" s="64"/>
    </row>
    <row r="67" spans="1:8">
      <c r="A67" s="80">
        <v>44952</v>
      </c>
      <c r="B67" t="s">
        <v>696</v>
      </c>
      <c r="E67" s="85">
        <v>-167.74</v>
      </c>
      <c r="F67" s="64"/>
      <c r="G67" s="64"/>
      <c r="H67" s="64"/>
    </row>
    <row r="68" spans="1:8">
      <c r="A68" s="80">
        <v>44953</v>
      </c>
      <c r="B68" t="s">
        <v>697</v>
      </c>
      <c r="E68" s="85">
        <v>-169.33</v>
      </c>
      <c r="F68" s="64"/>
      <c r="G68" s="64"/>
      <c r="H68" s="64"/>
    </row>
    <row r="69" spans="1:8">
      <c r="A69" s="80">
        <v>44954</v>
      </c>
      <c r="B69" t="s">
        <v>698</v>
      </c>
      <c r="D69" s="33"/>
      <c r="E69" s="85">
        <v>-150.32</v>
      </c>
      <c r="F69" s="64"/>
      <c r="G69" s="64"/>
      <c r="H69" s="64"/>
    </row>
    <row r="70" spans="1:8">
      <c r="A70" s="80">
        <v>44956</v>
      </c>
      <c r="B70" t="s">
        <v>699</v>
      </c>
      <c r="D70" s="33"/>
      <c r="E70" s="85">
        <v>-171.76</v>
      </c>
      <c r="F70" s="64"/>
      <c r="G70" s="64"/>
      <c r="H70" s="64"/>
    </row>
    <row r="71" spans="1:8">
      <c r="A71" s="80">
        <v>44957</v>
      </c>
      <c r="B71" t="s">
        <v>700</v>
      </c>
      <c r="D71" s="33"/>
      <c r="E71" s="85">
        <v>-119.42</v>
      </c>
      <c r="F71" s="64"/>
      <c r="G71" s="64"/>
      <c r="H71" s="64"/>
    </row>
    <row r="72" spans="1:8">
      <c r="A72" s="80">
        <v>44957</v>
      </c>
      <c r="B72" t="s">
        <v>262</v>
      </c>
      <c r="D72" s="33"/>
      <c r="E72" s="85">
        <v>-225.4</v>
      </c>
      <c r="F72" s="64"/>
      <c r="G72" s="64"/>
      <c r="H72" s="64"/>
    </row>
    <row r="73" spans="1:8">
      <c r="A73" s="80">
        <v>44957</v>
      </c>
      <c r="B73" t="s">
        <v>262</v>
      </c>
      <c r="D73" s="33"/>
      <c r="E73" s="85">
        <v>-225.4</v>
      </c>
      <c r="F73" s="64"/>
      <c r="G73" s="64"/>
      <c r="H73" s="64"/>
    </row>
    <row r="74" spans="1:8">
      <c r="A74" s="80">
        <v>44957</v>
      </c>
      <c r="B74" t="s">
        <v>263</v>
      </c>
      <c r="C74">
        <v>437.97</v>
      </c>
      <c r="D74" s="33" t="s">
        <v>659</v>
      </c>
      <c r="E74" s="85">
        <v>-145.99</v>
      </c>
      <c r="F74" s="64"/>
      <c r="G74" s="64"/>
      <c r="H74" s="64"/>
    </row>
    <row r="75" spans="1:8">
      <c r="A75" s="80">
        <v>44957</v>
      </c>
      <c r="B75" t="s">
        <v>264</v>
      </c>
      <c r="C75">
        <v>404.23</v>
      </c>
      <c r="D75" s="33" t="s">
        <v>659</v>
      </c>
      <c r="E75" s="85">
        <v>-134.74</v>
      </c>
      <c r="F75" s="64"/>
      <c r="G75" s="64"/>
      <c r="H75" s="64"/>
    </row>
    <row r="76" spans="1:8">
      <c r="A76" s="80">
        <v>44957</v>
      </c>
      <c r="B76" t="s">
        <v>265</v>
      </c>
      <c r="C76">
        <v>1135</v>
      </c>
      <c r="D76" s="33" t="s">
        <v>659</v>
      </c>
      <c r="E76" s="85">
        <v>-378.33</v>
      </c>
      <c r="F76" s="64"/>
      <c r="G76" s="64"/>
      <c r="H76" s="64"/>
    </row>
    <row r="77" spans="1:8">
      <c r="A77" s="80">
        <v>44958</v>
      </c>
      <c r="B77" t="s">
        <v>701</v>
      </c>
      <c r="E77" s="85">
        <v>-880.22</v>
      </c>
      <c r="G77" s="64"/>
    </row>
    <row r="78" spans="1:8">
      <c r="A78" s="80">
        <v>44958</v>
      </c>
      <c r="B78" t="s">
        <v>702</v>
      </c>
      <c r="E78" s="85">
        <v>-218.24</v>
      </c>
      <c r="G78" s="64"/>
    </row>
    <row r="79" spans="1:8">
      <c r="A79" s="80">
        <v>44960</v>
      </c>
      <c r="B79" t="s">
        <v>703</v>
      </c>
      <c r="E79" s="85">
        <v>-120.45</v>
      </c>
      <c r="G79" s="64"/>
    </row>
    <row r="80" spans="1:8">
      <c r="A80" s="80">
        <v>44963</v>
      </c>
      <c r="B80" t="s">
        <v>704</v>
      </c>
      <c r="D80" s="33"/>
      <c r="E80" s="85">
        <v>-130.56</v>
      </c>
      <c r="G80" s="64"/>
    </row>
    <row r="81" spans="1:8">
      <c r="A81" s="80">
        <v>44969</v>
      </c>
      <c r="B81" t="s">
        <v>705</v>
      </c>
      <c r="D81" s="33"/>
      <c r="E81" s="85">
        <v>-51.99</v>
      </c>
      <c r="G81" s="64"/>
    </row>
    <row r="82" spans="1:8">
      <c r="A82" s="80">
        <v>44970</v>
      </c>
      <c r="B82" t="s">
        <v>706</v>
      </c>
      <c r="D82" s="33"/>
      <c r="E82" s="85">
        <v>-379</v>
      </c>
      <c r="G82" s="64"/>
    </row>
    <row r="83" spans="1:8">
      <c r="A83" s="80">
        <v>44970</v>
      </c>
      <c r="B83" t="s">
        <v>706</v>
      </c>
      <c r="D83" s="33"/>
      <c r="E83" s="85">
        <v>-510</v>
      </c>
      <c r="G83" s="64"/>
    </row>
    <row r="84" spans="1:8">
      <c r="A84" s="80">
        <v>44971</v>
      </c>
      <c r="B84" t="s">
        <v>705</v>
      </c>
      <c r="D84" s="33"/>
      <c r="E84" s="85">
        <v>-51.99</v>
      </c>
      <c r="G84" s="64"/>
    </row>
    <row r="85" spans="1:8">
      <c r="A85" s="80">
        <v>44972</v>
      </c>
      <c r="B85" t="s">
        <v>707</v>
      </c>
      <c r="D85" s="33"/>
      <c r="E85" s="85">
        <v>-54.77</v>
      </c>
      <c r="G85" s="64"/>
    </row>
    <row r="86" spans="1:8">
      <c r="A86" s="80">
        <v>44972</v>
      </c>
      <c r="B86" t="s">
        <v>708</v>
      </c>
      <c r="D86" s="33"/>
      <c r="E86" s="85">
        <v>-459</v>
      </c>
      <c r="G86" s="64"/>
    </row>
    <row r="87" spans="1:8">
      <c r="A87" s="80">
        <v>44972</v>
      </c>
      <c r="B87" t="s">
        <v>709</v>
      </c>
      <c r="D87" s="33"/>
      <c r="E87" s="85">
        <v>-211</v>
      </c>
      <c r="G87" s="64"/>
    </row>
    <row r="88" spans="1:8">
      <c r="A88" s="80">
        <v>44977</v>
      </c>
      <c r="B88" t="s">
        <v>710</v>
      </c>
      <c r="D88" s="33"/>
      <c r="E88" s="85">
        <v>-100</v>
      </c>
      <c r="G88" s="64"/>
    </row>
    <row r="89" spans="1:8">
      <c r="A89" s="80">
        <v>44977</v>
      </c>
      <c r="B89" t="s">
        <v>710</v>
      </c>
      <c r="D89" s="33"/>
      <c r="E89" s="85">
        <v>-10</v>
      </c>
      <c r="G89" s="64"/>
    </row>
    <row r="90" spans="1:8">
      <c r="A90" s="80">
        <v>44981</v>
      </c>
      <c r="B90" t="s">
        <v>239</v>
      </c>
      <c r="D90" s="33"/>
      <c r="E90" s="85">
        <v>-132.77000000000001</v>
      </c>
      <c r="G90" s="64"/>
    </row>
    <row r="91" spans="1:8">
      <c r="A91" s="80">
        <v>44982</v>
      </c>
      <c r="B91" t="s">
        <v>239</v>
      </c>
      <c r="D91" s="33"/>
      <c r="E91" s="85">
        <v>-186.34</v>
      </c>
      <c r="G91" s="64"/>
    </row>
    <row r="92" spans="1:8">
      <c r="A92" s="80">
        <v>44982</v>
      </c>
      <c r="B92" t="s">
        <v>596</v>
      </c>
      <c r="C92">
        <v>659.93</v>
      </c>
      <c r="D92" s="33" t="s">
        <v>565</v>
      </c>
      <c r="E92" s="85">
        <v>-164.98</v>
      </c>
      <c r="G92" s="64"/>
    </row>
    <row r="93" spans="1:8">
      <c r="A93" s="200">
        <v>44982</v>
      </c>
      <c r="D93" s="33"/>
      <c r="E93" s="201" t="s">
        <v>639</v>
      </c>
      <c r="G93" s="64"/>
    </row>
    <row r="94" spans="1:8">
      <c r="G94" s="64"/>
    </row>
    <row r="95" spans="1:8">
      <c r="A95" s="76"/>
      <c r="B95" s="77" t="s">
        <v>140</v>
      </c>
      <c r="C95" s="76"/>
      <c r="D95" s="76"/>
      <c r="E95" s="79">
        <f>SUM(E96:E109)</f>
        <v>-1174.72</v>
      </c>
      <c r="G95" s="64"/>
    </row>
    <row r="96" spans="1:8">
      <c r="A96" s="80">
        <v>44965</v>
      </c>
      <c r="B96" s="88" t="s">
        <v>711</v>
      </c>
      <c r="C96" s="88"/>
      <c r="D96" s="88"/>
      <c r="E96" s="85">
        <v>-122.33</v>
      </c>
      <c r="F96" s="64"/>
      <c r="G96" s="64"/>
      <c r="H96" s="64"/>
    </row>
    <row r="97" spans="1:8">
      <c r="A97" s="80">
        <v>44965</v>
      </c>
      <c r="B97" s="88" t="s">
        <v>712</v>
      </c>
      <c r="C97" s="88"/>
      <c r="D97" s="88"/>
      <c r="E97" s="85">
        <v>-713.25</v>
      </c>
      <c r="F97" s="64"/>
      <c r="G97" s="64"/>
      <c r="H97" s="64"/>
    </row>
    <row r="98" spans="1:8">
      <c r="A98" s="80">
        <v>44974</v>
      </c>
      <c r="B98" s="88" t="s">
        <v>637</v>
      </c>
      <c r="C98" s="88"/>
      <c r="D98" s="88"/>
      <c r="E98" s="85">
        <v>-41.98</v>
      </c>
      <c r="F98" s="64"/>
      <c r="G98" s="64"/>
      <c r="H98" s="64"/>
    </row>
    <row r="99" spans="1:8">
      <c r="A99" s="80">
        <v>44979</v>
      </c>
      <c r="B99" s="88" t="s">
        <v>637</v>
      </c>
      <c r="C99" s="88"/>
      <c r="D99" s="88"/>
      <c r="E99" s="85">
        <v>-130.93</v>
      </c>
      <c r="F99" s="64"/>
      <c r="G99" s="64"/>
      <c r="H99" s="64"/>
    </row>
    <row r="100" spans="1:8">
      <c r="A100" s="80">
        <v>44980</v>
      </c>
      <c r="B100" s="88" t="s">
        <v>637</v>
      </c>
      <c r="C100" s="88"/>
      <c r="D100" s="88"/>
      <c r="E100" s="85">
        <v>-166.23</v>
      </c>
      <c r="F100" s="64"/>
      <c r="G100" s="64"/>
      <c r="H100" s="64"/>
    </row>
    <row r="101" spans="1:8">
      <c r="A101" s="200">
        <v>44981</v>
      </c>
      <c r="C101" s="88"/>
      <c r="D101" s="88"/>
      <c r="E101" s="201" t="s">
        <v>639</v>
      </c>
      <c r="F101" s="64"/>
      <c r="G101" s="64"/>
      <c r="H101" s="64"/>
    </row>
    <row r="102" spans="1:8">
      <c r="A102" s="80"/>
      <c r="B102" s="98"/>
      <c r="E102" s="85"/>
    </row>
    <row r="103" spans="1:8">
      <c r="A103" s="80"/>
      <c r="B103" s="98"/>
      <c r="E103" s="85"/>
    </row>
    <row r="104" spans="1:8">
      <c r="A104" s="80"/>
      <c r="B104" s="98"/>
      <c r="E104" s="85"/>
    </row>
    <row r="105" spans="1:8">
      <c r="A105" s="80"/>
      <c r="B105" s="98"/>
      <c r="E105" s="85"/>
    </row>
    <row r="106" spans="1:8">
      <c r="A106" s="80"/>
      <c r="B106" s="98"/>
      <c r="E106" s="85"/>
    </row>
    <row r="107" spans="1:8">
      <c r="A107" s="80"/>
      <c r="B107" s="98"/>
      <c r="E107" s="85"/>
    </row>
    <row r="111" spans="1:8">
      <c r="A111" s="76"/>
      <c r="B111" s="77" t="s">
        <v>713</v>
      </c>
      <c r="C111" s="76"/>
      <c r="D111" s="78"/>
      <c r="E111" s="79">
        <f>SUM(E112:E120)</f>
        <v>310932.3</v>
      </c>
    </row>
    <row r="112" spans="1:8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714</v>
      </c>
      <c r="C113" s="1"/>
      <c r="D113" s="1"/>
      <c r="E113" s="73">
        <v>53088</v>
      </c>
    </row>
    <row r="114" spans="1:5">
      <c r="A114" s="80">
        <v>45016</v>
      </c>
      <c r="B114" t="s">
        <v>98</v>
      </c>
      <c r="C114" s="1"/>
      <c r="D114" s="1"/>
      <c r="E114" s="73">
        <v>17383.580000000002</v>
      </c>
    </row>
    <row r="115" spans="1:5">
      <c r="A115" s="80">
        <v>45016</v>
      </c>
      <c r="B115" t="s">
        <v>99</v>
      </c>
      <c r="C115" s="1"/>
      <c r="D115" s="1"/>
      <c r="E115" s="73">
        <v>0.59</v>
      </c>
    </row>
    <row r="116" spans="1:5">
      <c r="A116" s="80">
        <v>45016</v>
      </c>
      <c r="B116" t="s">
        <v>480</v>
      </c>
      <c r="C116" s="1">
        <v>1179.83</v>
      </c>
      <c r="D116" s="1">
        <v>111</v>
      </c>
      <c r="E116" s="73">
        <f>D116*C116</f>
        <v>130961.12999999999</v>
      </c>
    </row>
    <row r="117" spans="1:5">
      <c r="A117" s="80">
        <v>45016</v>
      </c>
      <c r="B117" t="s">
        <v>583</v>
      </c>
      <c r="C117" s="1">
        <v>18.78</v>
      </c>
      <c r="D117" s="1">
        <v>850</v>
      </c>
      <c r="E117" s="73">
        <f>D117*C117</f>
        <v>15963.000000000002</v>
      </c>
    </row>
    <row r="118" spans="1:5">
      <c r="A118" s="80">
        <v>45016</v>
      </c>
      <c r="B118" t="s">
        <v>584</v>
      </c>
      <c r="C118" s="1">
        <v>20.36</v>
      </c>
      <c r="D118" s="1">
        <v>100</v>
      </c>
      <c r="E118" s="73">
        <f>D118*C118</f>
        <v>2036</v>
      </c>
    </row>
    <row r="119" spans="1:5">
      <c r="A119" s="80">
        <v>45016</v>
      </c>
      <c r="B119" t="s">
        <v>401</v>
      </c>
      <c r="C119" s="1"/>
      <c r="D119" s="1"/>
      <c r="E119" s="73">
        <v>26300</v>
      </c>
    </row>
    <row r="120" spans="1:5">
      <c r="A120" s="80"/>
      <c r="B120" t="s">
        <v>369</v>
      </c>
      <c r="C120" s="1"/>
      <c r="D120" s="1"/>
      <c r="E120" s="73">
        <v>1200</v>
      </c>
    </row>
    <row r="121" spans="1:5">
      <c r="D121" s="72" t="s">
        <v>715</v>
      </c>
      <c r="E121" s="64">
        <f>H2</f>
        <v>-10144.200000000001</v>
      </c>
    </row>
    <row r="122" spans="1:5">
      <c r="D122" s="10"/>
    </row>
    <row r="123" spans="1:5">
      <c r="D123" s="72" t="s">
        <v>143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85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551</v>
      </c>
      <c r="C2" s="82" t="s">
        <v>105</v>
      </c>
      <c r="D2" s="83">
        <f>SUM(D4:D43)</f>
        <v>15761</v>
      </c>
      <c r="E2" s="85">
        <f>SUM(E4:E38)</f>
        <v>-56286.92</v>
      </c>
      <c r="F2" s="83">
        <f>SUM(F4:F43)</f>
        <v>26990.010000000002</v>
      </c>
      <c r="G2" s="83">
        <f>SUM(G4:G43)</f>
        <v>-77441.489999999991</v>
      </c>
      <c r="H2" s="83">
        <f>F2+G2</f>
        <v>-50451.479999999989</v>
      </c>
    </row>
    <row r="3" spans="1:8">
      <c r="B3" s="72"/>
      <c r="H3" s="64"/>
    </row>
    <row r="4" spans="1:8">
      <c r="A4" s="80">
        <v>44959</v>
      </c>
      <c r="B4" s="86" t="s">
        <v>108</v>
      </c>
      <c r="C4" s="86"/>
      <c r="D4" s="86"/>
      <c r="E4" s="64">
        <v>-400</v>
      </c>
      <c r="G4" s="64">
        <v>-264</v>
      </c>
      <c r="H4" s="64">
        <f t="shared" ref="H4:H41" si="0">H3+F4+G4</f>
        <v>-264</v>
      </c>
    </row>
    <row r="5" spans="1:8">
      <c r="A5" s="80">
        <v>44959</v>
      </c>
      <c r="B5" s="86" t="s">
        <v>109</v>
      </c>
      <c r="C5" s="86"/>
      <c r="D5" s="86"/>
      <c r="E5" s="64">
        <v>-500</v>
      </c>
      <c r="G5" s="64">
        <v>-531</v>
      </c>
      <c r="H5" s="64">
        <f t="shared" si="0"/>
        <v>-795</v>
      </c>
    </row>
    <row r="6" spans="1:8">
      <c r="A6" s="80">
        <v>44960</v>
      </c>
      <c r="B6" s="89" t="s">
        <v>121</v>
      </c>
      <c r="E6" s="64">
        <f>E87</f>
        <v>-3076.2899999999995</v>
      </c>
      <c r="G6" s="64">
        <v>-3076.29</v>
      </c>
      <c r="H6" s="64">
        <f t="shared" si="0"/>
        <v>-3871.29</v>
      </c>
    </row>
    <row r="7" spans="1:8">
      <c r="A7" s="80">
        <v>44962</v>
      </c>
      <c r="B7" s="202" t="s">
        <v>716</v>
      </c>
      <c r="C7" s="202"/>
      <c r="D7" s="203"/>
      <c r="E7" s="204"/>
      <c r="F7" s="205">
        <v>6920</v>
      </c>
      <c r="G7" s="64"/>
      <c r="H7" s="64">
        <f t="shared" si="0"/>
        <v>3048.71</v>
      </c>
    </row>
    <row r="8" spans="1:8">
      <c r="A8" s="80">
        <v>44963</v>
      </c>
      <c r="B8" s="202" t="s">
        <v>717</v>
      </c>
      <c r="C8" s="202" t="s">
        <v>558</v>
      </c>
      <c r="D8" s="203"/>
      <c r="E8" s="204"/>
      <c r="F8" s="205">
        <v>6000</v>
      </c>
      <c r="G8" s="64"/>
      <c r="H8" s="64">
        <f t="shared" si="0"/>
        <v>9048.7099999999991</v>
      </c>
    </row>
    <row r="9" spans="1:8">
      <c r="A9" s="80">
        <v>44963</v>
      </c>
      <c r="B9" s="89" t="s">
        <v>120</v>
      </c>
      <c r="E9" s="64">
        <f>E62</f>
        <v>-4657.2000000000007</v>
      </c>
      <c r="F9" s="64"/>
      <c r="G9" s="64">
        <v>-4657.21</v>
      </c>
      <c r="H9" s="64">
        <f t="shared" si="0"/>
        <v>4391.4999999999991</v>
      </c>
    </row>
    <row r="10" spans="1:8">
      <c r="A10" s="80">
        <v>44963</v>
      </c>
      <c r="B10" t="s">
        <v>718</v>
      </c>
      <c r="F10" s="64"/>
      <c r="G10" s="64">
        <v>-5000</v>
      </c>
      <c r="H10" s="64">
        <f t="shared" si="0"/>
        <v>-608.50000000000091</v>
      </c>
    </row>
    <row r="11" spans="1:8">
      <c r="A11" s="80">
        <v>44964</v>
      </c>
      <c r="B11" s="86" t="s">
        <v>199</v>
      </c>
      <c r="C11" s="86"/>
      <c r="D11" s="86"/>
      <c r="E11" s="64">
        <v>-4300</v>
      </c>
      <c r="G11" s="64">
        <v>-4300</v>
      </c>
      <c r="H11" s="64">
        <f t="shared" si="0"/>
        <v>-4908.5000000000009</v>
      </c>
    </row>
    <row r="12" spans="1:8">
      <c r="A12" s="80">
        <v>44964</v>
      </c>
      <c r="B12" s="86" t="s">
        <v>124</v>
      </c>
      <c r="C12" s="86"/>
      <c r="D12" s="86"/>
      <c r="E12" s="64">
        <v>-674.74</v>
      </c>
      <c r="F12" s="64"/>
      <c r="G12" s="64">
        <v>-670.27</v>
      </c>
      <c r="H12" s="64">
        <f t="shared" si="0"/>
        <v>-5578.77</v>
      </c>
    </row>
    <row r="13" spans="1:8">
      <c r="A13" s="80">
        <v>44964</v>
      </c>
      <c r="B13" s="86" t="s">
        <v>115</v>
      </c>
      <c r="C13" s="86"/>
      <c r="D13" s="86"/>
      <c r="E13" s="64">
        <v>-150</v>
      </c>
      <c r="F13" s="64"/>
      <c r="G13" s="64">
        <v>-102.03</v>
      </c>
      <c r="H13" s="64">
        <f t="shared" si="0"/>
        <v>-5680.8</v>
      </c>
    </row>
    <row r="14" spans="1:8">
      <c r="A14" s="80">
        <v>44964</v>
      </c>
      <c r="B14" t="s">
        <v>719</v>
      </c>
      <c r="D14" s="84"/>
      <c r="E14" s="64">
        <v>-2667</v>
      </c>
      <c r="G14" s="64">
        <v>-3000</v>
      </c>
      <c r="H14" s="64">
        <f t="shared" si="0"/>
        <v>-8680.7999999999993</v>
      </c>
    </row>
    <row r="15" spans="1:8">
      <c r="A15" s="80"/>
      <c r="B15" s="89" t="s">
        <v>119</v>
      </c>
      <c r="E15" s="64">
        <f>D58*-1</f>
        <v>-87.69</v>
      </c>
      <c r="G15" s="64">
        <f>D58*-1</f>
        <v>-87.69</v>
      </c>
      <c r="H15" s="64">
        <f t="shared" si="0"/>
        <v>-8768.49</v>
      </c>
    </row>
    <row r="16" spans="1:8">
      <c r="A16" s="80">
        <v>44971</v>
      </c>
      <c r="B16" s="89" t="s">
        <v>720</v>
      </c>
      <c r="E16" s="64"/>
      <c r="G16" s="64">
        <v>-204</v>
      </c>
      <c r="H16" s="64">
        <f t="shared" si="0"/>
        <v>-8972.49</v>
      </c>
    </row>
    <row r="17" spans="1:8">
      <c r="A17" s="80"/>
      <c r="B17" s="86" t="s">
        <v>721</v>
      </c>
      <c r="E17" s="64"/>
      <c r="G17" s="64">
        <v>-95</v>
      </c>
      <c r="H17" s="64">
        <f t="shared" si="0"/>
        <v>-9067.49</v>
      </c>
    </row>
    <row r="18" spans="1:8">
      <c r="A18" s="80">
        <v>44977</v>
      </c>
      <c r="B18" s="88" t="s">
        <v>117</v>
      </c>
      <c r="D18" s="88"/>
      <c r="E18" s="64">
        <v>-1000</v>
      </c>
      <c r="F18" s="85"/>
      <c r="G18" s="64">
        <v>-1872.5</v>
      </c>
      <c r="H18" s="64">
        <f t="shared" si="0"/>
        <v>-10939.99</v>
      </c>
    </row>
    <row r="19" spans="1:8">
      <c r="A19" s="80">
        <v>44977</v>
      </c>
      <c r="B19" s="88" t="s">
        <v>118</v>
      </c>
      <c r="C19" s="88"/>
      <c r="D19" s="88"/>
      <c r="E19" s="64">
        <v>-150</v>
      </c>
      <c r="F19" s="85"/>
      <c r="G19" s="64">
        <v>-99.5</v>
      </c>
      <c r="H19" s="64">
        <f t="shared" si="0"/>
        <v>-11039.49</v>
      </c>
    </row>
    <row r="20" spans="1:8">
      <c r="B20" s="88"/>
      <c r="C20" s="88"/>
      <c r="D20" s="88"/>
      <c r="F20" s="85"/>
      <c r="G20" s="64"/>
      <c r="H20" s="64">
        <f t="shared" si="0"/>
        <v>-11039.49</v>
      </c>
    </row>
    <row r="21" spans="1:8">
      <c r="A21" s="80">
        <v>44974</v>
      </c>
      <c r="B21" t="s">
        <v>722</v>
      </c>
      <c r="D21" s="91">
        <v>5500</v>
      </c>
      <c r="E21" s="64"/>
      <c r="F21" s="64">
        <v>5570.01</v>
      </c>
      <c r="G21" s="64"/>
      <c r="H21" s="64">
        <f t="shared" si="0"/>
        <v>-5469.48</v>
      </c>
    </row>
    <row r="22" spans="1:8">
      <c r="B22" s="88"/>
      <c r="C22" s="88"/>
      <c r="D22" s="88"/>
      <c r="F22" s="85"/>
      <c r="G22" s="85"/>
      <c r="H22" s="64">
        <f t="shared" si="0"/>
        <v>-5469.48</v>
      </c>
    </row>
    <row r="23" spans="1:8">
      <c r="B23" t="s">
        <v>2</v>
      </c>
      <c r="E23" s="64">
        <v>-2750</v>
      </c>
      <c r="F23" s="64"/>
      <c r="G23" s="64">
        <v>-2702</v>
      </c>
      <c r="H23" s="64">
        <f t="shared" si="0"/>
        <v>-8171.48</v>
      </c>
    </row>
    <row r="24" spans="1:8">
      <c r="A24" s="80">
        <v>44984</v>
      </c>
      <c r="B24" t="s">
        <v>723</v>
      </c>
      <c r="E24" s="64">
        <v>-30374</v>
      </c>
      <c r="F24" s="64"/>
      <c r="G24" s="64"/>
      <c r="H24" s="64">
        <f t="shared" si="0"/>
        <v>-8171.48</v>
      </c>
    </row>
    <row r="25" spans="1:8">
      <c r="B25" t="s">
        <v>1</v>
      </c>
      <c r="E25" s="64">
        <v>-2750</v>
      </c>
      <c r="F25" s="64"/>
      <c r="G25" s="64">
        <v>-2702</v>
      </c>
      <c r="H25" s="64">
        <f t="shared" si="0"/>
        <v>-10873.48</v>
      </c>
    </row>
    <row r="26" spans="1:8">
      <c r="B26" t="s">
        <v>125</v>
      </c>
      <c r="E26" s="64">
        <v>-2750</v>
      </c>
      <c r="F26" s="64"/>
      <c r="G26" s="64">
        <v>-2750</v>
      </c>
      <c r="H26" s="64">
        <f t="shared" si="0"/>
        <v>-13623.48</v>
      </c>
    </row>
    <row r="27" spans="1:8">
      <c r="B27" t="s">
        <v>724</v>
      </c>
      <c r="F27" s="64"/>
      <c r="G27" s="64">
        <v>-5040</v>
      </c>
      <c r="H27" s="64">
        <f t="shared" si="0"/>
        <v>-18663.48</v>
      </c>
    </row>
    <row r="28" spans="1:8">
      <c r="B28" t="s">
        <v>675</v>
      </c>
      <c r="D28" s="1">
        <v>1111</v>
      </c>
      <c r="F28" s="64"/>
      <c r="G28" s="64"/>
      <c r="H28" s="64">
        <f t="shared" si="0"/>
        <v>-18663.48</v>
      </c>
    </row>
    <row r="29" spans="1:8">
      <c r="A29" s="80">
        <v>44981</v>
      </c>
      <c r="B29" t="s">
        <v>725</v>
      </c>
      <c r="F29" s="64">
        <v>2000</v>
      </c>
      <c r="G29" s="64"/>
      <c r="H29" s="64">
        <f t="shared" si="0"/>
        <v>-16663.48</v>
      </c>
    </row>
    <row r="30" spans="1:8">
      <c r="B30" t="s">
        <v>726</v>
      </c>
      <c r="D30" s="91">
        <v>1650</v>
      </c>
      <c r="F30" s="64"/>
      <c r="G30" s="64"/>
      <c r="H30" s="64">
        <f t="shared" si="0"/>
        <v>-16663.48</v>
      </c>
    </row>
    <row r="31" spans="1:8">
      <c r="A31" s="80">
        <v>44987</v>
      </c>
      <c r="B31" t="s">
        <v>727</v>
      </c>
      <c r="D31" s="91">
        <v>6500</v>
      </c>
      <c r="F31" s="64">
        <v>6500</v>
      </c>
      <c r="G31" s="64"/>
      <c r="H31" s="64">
        <f t="shared" si="0"/>
        <v>-10163.48</v>
      </c>
    </row>
    <row r="32" spans="1:8">
      <c r="B32" t="s">
        <v>728</v>
      </c>
      <c r="D32" s="206">
        <v>1000</v>
      </c>
      <c r="H32" s="64">
        <f t="shared" si="0"/>
        <v>-10163.48</v>
      </c>
    </row>
    <row r="33" spans="1:8">
      <c r="B33" s="21" t="s">
        <v>729</v>
      </c>
      <c r="D33" s="84"/>
      <c r="G33" s="64"/>
      <c r="H33" s="64">
        <f t="shared" si="0"/>
        <v>-10163.48</v>
      </c>
    </row>
    <row r="34" spans="1:8">
      <c r="A34" s="80"/>
      <c r="B34" s="185" t="s">
        <v>730</v>
      </c>
      <c r="C34" s="88"/>
      <c r="D34" s="88"/>
      <c r="H34" s="64">
        <f t="shared" si="0"/>
        <v>-10163.48</v>
      </c>
    </row>
    <row r="35" spans="1:8">
      <c r="H35" s="64">
        <f t="shared" si="0"/>
        <v>-10163.48</v>
      </c>
    </row>
    <row r="36" spans="1:8">
      <c r="H36" s="64">
        <f t="shared" si="0"/>
        <v>-10163.48</v>
      </c>
    </row>
    <row r="37" spans="1:8">
      <c r="H37" s="64">
        <f t="shared" si="0"/>
        <v>-10163.48</v>
      </c>
    </row>
    <row r="38" spans="1:8">
      <c r="A38" s="80">
        <v>44962</v>
      </c>
      <c r="B38" t="s">
        <v>731</v>
      </c>
      <c r="C38" t="s">
        <v>558</v>
      </c>
      <c r="D38" s="84"/>
      <c r="G38" s="64">
        <v>-1368</v>
      </c>
      <c r="H38" s="64">
        <f t="shared" si="0"/>
        <v>-11531.48</v>
      </c>
    </row>
    <row r="39" spans="1:8">
      <c r="A39" s="80">
        <v>44962</v>
      </c>
      <c r="B39" t="s">
        <v>732</v>
      </c>
      <c r="C39" t="s">
        <v>558</v>
      </c>
      <c r="D39" s="64"/>
      <c r="F39" s="64"/>
      <c r="G39" s="64">
        <v>-6920</v>
      </c>
      <c r="H39" s="64">
        <f t="shared" si="0"/>
        <v>-18451.48</v>
      </c>
    </row>
    <row r="40" spans="1:8">
      <c r="A40" s="80"/>
      <c r="D40" s="64"/>
      <c r="F40" s="64"/>
      <c r="G40" s="64"/>
      <c r="H40" s="64">
        <f t="shared" si="0"/>
        <v>-18451.48</v>
      </c>
    </row>
    <row r="41" spans="1:8">
      <c r="A41" s="80">
        <v>44974</v>
      </c>
      <c r="B41" t="s">
        <v>733</v>
      </c>
      <c r="D41" s="64"/>
      <c r="F41" s="64"/>
      <c r="G41" s="64">
        <v>-32000</v>
      </c>
      <c r="H41" s="64">
        <f t="shared" si="0"/>
        <v>-50451.479999999996</v>
      </c>
    </row>
    <row r="42" spans="1:8">
      <c r="H42" s="64"/>
    </row>
    <row r="43" spans="1:8">
      <c r="G43" s="64"/>
      <c r="H43" s="64"/>
    </row>
    <row r="44" spans="1:8">
      <c r="B44" t="s">
        <v>130</v>
      </c>
      <c r="G44" s="64"/>
      <c r="H44" s="64"/>
    </row>
    <row r="45" spans="1:8">
      <c r="A45" s="76" t="s">
        <v>131</v>
      </c>
      <c r="B45" s="76"/>
      <c r="C45" s="76"/>
      <c r="D45" s="76"/>
      <c r="G45" s="64"/>
      <c r="H45" s="64"/>
    </row>
    <row r="46" spans="1:8">
      <c r="A46" s="194">
        <v>44650</v>
      </c>
      <c r="B46" s="185" t="s">
        <v>734</v>
      </c>
      <c r="C46" s="185"/>
      <c r="D46" s="185" t="s">
        <v>735</v>
      </c>
      <c r="H46" s="64"/>
    </row>
    <row r="47" spans="1:8">
      <c r="A47" s="194">
        <v>44844</v>
      </c>
      <c r="B47" s="185" t="s">
        <v>736</v>
      </c>
      <c r="C47" s="187"/>
      <c r="D47" s="185" t="s">
        <v>737</v>
      </c>
      <c r="H47" s="64"/>
    </row>
    <row r="48" spans="1:8">
      <c r="A48" s="194"/>
      <c r="B48" s="185" t="s">
        <v>738</v>
      </c>
      <c r="C48" s="187"/>
      <c r="D48" s="185"/>
      <c r="E48" s="85">
        <v>300</v>
      </c>
      <c r="H48" s="64"/>
    </row>
    <row r="49" spans="1:8" s="2" customFormat="1">
      <c r="A49" s="80"/>
      <c r="C49" s="90"/>
      <c r="E49" s="85"/>
      <c r="H49" s="64"/>
    </row>
    <row r="50" spans="1:8">
      <c r="A50" s="94">
        <v>44929</v>
      </c>
      <c r="B50" s="95" t="s">
        <v>132</v>
      </c>
      <c r="C50" s="76"/>
      <c r="D50" s="96">
        <f>SUM(D51:D58)</f>
        <v>4615.6899999999996</v>
      </c>
      <c r="E50" s="85">
        <f>SUM(E51:E58)</f>
        <v>4215.6899999999996</v>
      </c>
      <c r="H50" s="64"/>
    </row>
    <row r="51" spans="1:8">
      <c r="B51" t="s">
        <v>690</v>
      </c>
      <c r="D51">
        <v>1245.19</v>
      </c>
      <c r="E51" s="85">
        <v>1245</v>
      </c>
      <c r="F51" s="64"/>
      <c r="G51" s="64"/>
    </row>
    <row r="52" spans="1:8">
      <c r="B52" t="s">
        <v>134</v>
      </c>
      <c r="D52">
        <v>914.78</v>
      </c>
      <c r="E52" s="85">
        <v>915</v>
      </c>
      <c r="F52" s="64"/>
      <c r="G52" s="64"/>
    </row>
    <row r="53" spans="1:8">
      <c r="B53" t="s">
        <v>135</v>
      </c>
      <c r="D53">
        <v>295.54000000000002</v>
      </c>
      <c r="E53" s="85">
        <v>295</v>
      </c>
      <c r="F53" s="64"/>
      <c r="G53" s="64"/>
    </row>
    <row r="54" spans="1:8">
      <c r="B54" t="s">
        <v>739</v>
      </c>
      <c r="D54">
        <v>200</v>
      </c>
      <c r="F54" s="64"/>
      <c r="G54" s="64"/>
    </row>
    <row r="55" spans="1:8">
      <c r="B55" t="s">
        <v>740</v>
      </c>
      <c r="D55">
        <v>1367.33</v>
      </c>
      <c r="E55" s="85">
        <v>1368</v>
      </c>
      <c r="F55" s="64"/>
      <c r="G55" s="64"/>
    </row>
    <row r="56" spans="1:8">
      <c r="B56" t="s">
        <v>137</v>
      </c>
      <c r="C56" s="88"/>
      <c r="D56">
        <v>305.16000000000003</v>
      </c>
      <c r="E56" s="85">
        <v>305</v>
      </c>
      <c r="F56" s="64"/>
      <c r="G56" s="64"/>
    </row>
    <row r="57" spans="1:8">
      <c r="B57" t="s">
        <v>741</v>
      </c>
      <c r="C57" s="88"/>
      <c r="D57" s="207">
        <v>200</v>
      </c>
      <c r="F57" s="64"/>
      <c r="G57" s="64"/>
    </row>
    <row r="58" spans="1:8">
      <c r="B58" t="s">
        <v>46</v>
      </c>
      <c r="C58" s="88"/>
      <c r="D58" s="88">
        <v>87.69</v>
      </c>
      <c r="E58" s="85">
        <v>87.69</v>
      </c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139</v>
      </c>
      <c r="C62" s="76"/>
      <c r="D62" s="78"/>
      <c r="E62" s="208">
        <f>SUM(E63:E85)</f>
        <v>-4657.2000000000007</v>
      </c>
    </row>
    <row r="63" spans="1:8">
      <c r="G63" s="64"/>
      <c r="H63" s="64"/>
    </row>
    <row r="64" spans="1:8">
      <c r="A64" s="80">
        <v>44866</v>
      </c>
      <c r="B64" s="88" t="s">
        <v>693</v>
      </c>
      <c r="C64" s="88"/>
      <c r="D64" s="88" t="s">
        <v>203</v>
      </c>
      <c r="E64" s="85">
        <v>-208.17</v>
      </c>
      <c r="F64" s="64"/>
      <c r="G64" s="64"/>
      <c r="H64" s="64"/>
    </row>
    <row r="65" spans="1:8">
      <c r="A65" s="80">
        <v>44871</v>
      </c>
      <c r="B65" s="88" t="s">
        <v>694</v>
      </c>
      <c r="C65" s="88"/>
      <c r="D65" s="88" t="s">
        <v>203</v>
      </c>
      <c r="E65" s="85">
        <v>-151.65</v>
      </c>
      <c r="F65" s="64"/>
      <c r="G65" s="64"/>
      <c r="H65" s="64"/>
    </row>
    <row r="66" spans="1:8">
      <c r="A66" s="80">
        <v>44873</v>
      </c>
      <c r="B66" t="s">
        <v>742</v>
      </c>
      <c r="C66" s="88"/>
      <c r="D66" s="88" t="s">
        <v>374</v>
      </c>
      <c r="E66" s="85">
        <v>-1111.1099999999999</v>
      </c>
      <c r="F66" s="64"/>
      <c r="G66" s="64"/>
      <c r="H66" s="64"/>
    </row>
    <row r="67" spans="1:8">
      <c r="A67" s="80">
        <v>44887</v>
      </c>
      <c r="B67" s="88" t="s">
        <v>743</v>
      </c>
      <c r="C67" s="88"/>
      <c r="D67" s="86" t="s">
        <v>599</v>
      </c>
      <c r="E67" s="85">
        <v>-678.58</v>
      </c>
      <c r="F67" s="64"/>
      <c r="G67" s="64"/>
      <c r="H67" s="64"/>
    </row>
    <row r="68" spans="1:8">
      <c r="A68" s="80">
        <v>44920</v>
      </c>
      <c r="B68" s="88" t="s">
        <v>654</v>
      </c>
      <c r="C68" s="88"/>
      <c r="D68" s="88" t="s">
        <v>534</v>
      </c>
      <c r="E68" s="85">
        <v>-397.46</v>
      </c>
      <c r="F68" s="64"/>
      <c r="G68" s="64"/>
      <c r="H68" s="64"/>
    </row>
    <row r="69" spans="1:8">
      <c r="A69" s="80">
        <v>44920</v>
      </c>
      <c r="B69" s="88" t="s">
        <v>655</v>
      </c>
      <c r="C69" s="88"/>
      <c r="D69" s="88" t="s">
        <v>534</v>
      </c>
      <c r="E69" s="85">
        <v>-80.91</v>
      </c>
      <c r="F69" s="64"/>
      <c r="G69" s="64"/>
      <c r="H69" s="64"/>
    </row>
    <row r="70" spans="1:8">
      <c r="A70" s="80">
        <v>44920</v>
      </c>
      <c r="B70" s="88" t="s">
        <v>656</v>
      </c>
      <c r="C70" s="88"/>
      <c r="D70" s="88" t="s">
        <v>534</v>
      </c>
      <c r="E70" s="85">
        <v>-127.05</v>
      </c>
      <c r="F70" s="64"/>
      <c r="G70" s="64"/>
      <c r="H70" s="64"/>
    </row>
    <row r="71" spans="1:8">
      <c r="A71" s="80">
        <v>44920</v>
      </c>
      <c r="B71" s="88" t="s">
        <v>657</v>
      </c>
      <c r="C71" s="88"/>
      <c r="D71" s="88" t="s">
        <v>534</v>
      </c>
      <c r="E71" s="85">
        <v>-49.31</v>
      </c>
      <c r="F71" s="64"/>
      <c r="G71" s="64"/>
      <c r="H71" s="64"/>
    </row>
    <row r="72" spans="1:8">
      <c r="A72" s="80">
        <v>44924</v>
      </c>
      <c r="B72" t="s">
        <v>744</v>
      </c>
      <c r="C72" s="88"/>
      <c r="D72" s="88"/>
      <c r="E72" s="85">
        <v>-76.3</v>
      </c>
      <c r="F72" s="64"/>
      <c r="G72" s="64"/>
      <c r="H72" s="64"/>
    </row>
    <row r="73" spans="1:8">
      <c r="A73" s="80">
        <v>44925</v>
      </c>
      <c r="B73" t="s">
        <v>745</v>
      </c>
      <c r="D73" t="s">
        <v>746</v>
      </c>
    </row>
    <row r="74" spans="1:8">
      <c r="A74" s="80">
        <v>44925</v>
      </c>
      <c r="B74" t="s">
        <v>747</v>
      </c>
      <c r="E74" s="85">
        <v>-47.8</v>
      </c>
    </row>
    <row r="75" spans="1:8">
      <c r="A75" s="80">
        <v>44934</v>
      </c>
      <c r="B75" t="s">
        <v>748</v>
      </c>
      <c r="E75" s="85">
        <v>-556.07000000000005</v>
      </c>
    </row>
    <row r="76" spans="1:8">
      <c r="A76" s="80">
        <v>44936</v>
      </c>
      <c r="B76" t="s">
        <v>749</v>
      </c>
      <c r="E76" s="85">
        <v>-79.34</v>
      </c>
    </row>
    <row r="77" spans="1:8">
      <c r="A77" s="80">
        <v>44937</v>
      </c>
      <c r="B77" t="s">
        <v>697</v>
      </c>
      <c r="E77" s="85">
        <v>-123.45</v>
      </c>
    </row>
    <row r="78" spans="1:8">
      <c r="A78" s="80">
        <v>44938</v>
      </c>
      <c r="B78" t="s">
        <v>698</v>
      </c>
      <c r="E78" s="85">
        <v>-113.57</v>
      </c>
    </row>
    <row r="79" spans="1:8">
      <c r="A79" s="80">
        <v>44939</v>
      </c>
      <c r="B79" t="s">
        <v>699</v>
      </c>
      <c r="E79" s="85">
        <v>-118.62</v>
      </c>
    </row>
    <row r="80" spans="1:8">
      <c r="A80" s="80">
        <v>44940</v>
      </c>
      <c r="B80" t="s">
        <v>700</v>
      </c>
      <c r="E80" s="85">
        <v>-123.85</v>
      </c>
    </row>
    <row r="81" spans="1:8">
      <c r="A81" s="80">
        <v>44942</v>
      </c>
      <c r="B81" t="s">
        <v>703</v>
      </c>
      <c r="E81" s="85">
        <v>-177.33</v>
      </c>
    </row>
    <row r="82" spans="1:8">
      <c r="A82" s="80">
        <v>44947</v>
      </c>
      <c r="B82" t="s">
        <v>535</v>
      </c>
      <c r="E82" s="85">
        <v>-100</v>
      </c>
    </row>
    <row r="83" spans="1:8">
      <c r="A83" s="80">
        <v>44949</v>
      </c>
      <c r="B83" t="s">
        <v>704</v>
      </c>
      <c r="E83" s="85">
        <v>-111.1</v>
      </c>
    </row>
    <row r="84" spans="1:8">
      <c r="A84" s="80">
        <v>44950</v>
      </c>
      <c r="B84" t="s">
        <v>750</v>
      </c>
      <c r="E84" s="85">
        <v>-99.87</v>
      </c>
    </row>
    <row r="85" spans="1:8">
      <c r="A85" s="80">
        <v>44951</v>
      </c>
      <c r="B85" t="s">
        <v>751</v>
      </c>
      <c r="E85" s="85">
        <v>-125.66</v>
      </c>
    </row>
    <row r="87" spans="1:8">
      <c r="A87" s="76"/>
      <c r="B87" s="77" t="s">
        <v>140</v>
      </c>
      <c r="C87" s="76"/>
      <c r="D87" s="76"/>
      <c r="E87" s="208">
        <f>SUM(E88:E103)</f>
        <v>-3076.2899999999995</v>
      </c>
    </row>
    <row r="88" spans="1:8">
      <c r="A88" s="80">
        <v>44919</v>
      </c>
      <c r="B88" s="88" t="s">
        <v>752</v>
      </c>
      <c r="C88" s="88"/>
      <c r="D88" s="88"/>
      <c r="E88" s="85">
        <v>-136.19</v>
      </c>
      <c r="F88" s="64"/>
      <c r="G88" s="64"/>
      <c r="H88" s="64"/>
    </row>
    <row r="89" spans="1:8">
      <c r="A89" s="80">
        <v>44921</v>
      </c>
      <c r="B89" s="88" t="s">
        <v>753</v>
      </c>
      <c r="C89" s="88"/>
      <c r="D89" s="88"/>
      <c r="E89" s="85">
        <v>-193.47</v>
      </c>
      <c r="F89" s="64"/>
      <c r="G89" s="64"/>
      <c r="H89" s="64"/>
    </row>
    <row r="90" spans="1:8">
      <c r="A90" s="80">
        <v>44922</v>
      </c>
      <c r="B90" s="88" t="s">
        <v>754</v>
      </c>
      <c r="C90" s="88"/>
      <c r="D90" s="88"/>
      <c r="E90" s="85">
        <v>-600</v>
      </c>
      <c r="F90" s="64"/>
      <c r="G90" s="64"/>
      <c r="H90" s="64"/>
    </row>
    <row r="91" spans="1:8">
      <c r="A91" s="80">
        <v>44922</v>
      </c>
      <c r="B91" s="88" t="s">
        <v>755</v>
      </c>
      <c r="C91" s="88"/>
      <c r="D91" s="88"/>
      <c r="E91" s="85">
        <v>-206.27</v>
      </c>
      <c r="F91" s="64"/>
      <c r="G91" s="64"/>
      <c r="H91" s="64"/>
    </row>
    <row r="92" spans="1:8">
      <c r="A92" s="80">
        <v>44923</v>
      </c>
      <c r="B92" s="88" t="s">
        <v>756</v>
      </c>
      <c r="C92" s="88"/>
      <c r="D92" s="88"/>
      <c r="E92" s="85">
        <v>-146.44</v>
      </c>
      <c r="F92" s="64"/>
      <c r="G92" s="64"/>
      <c r="H92" s="64"/>
    </row>
    <row r="93" spans="1:8">
      <c r="A93" s="80">
        <v>44927</v>
      </c>
      <c r="B93" s="88" t="s">
        <v>238</v>
      </c>
      <c r="C93" s="88"/>
      <c r="D93" s="88"/>
      <c r="E93" s="85">
        <v>-340</v>
      </c>
      <c r="F93" s="64"/>
      <c r="G93" s="64"/>
      <c r="H93" s="64"/>
    </row>
    <row r="94" spans="1:8">
      <c r="A94" s="80">
        <v>44928</v>
      </c>
      <c r="B94" s="98" t="s">
        <v>757</v>
      </c>
      <c r="E94" s="85">
        <v>-164.8</v>
      </c>
    </row>
    <row r="95" spans="1:8">
      <c r="A95" s="80">
        <v>44930</v>
      </c>
      <c r="B95" s="98" t="s">
        <v>758</v>
      </c>
      <c r="E95" s="85">
        <v>-139.33000000000001</v>
      </c>
    </row>
    <row r="96" spans="1:8">
      <c r="A96" s="80">
        <v>44931</v>
      </c>
      <c r="B96" s="98" t="s">
        <v>759</v>
      </c>
      <c r="E96" s="85">
        <v>-143.19999999999999</v>
      </c>
    </row>
    <row r="97" spans="1:7">
      <c r="A97" s="80">
        <v>44934</v>
      </c>
      <c r="B97" t="s">
        <v>760</v>
      </c>
      <c r="E97" s="85">
        <v>-297.38</v>
      </c>
    </row>
    <row r="98" spans="1:7">
      <c r="A98" s="80">
        <v>44944</v>
      </c>
      <c r="B98" t="s">
        <v>761</v>
      </c>
      <c r="E98" s="85">
        <v>-286.02999999999997</v>
      </c>
    </row>
    <row r="99" spans="1:7">
      <c r="A99" s="80">
        <v>44944</v>
      </c>
      <c r="B99" t="s">
        <v>761</v>
      </c>
      <c r="E99" s="85">
        <v>-423.18</v>
      </c>
    </row>
    <row r="100" spans="1:7">
      <c r="A100" s="80">
        <v>44950</v>
      </c>
      <c r="B100" t="s">
        <v>762</v>
      </c>
      <c r="D100" s="33"/>
      <c r="E100" s="85">
        <v>-31.35</v>
      </c>
    </row>
    <row r="101" spans="1:7">
      <c r="B101" t="s">
        <v>763</v>
      </c>
      <c r="D101" s="33"/>
      <c r="E101" s="85">
        <v>31.35</v>
      </c>
    </row>
    <row r="109" spans="1:7">
      <c r="A109" s="80"/>
      <c r="D109" s="64"/>
      <c r="F109" s="64"/>
      <c r="G109" s="64"/>
    </row>
    <row r="111" spans="1:7">
      <c r="A111" s="76"/>
      <c r="B111" s="77" t="s">
        <v>764</v>
      </c>
      <c r="C111" s="76"/>
      <c r="D111" s="78"/>
      <c r="E111" s="79">
        <f>SUM(E112:E119)</f>
        <v>335748</v>
      </c>
    </row>
    <row r="112" spans="1:7">
      <c r="A112" s="80">
        <v>45291</v>
      </c>
      <c r="B112" t="s">
        <v>2</v>
      </c>
      <c r="E112" s="85">
        <v>64000</v>
      </c>
    </row>
    <row r="113" spans="1:5">
      <c r="A113" s="80">
        <v>45291</v>
      </c>
      <c r="B113" t="s">
        <v>1</v>
      </c>
      <c r="E113" s="85">
        <v>48288</v>
      </c>
    </row>
    <row r="114" spans="1:5">
      <c r="A114" s="80">
        <v>45291</v>
      </c>
      <c r="B114" t="s">
        <v>98</v>
      </c>
      <c r="E114" s="85">
        <v>44567</v>
      </c>
    </row>
    <row r="115" spans="1:5">
      <c r="A115" s="80">
        <v>45291</v>
      </c>
      <c r="B115" t="s">
        <v>99</v>
      </c>
      <c r="E115" s="85">
        <v>5590</v>
      </c>
    </row>
    <row r="116" spans="1:5">
      <c r="A116" s="80">
        <v>45291</v>
      </c>
      <c r="B116" t="s">
        <v>100</v>
      </c>
      <c r="C116">
        <v>1093</v>
      </c>
      <c r="D116">
        <v>111</v>
      </c>
      <c r="E116" s="85">
        <f>D116*C116</f>
        <v>121323</v>
      </c>
    </row>
    <row r="117" spans="1:5">
      <c r="A117" s="80">
        <v>45291</v>
      </c>
      <c r="B117" t="s">
        <v>101</v>
      </c>
      <c r="C117">
        <v>18.8</v>
      </c>
      <c r="D117">
        <v>850</v>
      </c>
      <c r="E117" s="85">
        <f>D117*C117</f>
        <v>15980</v>
      </c>
    </row>
    <row r="118" spans="1:5">
      <c r="A118" s="80">
        <v>45291</v>
      </c>
      <c r="B118" t="s">
        <v>102</v>
      </c>
      <c r="C118">
        <v>20</v>
      </c>
      <c r="D118">
        <v>100</v>
      </c>
      <c r="E118" s="85">
        <f>D118*C118</f>
        <v>2000</v>
      </c>
    </row>
    <row r="119" spans="1:5">
      <c r="A119" s="80">
        <v>45291</v>
      </c>
      <c r="B119" t="s">
        <v>103</v>
      </c>
      <c r="E119" s="85">
        <v>34000</v>
      </c>
    </row>
    <row r="120" spans="1:5">
      <c r="A120" s="80"/>
    </row>
    <row r="121" spans="1:5">
      <c r="D121" t="s">
        <v>765</v>
      </c>
      <c r="E121" s="64">
        <f>H2</f>
        <v>-50451.479999999989</v>
      </c>
    </row>
    <row r="123" spans="1:5">
      <c r="D123" s="72" t="s">
        <v>143</v>
      </c>
      <c r="E123" s="85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766</v>
      </c>
      <c r="C2" s="82" t="s">
        <v>105</v>
      </c>
      <c r="D2" s="83">
        <f>SUM(D4:D27)</f>
        <v>13261</v>
      </c>
      <c r="E2" s="83">
        <f>SUM(E5:E27)</f>
        <v>-22808.309999999998</v>
      </c>
      <c r="F2" s="83">
        <f>SUM(F4:F28)</f>
        <v>8049.2</v>
      </c>
      <c r="G2" s="83">
        <f>SUM(G4:G28)</f>
        <v>-23047.62</v>
      </c>
      <c r="H2" s="83">
        <f>F2+G2</f>
        <v>-14998.419999999998</v>
      </c>
    </row>
    <row r="3" spans="1:8">
      <c r="B3" s="72"/>
      <c r="H3" s="64"/>
    </row>
    <row r="4" spans="1:8">
      <c r="B4" s="72"/>
      <c r="H4" s="64"/>
    </row>
    <row r="5" spans="1:8">
      <c r="A5" s="80">
        <v>44928</v>
      </c>
      <c r="B5" s="86" t="s">
        <v>108</v>
      </c>
      <c r="C5" s="86"/>
      <c r="D5" s="86"/>
      <c r="E5" s="64">
        <v>-400</v>
      </c>
      <c r="G5" s="64">
        <v>-230</v>
      </c>
      <c r="H5" s="64">
        <f t="shared" ref="H5:H24" si="0">H4+F5+G5</f>
        <v>-230</v>
      </c>
    </row>
    <row r="6" spans="1:8">
      <c r="A6" s="80">
        <v>44928</v>
      </c>
      <c r="B6" s="86" t="s">
        <v>109</v>
      </c>
      <c r="C6" s="86"/>
      <c r="D6" s="86"/>
      <c r="E6" s="64">
        <v>-500</v>
      </c>
      <c r="G6" s="64">
        <v>-523</v>
      </c>
      <c r="H6" s="64">
        <f t="shared" si="0"/>
        <v>-753</v>
      </c>
    </row>
    <row r="7" spans="1:8">
      <c r="A7" s="80">
        <v>44933</v>
      </c>
      <c r="B7" s="86" t="s">
        <v>208</v>
      </c>
      <c r="C7" s="86"/>
      <c r="D7" s="86"/>
      <c r="E7" s="64">
        <v>-4300</v>
      </c>
      <c r="G7" s="64">
        <v>-4300</v>
      </c>
      <c r="H7" s="64">
        <f t="shared" si="0"/>
        <v>-5053</v>
      </c>
    </row>
    <row r="8" spans="1:8">
      <c r="A8" s="80">
        <v>44568</v>
      </c>
      <c r="B8" s="86" t="s">
        <v>209</v>
      </c>
      <c r="C8" s="86"/>
      <c r="D8" s="86"/>
      <c r="E8" s="64">
        <v>-674.74</v>
      </c>
      <c r="F8" s="85"/>
      <c r="G8" s="64">
        <v>-674.74</v>
      </c>
      <c r="H8" s="64">
        <f t="shared" si="0"/>
        <v>-5727.74</v>
      </c>
    </row>
    <row r="9" spans="1:8">
      <c r="A9" s="80">
        <v>44568</v>
      </c>
      <c r="B9" s="86" t="s">
        <v>115</v>
      </c>
      <c r="C9" s="86"/>
      <c r="D9" s="86"/>
      <c r="E9" s="64">
        <v>-150</v>
      </c>
      <c r="F9" s="85"/>
      <c r="G9" s="64">
        <v>-153.05000000000001</v>
      </c>
      <c r="H9" s="64">
        <f t="shared" si="0"/>
        <v>-5880.79</v>
      </c>
    </row>
    <row r="10" spans="1:8">
      <c r="A10" s="80">
        <v>44942</v>
      </c>
      <c r="B10" s="88" t="s">
        <v>118</v>
      </c>
      <c r="C10" s="88"/>
      <c r="D10" s="88"/>
      <c r="E10" s="64">
        <v>-100</v>
      </c>
      <c r="F10" s="85"/>
      <c r="G10" s="64">
        <v>-87</v>
      </c>
      <c r="H10" s="64">
        <f t="shared" si="0"/>
        <v>-5967.79</v>
      </c>
    </row>
    <row r="11" spans="1:8">
      <c r="A11" s="80">
        <v>44942</v>
      </c>
      <c r="B11" s="88" t="s">
        <v>117</v>
      </c>
      <c r="C11" s="88"/>
      <c r="D11" s="88"/>
      <c r="E11" s="64">
        <v>-1000</v>
      </c>
      <c r="F11" s="85"/>
      <c r="G11" s="64">
        <v>-1560</v>
      </c>
      <c r="H11" s="64">
        <f t="shared" si="0"/>
        <v>-7527.79</v>
      </c>
    </row>
    <row r="12" spans="1:8">
      <c r="B12" s="89" t="s">
        <v>119</v>
      </c>
      <c r="D12" s="64"/>
      <c r="E12" s="64">
        <v>-200</v>
      </c>
      <c r="G12" s="64">
        <v>-183.26</v>
      </c>
      <c r="H12" s="64">
        <f t="shared" si="0"/>
        <v>-7711.05</v>
      </c>
    </row>
    <row r="13" spans="1:8">
      <c r="B13" s="89" t="s">
        <v>120</v>
      </c>
      <c r="E13" s="64">
        <f>E48</f>
        <v>-7233.5699999999988</v>
      </c>
      <c r="F13" s="64"/>
      <c r="G13" s="64">
        <v>-7233.57</v>
      </c>
      <c r="H13" s="64">
        <f t="shared" si="0"/>
        <v>-14944.619999999999</v>
      </c>
    </row>
    <row r="14" spans="1:8">
      <c r="B14" s="89" t="s">
        <v>767</v>
      </c>
      <c r="E14" s="1"/>
      <c r="H14" s="64">
        <f t="shared" si="0"/>
        <v>-14944.619999999999</v>
      </c>
    </row>
    <row r="15" spans="1:8">
      <c r="B15" t="s">
        <v>2</v>
      </c>
      <c r="E15" s="64">
        <v>-2750</v>
      </c>
      <c r="F15" s="64"/>
      <c r="G15" s="64">
        <v>-2701</v>
      </c>
      <c r="H15" s="64">
        <f t="shared" si="0"/>
        <v>-17645.62</v>
      </c>
    </row>
    <row r="16" spans="1:8">
      <c r="B16" t="s">
        <v>1</v>
      </c>
      <c r="E16" s="64">
        <v>-2750</v>
      </c>
      <c r="F16" s="64"/>
      <c r="G16" s="64">
        <v>-2701</v>
      </c>
      <c r="H16" s="64">
        <f t="shared" si="0"/>
        <v>-20346.62</v>
      </c>
    </row>
    <row r="17" spans="1:8">
      <c r="B17" t="s">
        <v>125</v>
      </c>
      <c r="E17" s="64">
        <v>-2750</v>
      </c>
      <c r="F17" s="64"/>
      <c r="G17" s="64">
        <v>-2701</v>
      </c>
      <c r="H17" s="64">
        <f t="shared" si="0"/>
        <v>-23047.62</v>
      </c>
    </row>
    <row r="18" spans="1:8">
      <c r="B18" t="s">
        <v>768</v>
      </c>
      <c r="D18">
        <v>1111</v>
      </c>
      <c r="E18" s="85"/>
      <c r="F18" s="64"/>
      <c r="G18" s="64"/>
      <c r="H18" s="64">
        <f t="shared" si="0"/>
        <v>-23047.62</v>
      </c>
    </row>
    <row r="19" spans="1:8">
      <c r="A19" s="80">
        <v>44944</v>
      </c>
      <c r="B19" t="s">
        <v>261</v>
      </c>
      <c r="E19" s="85"/>
      <c r="F19" s="64">
        <v>1500</v>
      </c>
      <c r="G19" s="64"/>
      <c r="H19" s="64">
        <f t="shared" si="0"/>
        <v>-21547.62</v>
      </c>
    </row>
    <row r="20" spans="1:8">
      <c r="B20" t="s">
        <v>126</v>
      </c>
      <c r="D20" s="91">
        <v>5500</v>
      </c>
      <c r="F20" s="64">
        <v>5549.2</v>
      </c>
      <c r="G20" s="64"/>
      <c r="H20" s="64">
        <f t="shared" si="0"/>
        <v>-15998.419999999998</v>
      </c>
    </row>
    <row r="21" spans="1:8">
      <c r="B21" t="s">
        <v>726</v>
      </c>
      <c r="D21" s="91">
        <v>1650</v>
      </c>
      <c r="F21" s="64"/>
      <c r="G21" s="64"/>
      <c r="H21" s="64">
        <f t="shared" si="0"/>
        <v>-15998.419999999998</v>
      </c>
    </row>
    <row r="22" spans="1:8">
      <c r="A22" t="s">
        <v>769</v>
      </c>
      <c r="B22" t="s">
        <v>717</v>
      </c>
      <c r="D22" s="91">
        <v>3000</v>
      </c>
      <c r="F22" s="64"/>
      <c r="G22" s="64"/>
      <c r="H22" s="64">
        <f t="shared" si="0"/>
        <v>-15998.419999999998</v>
      </c>
    </row>
    <row r="23" spans="1:8">
      <c r="A23" t="s">
        <v>769</v>
      </c>
      <c r="B23" t="s">
        <v>770</v>
      </c>
      <c r="D23" s="206">
        <v>1000</v>
      </c>
      <c r="H23" s="64">
        <f t="shared" si="0"/>
        <v>-15998.419999999998</v>
      </c>
    </row>
    <row r="24" spans="1:8">
      <c r="A24" s="80">
        <v>44928</v>
      </c>
      <c r="B24" s="185" t="s">
        <v>771</v>
      </c>
      <c r="C24" s="185"/>
      <c r="D24" s="209">
        <v>1000</v>
      </c>
      <c r="F24" s="64">
        <v>1000</v>
      </c>
      <c r="G24" s="64"/>
      <c r="H24" s="64">
        <f t="shared" si="0"/>
        <v>-14998.419999999998</v>
      </c>
    </row>
    <row r="25" spans="1:8">
      <c r="A25" s="80"/>
      <c r="D25" s="84"/>
      <c r="H25" s="64"/>
    </row>
    <row r="26" spans="1:8">
      <c r="D26" s="64"/>
      <c r="F26" s="64"/>
      <c r="G26" s="64"/>
      <c r="H26" s="64"/>
    </row>
    <row r="27" spans="1:8" ht="15.75">
      <c r="B27" s="93"/>
      <c r="F27" s="64"/>
      <c r="G27" s="64"/>
      <c r="H27" s="64"/>
    </row>
    <row r="28" spans="1:8">
      <c r="E28" s="64"/>
      <c r="G28" s="64"/>
      <c r="H28" s="64"/>
    </row>
    <row r="29" spans="1:8">
      <c r="B29" t="s">
        <v>130</v>
      </c>
      <c r="E29" s="64"/>
      <c r="G29" s="64"/>
      <c r="H29" s="64"/>
    </row>
    <row r="30" spans="1:8">
      <c r="A30" s="76" t="s">
        <v>131</v>
      </c>
      <c r="B30" s="76"/>
      <c r="C30" s="76"/>
      <c r="D30" s="76"/>
      <c r="E30" s="78"/>
      <c r="G30" s="64"/>
      <c r="H30" s="64"/>
    </row>
    <row r="31" spans="1:8">
      <c r="A31" s="194">
        <v>44650</v>
      </c>
      <c r="B31" s="185" t="s">
        <v>734</v>
      </c>
      <c r="C31" s="185"/>
      <c r="D31" s="185" t="s">
        <v>772</v>
      </c>
      <c r="E31" s="186"/>
      <c r="H31" s="64"/>
    </row>
    <row r="32" spans="1:8">
      <c r="A32" s="194">
        <v>44844</v>
      </c>
      <c r="B32" s="185" t="s">
        <v>736</v>
      </c>
      <c r="C32" s="187"/>
      <c r="D32" s="185" t="s">
        <v>737</v>
      </c>
      <c r="E32" s="185"/>
      <c r="H32" s="64"/>
    </row>
    <row r="33" spans="1:8">
      <c r="A33" s="194"/>
      <c r="B33" s="185" t="s">
        <v>773</v>
      </c>
      <c r="C33" s="187"/>
      <c r="D33" s="185"/>
      <c r="E33" s="185">
        <v>100</v>
      </c>
      <c r="H33" s="64"/>
    </row>
    <row r="34" spans="1:8" s="2" customFormat="1">
      <c r="A34" s="80"/>
      <c r="C34" s="90"/>
      <c r="H34" s="64"/>
    </row>
    <row r="35" spans="1:8">
      <c r="A35" s="94">
        <v>44929</v>
      </c>
      <c r="B35" s="95" t="s">
        <v>132</v>
      </c>
      <c r="C35" s="76"/>
      <c r="D35" s="96">
        <f>SUM(D36:D43)</f>
        <v>6130.21</v>
      </c>
      <c r="E35" s="96">
        <f>SUM(E36:E43)</f>
        <v>5930.26</v>
      </c>
      <c r="H35" s="64"/>
    </row>
    <row r="36" spans="1:8">
      <c r="A36" s="80"/>
      <c r="B36" s="88" t="s">
        <v>133</v>
      </c>
      <c r="C36" s="2"/>
      <c r="D36" s="1">
        <v>1221.74</v>
      </c>
      <c r="E36" s="64">
        <v>1222</v>
      </c>
      <c r="H36" s="64"/>
    </row>
    <row r="37" spans="1:8">
      <c r="B37" t="s">
        <v>134</v>
      </c>
      <c r="D37" s="1">
        <v>1264.8699999999999</v>
      </c>
      <c r="E37" s="64">
        <v>1265</v>
      </c>
      <c r="F37" s="64"/>
      <c r="G37" s="64"/>
    </row>
    <row r="38" spans="1:8">
      <c r="B38" t="s">
        <v>135</v>
      </c>
      <c r="D38" s="1">
        <v>366.02</v>
      </c>
      <c r="E38" s="64">
        <v>366</v>
      </c>
      <c r="F38" s="64"/>
      <c r="G38" s="64"/>
    </row>
    <row r="39" spans="1:8">
      <c r="B39" t="s">
        <v>774</v>
      </c>
      <c r="D39" s="73">
        <v>200</v>
      </c>
      <c r="F39" s="64"/>
      <c r="G39" s="64"/>
    </row>
    <row r="40" spans="1:8">
      <c r="B40" t="s">
        <v>775</v>
      </c>
      <c r="D40" s="1">
        <v>1479.95</v>
      </c>
      <c r="E40">
        <v>1480</v>
      </c>
      <c r="F40" s="64"/>
      <c r="G40" s="64"/>
    </row>
    <row r="41" spans="1:8">
      <c r="B41" t="s">
        <v>776</v>
      </c>
      <c r="D41" s="1">
        <v>1214.3699999999999</v>
      </c>
      <c r="E41">
        <v>1214</v>
      </c>
      <c r="F41" s="64"/>
      <c r="G41" s="64"/>
    </row>
    <row r="42" spans="1:8">
      <c r="A42" s="80">
        <v>44928</v>
      </c>
      <c r="B42" t="s">
        <v>777</v>
      </c>
      <c r="C42" s="88"/>
      <c r="D42" s="210">
        <v>200</v>
      </c>
      <c r="E42">
        <v>200</v>
      </c>
      <c r="F42" s="64"/>
      <c r="G42" s="64"/>
    </row>
    <row r="43" spans="1:8">
      <c r="B43" t="s">
        <v>138</v>
      </c>
      <c r="C43" s="88"/>
      <c r="D43" s="1">
        <v>183.26</v>
      </c>
      <c r="E43" s="88">
        <v>183.26</v>
      </c>
      <c r="F43" s="64"/>
      <c r="G43" s="64"/>
    </row>
    <row r="44" spans="1:8">
      <c r="C44" s="88"/>
      <c r="D44" s="88"/>
      <c r="E44" s="85"/>
      <c r="F44" s="64"/>
      <c r="G44" s="64"/>
    </row>
    <row r="46" spans="1:8">
      <c r="B46" s="73"/>
    </row>
    <row r="47" spans="1:8">
      <c r="B47" s="84"/>
    </row>
    <row r="48" spans="1:8">
      <c r="A48" s="76"/>
      <c r="B48" s="77" t="s">
        <v>139</v>
      </c>
      <c r="C48" s="76"/>
      <c r="D48" s="78"/>
      <c r="E48" s="79">
        <f>SUM(E49:E82)</f>
        <v>-7233.5699999999988</v>
      </c>
    </row>
    <row r="49" spans="1:8">
      <c r="G49" s="64"/>
      <c r="H49" s="64"/>
    </row>
    <row r="50" spans="1:8">
      <c r="A50" s="80">
        <v>44866</v>
      </c>
      <c r="B50" s="88" t="s">
        <v>778</v>
      </c>
      <c r="C50" s="88"/>
      <c r="D50" s="88" t="s">
        <v>227</v>
      </c>
      <c r="E50" s="64">
        <v>-208.17</v>
      </c>
      <c r="F50" s="64"/>
      <c r="G50" s="64"/>
      <c r="H50" s="64"/>
    </row>
    <row r="51" spans="1:8">
      <c r="A51" s="80">
        <v>44871</v>
      </c>
      <c r="B51" s="88" t="s">
        <v>779</v>
      </c>
      <c r="C51" s="88"/>
      <c r="D51" s="88" t="s">
        <v>227</v>
      </c>
      <c r="E51" s="64">
        <v>-151.65</v>
      </c>
      <c r="F51" s="64"/>
      <c r="G51" s="64"/>
      <c r="H51" s="64"/>
    </row>
    <row r="52" spans="1:8">
      <c r="A52" s="80">
        <v>44873</v>
      </c>
      <c r="B52" t="s">
        <v>780</v>
      </c>
      <c r="C52" s="88"/>
      <c r="D52" s="88" t="s">
        <v>421</v>
      </c>
      <c r="E52" s="64">
        <v>-1111.1099999999999</v>
      </c>
      <c r="F52" s="64"/>
      <c r="G52" s="64"/>
      <c r="H52" s="64"/>
    </row>
    <row r="53" spans="1:8">
      <c r="A53" s="80">
        <v>44887</v>
      </c>
      <c r="B53" s="88" t="s">
        <v>781</v>
      </c>
      <c r="C53" s="88"/>
      <c r="D53" s="86" t="s">
        <v>630</v>
      </c>
      <c r="E53" s="64">
        <v>-678.58</v>
      </c>
      <c r="F53" s="64"/>
      <c r="G53" s="64"/>
      <c r="H53" s="64"/>
    </row>
    <row r="54" spans="1:8">
      <c r="A54" s="80">
        <v>44920</v>
      </c>
      <c r="B54" s="88" t="s">
        <v>654</v>
      </c>
      <c r="C54" s="88"/>
      <c r="D54" s="88" t="s">
        <v>565</v>
      </c>
      <c r="E54" s="64">
        <v>-397.46</v>
      </c>
      <c r="F54" s="64"/>
      <c r="G54" s="64"/>
      <c r="H54" s="64"/>
    </row>
    <row r="55" spans="1:8">
      <c r="A55" s="80">
        <v>44920</v>
      </c>
      <c r="B55" s="88" t="s">
        <v>655</v>
      </c>
      <c r="C55" s="88"/>
      <c r="D55" s="88" t="s">
        <v>565</v>
      </c>
      <c r="E55" s="64">
        <v>-80.91</v>
      </c>
      <c r="F55" s="64"/>
      <c r="G55" s="64"/>
      <c r="H55" s="64"/>
    </row>
    <row r="56" spans="1:8">
      <c r="A56" s="80">
        <v>44920</v>
      </c>
      <c r="B56" s="88" t="s">
        <v>656</v>
      </c>
      <c r="C56" s="88"/>
      <c r="D56" s="88" t="s">
        <v>565</v>
      </c>
      <c r="E56" s="64">
        <v>-127.05</v>
      </c>
      <c r="F56" s="64"/>
      <c r="G56" s="64"/>
      <c r="H56" s="64"/>
    </row>
    <row r="57" spans="1:8">
      <c r="A57" s="80">
        <v>44920</v>
      </c>
      <c r="B57" s="88" t="s">
        <v>657</v>
      </c>
      <c r="C57" s="88"/>
      <c r="D57" s="88" t="s">
        <v>565</v>
      </c>
      <c r="E57" s="64">
        <v>-49.31</v>
      </c>
      <c r="F57" s="64"/>
      <c r="G57" s="64"/>
      <c r="H57" s="64"/>
    </row>
    <row r="58" spans="1:8">
      <c r="A58" s="80">
        <v>44894</v>
      </c>
      <c r="B58" s="10" t="s">
        <v>782</v>
      </c>
      <c r="E58" s="64">
        <v>-182.4</v>
      </c>
      <c r="F58" s="64"/>
      <c r="G58" s="64"/>
      <c r="H58" s="64"/>
    </row>
    <row r="59" spans="1:8">
      <c r="A59" s="80"/>
      <c r="B59" t="s">
        <v>783</v>
      </c>
      <c r="E59" s="64">
        <v>-74.900000000000006</v>
      </c>
      <c r="F59" s="64"/>
      <c r="G59" s="64"/>
      <c r="H59" s="64"/>
    </row>
    <row r="60" spans="1:8">
      <c r="A60" s="80">
        <v>44895</v>
      </c>
      <c r="B60" s="10" t="s">
        <v>784</v>
      </c>
      <c r="E60" s="64">
        <v>-137.88999999999999</v>
      </c>
      <c r="F60" s="64"/>
      <c r="G60" s="64"/>
      <c r="H60" s="64"/>
    </row>
    <row r="61" spans="1:8">
      <c r="A61" s="80">
        <v>44897</v>
      </c>
      <c r="B61" s="88" t="s">
        <v>785</v>
      </c>
      <c r="C61" s="88"/>
      <c r="D61" s="88"/>
      <c r="E61" s="64">
        <v>-200</v>
      </c>
      <c r="F61" s="64"/>
      <c r="G61" s="64"/>
      <c r="H61" s="64"/>
    </row>
    <row r="62" spans="1:8">
      <c r="A62" s="80">
        <v>44900</v>
      </c>
      <c r="B62" s="88" t="s">
        <v>470</v>
      </c>
      <c r="C62" s="88"/>
      <c r="D62" s="88"/>
      <c r="E62" s="64">
        <v>-142.63999999999999</v>
      </c>
      <c r="F62" s="64"/>
      <c r="G62" s="64"/>
      <c r="H62" s="64"/>
    </row>
    <row r="63" spans="1:8">
      <c r="A63" s="80">
        <v>44900</v>
      </c>
      <c r="B63" s="98" t="s">
        <v>786</v>
      </c>
      <c r="C63" s="88"/>
      <c r="D63" s="88"/>
      <c r="E63" s="64">
        <v>-148.47</v>
      </c>
      <c r="F63" s="64"/>
      <c r="G63" s="64"/>
      <c r="H63" s="64"/>
    </row>
    <row r="64" spans="1:8">
      <c r="A64" s="80">
        <v>44901</v>
      </c>
      <c r="B64" s="98" t="s">
        <v>787</v>
      </c>
      <c r="C64" s="88"/>
      <c r="D64" s="88"/>
      <c r="E64" s="64">
        <v>-142.77000000000001</v>
      </c>
      <c r="F64" s="64"/>
      <c r="G64" s="64"/>
      <c r="H64" s="64"/>
    </row>
    <row r="65" spans="1:8">
      <c r="A65" s="80">
        <v>44901</v>
      </c>
      <c r="B65" s="88" t="s">
        <v>788</v>
      </c>
      <c r="C65" s="88"/>
      <c r="D65" s="88"/>
      <c r="E65" s="64">
        <v>-334.55</v>
      </c>
      <c r="F65" s="64"/>
      <c r="G65" s="64"/>
      <c r="H65" s="64"/>
    </row>
    <row r="66" spans="1:8">
      <c r="A66" s="80">
        <v>44901</v>
      </c>
      <c r="B66" s="88" t="s">
        <v>789</v>
      </c>
      <c r="C66" s="88"/>
      <c r="D66" s="88"/>
      <c r="E66" s="64">
        <v>-148.75</v>
      </c>
      <c r="F66" s="64"/>
      <c r="G66" s="64"/>
      <c r="H66" s="64"/>
    </row>
    <row r="67" spans="1:8">
      <c r="A67" s="80">
        <v>44901</v>
      </c>
      <c r="B67" s="88" t="s">
        <v>790</v>
      </c>
      <c r="C67" s="88"/>
      <c r="D67" s="88"/>
      <c r="E67" s="64">
        <v>-200</v>
      </c>
      <c r="F67" s="64"/>
      <c r="G67" s="64"/>
      <c r="H67" s="64"/>
    </row>
    <row r="68" spans="1:8">
      <c r="A68" s="80">
        <v>44903</v>
      </c>
      <c r="B68" s="88" t="s">
        <v>791</v>
      </c>
      <c r="C68" s="88"/>
      <c r="D68" s="88"/>
      <c r="E68" s="64">
        <v>-223.23</v>
      </c>
      <c r="F68" s="64"/>
      <c r="G68" s="64"/>
      <c r="H68" s="64"/>
    </row>
    <row r="69" spans="1:8">
      <c r="A69" s="80">
        <v>44904</v>
      </c>
      <c r="B69" s="98" t="s">
        <v>792</v>
      </c>
      <c r="C69" s="88"/>
      <c r="D69" s="88"/>
      <c r="E69" s="64">
        <v>-218.37</v>
      </c>
      <c r="F69" s="64"/>
      <c r="G69" s="64"/>
      <c r="H69" s="64"/>
    </row>
    <row r="70" spans="1:8">
      <c r="A70" s="80">
        <v>44905</v>
      </c>
      <c r="B70" s="98" t="s">
        <v>793</v>
      </c>
      <c r="C70" s="88"/>
      <c r="D70" s="88"/>
      <c r="E70" s="64">
        <v>-209.35</v>
      </c>
      <c r="F70" s="64"/>
      <c r="G70" s="64"/>
      <c r="H70" s="64"/>
    </row>
    <row r="71" spans="1:8">
      <c r="A71" s="80">
        <v>44907</v>
      </c>
      <c r="B71" s="98" t="s">
        <v>794</v>
      </c>
      <c r="E71" s="64">
        <v>-202.93</v>
      </c>
      <c r="F71" s="64"/>
      <c r="G71" s="64"/>
      <c r="H71" s="64"/>
    </row>
    <row r="72" spans="1:8">
      <c r="A72" s="80">
        <v>44909</v>
      </c>
      <c r="B72" s="98" t="s">
        <v>795</v>
      </c>
      <c r="C72" s="88"/>
      <c r="D72" s="88"/>
      <c r="E72" s="64">
        <v>-167.75</v>
      </c>
      <c r="F72" s="64"/>
      <c r="G72" s="64"/>
      <c r="H72" s="64"/>
    </row>
    <row r="73" spans="1:8">
      <c r="A73" s="80">
        <v>44912</v>
      </c>
      <c r="B73" s="10" t="s">
        <v>796</v>
      </c>
      <c r="E73" s="64">
        <v>-221.18</v>
      </c>
      <c r="F73" s="64"/>
      <c r="G73" s="64"/>
      <c r="H73" s="64"/>
    </row>
    <row r="74" spans="1:8">
      <c r="A74" s="80">
        <v>44913</v>
      </c>
      <c r="B74" s="88" t="s">
        <v>245</v>
      </c>
      <c r="C74" s="88"/>
      <c r="D74" s="88"/>
      <c r="E74" s="64">
        <v>-200</v>
      </c>
      <c r="F74" s="64"/>
      <c r="G74" s="64"/>
      <c r="H74" s="64"/>
    </row>
    <row r="75" spans="1:8">
      <c r="A75" s="80">
        <v>44913</v>
      </c>
      <c r="B75" s="88" t="s">
        <v>797</v>
      </c>
      <c r="C75" s="88"/>
      <c r="D75" s="88"/>
      <c r="E75" s="64">
        <v>-268.73</v>
      </c>
      <c r="F75" s="64"/>
      <c r="G75" s="64"/>
      <c r="H75" s="64"/>
    </row>
    <row r="76" spans="1:8">
      <c r="A76" s="80">
        <v>44913</v>
      </c>
      <c r="B76" s="88" t="s">
        <v>798</v>
      </c>
      <c r="C76" s="88"/>
      <c r="D76" s="88"/>
      <c r="E76" s="64">
        <v>-140.9</v>
      </c>
      <c r="F76" s="64"/>
      <c r="G76" s="64"/>
      <c r="H76" s="64"/>
    </row>
    <row r="77" spans="1:8">
      <c r="A77" s="80">
        <v>44914</v>
      </c>
      <c r="B77" s="10" t="s">
        <v>799</v>
      </c>
      <c r="C77" s="88"/>
      <c r="D77" s="88"/>
      <c r="E77" s="64">
        <v>-138.4</v>
      </c>
      <c r="F77" s="64"/>
      <c r="G77" s="64"/>
      <c r="H77" s="64"/>
    </row>
    <row r="78" spans="1:8">
      <c r="A78" s="80">
        <v>44915</v>
      </c>
      <c r="B78" s="10" t="s">
        <v>800</v>
      </c>
      <c r="C78" s="88"/>
      <c r="D78" s="88"/>
      <c r="E78" s="64">
        <v>-277.5</v>
      </c>
      <c r="F78" s="64"/>
      <c r="G78" s="64"/>
      <c r="H78" s="64"/>
    </row>
    <row r="79" spans="1:8">
      <c r="A79" s="80">
        <v>44916</v>
      </c>
      <c r="B79" s="10" t="s">
        <v>801</v>
      </c>
      <c r="C79" s="88"/>
      <c r="D79" s="88"/>
      <c r="E79" s="64">
        <v>-166.62</v>
      </c>
      <c r="F79" s="64"/>
      <c r="G79" s="64"/>
      <c r="H79" s="64"/>
    </row>
    <row r="80" spans="1:8">
      <c r="A80" s="80">
        <v>44917</v>
      </c>
      <c r="B80" s="88" t="s">
        <v>802</v>
      </c>
      <c r="C80" s="88"/>
      <c r="D80" s="88"/>
      <c r="E80" s="64">
        <v>-90</v>
      </c>
      <c r="F80" s="64"/>
      <c r="G80" s="64"/>
      <c r="H80" s="64"/>
    </row>
    <row r="81" spans="1:8">
      <c r="A81" s="80">
        <v>44918</v>
      </c>
      <c r="B81" s="10" t="s">
        <v>803</v>
      </c>
      <c r="C81" s="88"/>
      <c r="D81" s="88"/>
      <c r="E81" s="64">
        <v>-192</v>
      </c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1" spans="1:8">
      <c r="A101" s="80"/>
      <c r="B101" s="10"/>
      <c r="C101" s="88"/>
      <c r="D101" s="88"/>
      <c r="E101" s="85"/>
      <c r="F101" s="64"/>
      <c r="G101" s="64"/>
      <c r="H101" s="64"/>
    </row>
    <row r="102" spans="1:8">
      <c r="A102" s="80"/>
      <c r="B102" s="10"/>
      <c r="C102" s="88"/>
      <c r="D102" s="88"/>
      <c r="E102" s="85"/>
      <c r="F102" s="64"/>
      <c r="G102" s="64"/>
      <c r="H102" s="64"/>
    </row>
    <row r="103" spans="1:8">
      <c r="A103" s="80"/>
      <c r="B103" s="10"/>
      <c r="C103" s="88"/>
      <c r="D103" s="88"/>
      <c r="E103" s="85"/>
      <c r="F103" s="64"/>
      <c r="G103" s="64"/>
      <c r="H103" s="64"/>
    </row>
    <row r="104" spans="1:8">
      <c r="A104" s="80"/>
      <c r="B104" s="10"/>
      <c r="C104" s="88"/>
      <c r="D104" s="88"/>
      <c r="E104" s="85"/>
      <c r="F104" s="64"/>
      <c r="G104" s="64"/>
      <c r="H104" s="64"/>
    </row>
    <row r="105" spans="1:8">
      <c r="A105" s="80"/>
      <c r="B105" s="10"/>
      <c r="C105" s="88"/>
      <c r="D105" s="88"/>
      <c r="E105" s="85"/>
      <c r="F105" s="64"/>
      <c r="G105" s="64"/>
      <c r="H105" s="64"/>
    </row>
    <row r="106" spans="1:8">
      <c r="A106" s="80"/>
      <c r="B106" s="10"/>
      <c r="C106" s="88"/>
      <c r="D106" s="88"/>
      <c r="E106" s="85"/>
      <c r="F106" s="64"/>
      <c r="G106" s="64"/>
      <c r="H106" s="64"/>
    </row>
    <row r="107" spans="1:8">
      <c r="A107" s="80"/>
      <c r="B107" s="10"/>
      <c r="C107" s="88"/>
      <c r="D107" s="88"/>
      <c r="E107" s="85"/>
      <c r="F107" s="64"/>
      <c r="G107" s="64"/>
      <c r="H107" s="64"/>
    </row>
    <row r="108" spans="1:8">
      <c r="A108" s="80"/>
      <c r="B108" s="10"/>
      <c r="C108" s="88"/>
      <c r="D108" s="88"/>
      <c r="E108" s="85"/>
      <c r="F108" s="64"/>
      <c r="G108" s="64"/>
      <c r="H108" s="64"/>
    </row>
    <row r="109" spans="1:8">
      <c r="A109" s="80"/>
      <c r="B109" s="10"/>
      <c r="C109" s="88"/>
      <c r="D109" s="88"/>
      <c r="E109" s="85"/>
      <c r="F109" s="64"/>
      <c r="G109" s="64"/>
      <c r="H109" s="64"/>
    </row>
    <row r="111" spans="1:8">
      <c r="A111" s="76"/>
      <c r="B111" s="77" t="s">
        <v>804</v>
      </c>
      <c r="C111" s="76"/>
      <c r="D111" s="78"/>
      <c r="E111" s="79">
        <f>SUM(E112:E119)</f>
        <v>356022.27</v>
      </c>
    </row>
    <row r="112" spans="1:8">
      <c r="A112" s="80">
        <v>45291</v>
      </c>
      <c r="B112" t="s">
        <v>2</v>
      </c>
      <c r="E112">
        <v>32000</v>
      </c>
    </row>
    <row r="113" spans="1:5">
      <c r="A113" s="80">
        <v>45291</v>
      </c>
      <c r="B113" t="s">
        <v>1</v>
      </c>
      <c r="E113">
        <v>40000</v>
      </c>
    </row>
    <row r="114" spans="1:5">
      <c r="A114" s="80">
        <v>45291</v>
      </c>
      <c r="B114" t="s">
        <v>98</v>
      </c>
      <c r="E114">
        <v>40162.18</v>
      </c>
    </row>
    <row r="115" spans="1:5">
      <c r="A115" s="80">
        <v>45291</v>
      </c>
      <c r="B115" t="s">
        <v>99</v>
      </c>
      <c r="E115">
        <v>44912.09</v>
      </c>
    </row>
    <row r="116" spans="1:5">
      <c r="A116" s="80">
        <v>45291</v>
      </c>
      <c r="B116" t="s">
        <v>100</v>
      </c>
      <c r="C116">
        <v>1093</v>
      </c>
      <c r="D116">
        <v>111</v>
      </c>
      <c r="E116">
        <f>D116*C116</f>
        <v>121323</v>
      </c>
    </row>
    <row r="117" spans="1:5">
      <c r="A117" s="80">
        <v>45291</v>
      </c>
      <c r="B117" t="s">
        <v>101</v>
      </c>
      <c r="C117">
        <v>18.5</v>
      </c>
      <c r="D117">
        <v>850</v>
      </c>
      <c r="E117">
        <f>D117*C117</f>
        <v>15725</v>
      </c>
    </row>
    <row r="118" spans="1:5">
      <c r="A118" s="80">
        <v>45291</v>
      </c>
      <c r="B118" t="s">
        <v>102</v>
      </c>
      <c r="C118">
        <v>19</v>
      </c>
      <c r="D118">
        <v>100</v>
      </c>
      <c r="E118">
        <f>D118*C118</f>
        <v>1900</v>
      </c>
    </row>
    <row r="119" spans="1:5">
      <c r="A119" s="80">
        <v>45291</v>
      </c>
      <c r="B119" t="s">
        <v>103</v>
      </c>
      <c r="E119">
        <v>60000</v>
      </c>
    </row>
    <row r="120" spans="1:5">
      <c r="B120" t="s">
        <v>142</v>
      </c>
      <c r="E120" s="64">
        <f>H2</f>
        <v>-14998.419999999998</v>
      </c>
    </row>
    <row r="122" spans="1:5">
      <c r="D122" s="72" t="s">
        <v>143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211">
        <v>0.23471</v>
      </c>
      <c r="L1" s="211">
        <f>1-K1</f>
        <v>0.76529000000000003</v>
      </c>
      <c r="M1" s="212"/>
      <c r="N1" s="22" t="s">
        <v>60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212" t="s">
        <v>247</v>
      </c>
      <c r="L2" s="212" t="s">
        <v>248</v>
      </c>
      <c r="M2" s="212" t="s">
        <v>66</v>
      </c>
      <c r="N2" s="22" t="s">
        <v>805</v>
      </c>
    </row>
    <row r="3" spans="1:14">
      <c r="A3" s="2" t="s">
        <v>67</v>
      </c>
      <c r="B3" s="28">
        <f>'22_1'!D2</f>
        <v>7333.3</v>
      </c>
      <c r="C3" s="29">
        <f>'22_1'!E2</f>
        <v>-6834.05</v>
      </c>
      <c r="D3" s="30">
        <f>B3+C3</f>
        <v>499.25</v>
      </c>
      <c r="E3" s="28">
        <f>'22_1'!F2</f>
        <v>46462.64</v>
      </c>
      <c r="F3" s="29">
        <f>'22_1'!G2</f>
        <v>-6834.05</v>
      </c>
      <c r="G3" s="31">
        <f>E3+F3</f>
        <v>39628.589999999997</v>
      </c>
      <c r="H3" s="32"/>
      <c r="I3" s="33" t="s">
        <v>68</v>
      </c>
      <c r="J3" s="2">
        <v>36</v>
      </c>
      <c r="M3" s="1">
        <v>36</v>
      </c>
    </row>
    <row r="4" spans="1:14">
      <c r="A4" s="2" t="s">
        <v>69</v>
      </c>
      <c r="B4" s="28">
        <f>'22_2'!D2</f>
        <v>10567.09</v>
      </c>
      <c r="C4" s="29">
        <f>'22_2'!E2</f>
        <v>-21938.15</v>
      </c>
      <c r="D4" s="30">
        <f t="shared" ref="D4:D14" si="0">B4+C4+D3</f>
        <v>-10871.810000000001</v>
      </c>
      <c r="E4" s="28">
        <f>'22_2'!F2</f>
        <v>11567.09</v>
      </c>
      <c r="F4" s="29">
        <f>'22_2'!G2</f>
        <v>-21938.15</v>
      </c>
      <c r="G4" s="31">
        <f t="shared" ref="G4:G14" si="1">E4+F4+G3</f>
        <v>29257.529999999995</v>
      </c>
      <c r="H4" s="32"/>
      <c r="I4" s="33" t="s">
        <v>72</v>
      </c>
      <c r="J4" s="2">
        <v>19.8</v>
      </c>
      <c r="M4" s="1">
        <v>19.8</v>
      </c>
    </row>
    <row r="5" spans="1:14">
      <c r="A5" s="2" t="s">
        <v>71</v>
      </c>
      <c r="B5" s="28">
        <f>'03'!D2</f>
        <v>36859.61</v>
      </c>
      <c r="C5" s="29">
        <f>'03'!E2</f>
        <v>-30109.3</v>
      </c>
      <c r="D5" s="30">
        <f t="shared" si="0"/>
        <v>-4121.5</v>
      </c>
      <c r="E5" s="28">
        <f>'03'!F2</f>
        <v>35859.61</v>
      </c>
      <c r="F5" s="29">
        <f>'03'!G2</f>
        <v>-30109.3</v>
      </c>
      <c r="G5" s="31">
        <f t="shared" si="1"/>
        <v>35007.839999999997</v>
      </c>
      <c r="H5" s="32"/>
      <c r="I5" s="33" t="s">
        <v>126</v>
      </c>
      <c r="N5" s="1">
        <v>46.1</v>
      </c>
    </row>
    <row r="6" spans="1:14">
      <c r="A6" s="2" t="s">
        <v>73</v>
      </c>
      <c r="B6" s="28">
        <f>'04'!D2</f>
        <v>15937.59</v>
      </c>
      <c r="C6" s="29">
        <f>'04'!E2</f>
        <v>-11790.68</v>
      </c>
      <c r="D6" s="30">
        <f t="shared" si="0"/>
        <v>25.409999999999854</v>
      </c>
      <c r="E6" s="28">
        <f>'04'!F2</f>
        <v>17940.28</v>
      </c>
      <c r="F6" s="29">
        <f>'04'!G2</f>
        <v>-11140.68</v>
      </c>
      <c r="G6" s="31">
        <f t="shared" si="1"/>
        <v>41807.439999999995</v>
      </c>
      <c r="H6" s="32"/>
      <c r="I6" s="33" t="s">
        <v>82</v>
      </c>
      <c r="J6" s="2">
        <v>60</v>
      </c>
      <c r="M6" s="1">
        <v>6.5</v>
      </c>
    </row>
    <row r="7" spans="1:14">
      <c r="A7" s="2" t="s">
        <v>75</v>
      </c>
      <c r="B7" s="28">
        <f>'05'!D2</f>
        <v>11328.34</v>
      </c>
      <c r="C7" s="29">
        <f>'05'!E2</f>
        <v>-7712.66</v>
      </c>
      <c r="D7" s="30">
        <f t="shared" si="0"/>
        <v>3641.09</v>
      </c>
      <c r="E7" s="28">
        <f>'05'!F2</f>
        <v>9522.369999999999</v>
      </c>
      <c r="F7" s="29">
        <f>'05'!G2</f>
        <v>-7722.66</v>
      </c>
      <c r="G7" s="31">
        <f t="shared" si="1"/>
        <v>43607.149999999994</v>
      </c>
      <c r="H7" s="32"/>
      <c r="I7" s="33" t="s">
        <v>806</v>
      </c>
      <c r="J7" s="2">
        <v>95</v>
      </c>
      <c r="M7" s="1">
        <v>23.75</v>
      </c>
    </row>
    <row r="8" spans="1:14">
      <c r="A8" s="2" t="s">
        <v>807</v>
      </c>
      <c r="B8" s="28">
        <f>'06'!D2</f>
        <v>17837.05</v>
      </c>
      <c r="C8" s="29">
        <f>'06'!E2</f>
        <v>-28058.100000000002</v>
      </c>
      <c r="D8" s="30">
        <f t="shared" si="0"/>
        <v>-6579.9600000000028</v>
      </c>
      <c r="E8" s="28">
        <f>'06'!F2</f>
        <v>16654.189999999999</v>
      </c>
      <c r="F8" s="29">
        <f>'06'!G2</f>
        <v>-28058.1</v>
      </c>
      <c r="G8" s="31">
        <f t="shared" si="1"/>
        <v>32203.239999999994</v>
      </c>
      <c r="H8" s="32"/>
    </row>
    <row r="9" spans="1:14">
      <c r="A9" s="2" t="s">
        <v>808</v>
      </c>
      <c r="B9" s="28">
        <f>'07'!D2</f>
        <v>27131.070000000003</v>
      </c>
      <c r="C9" s="29">
        <f>'07'!E2</f>
        <v>-17400.82</v>
      </c>
      <c r="D9" s="30">
        <f t="shared" si="0"/>
        <v>3150.2900000000009</v>
      </c>
      <c r="E9" s="28">
        <f>'07'!F2</f>
        <v>16133.3</v>
      </c>
      <c r="F9" s="29">
        <f>'07'!G2</f>
        <v>-20600.82</v>
      </c>
      <c r="G9" s="31">
        <f t="shared" si="1"/>
        <v>27735.719999999994</v>
      </c>
      <c r="H9" s="32"/>
      <c r="I9" s="33" t="s">
        <v>86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809</v>
      </c>
      <c r="B10" s="28">
        <f>'08'!D2</f>
        <v>34617.910000000003</v>
      </c>
      <c r="C10" s="29">
        <f>'08'!E2</f>
        <v>-11695.349999999999</v>
      </c>
      <c r="D10" s="30">
        <f t="shared" si="0"/>
        <v>26072.850000000006</v>
      </c>
      <c r="E10" s="28">
        <f>'08'!F2</f>
        <v>102061.66</v>
      </c>
      <c r="F10" s="29">
        <f>'08'!G2</f>
        <v>-33894.33</v>
      </c>
      <c r="G10" s="31">
        <f t="shared" si="1"/>
        <v>95903.049999999988</v>
      </c>
      <c r="H10" s="32"/>
      <c r="I10" s="33" t="s">
        <v>90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83</v>
      </c>
      <c r="B11" s="28">
        <f>'09'!D2</f>
        <v>66162.31</v>
      </c>
      <c r="C11" s="29">
        <f>'09'!E2</f>
        <v>-61978.720000000001</v>
      </c>
      <c r="D11" s="30">
        <f t="shared" si="0"/>
        <v>30256.440000000002</v>
      </c>
      <c r="E11" s="28">
        <f>'09'!F2</f>
        <v>9260.5</v>
      </c>
      <c r="F11" s="29">
        <f>'09'!G2</f>
        <v>-25729.239999999998</v>
      </c>
      <c r="G11" s="31">
        <f t="shared" si="1"/>
        <v>79434.31</v>
      </c>
      <c r="H11" s="32"/>
      <c r="I11" s="33" t="s">
        <v>88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85</v>
      </c>
      <c r="B12" s="28">
        <f>'10'!D2</f>
        <v>23872.199999999997</v>
      </c>
      <c r="C12" s="29">
        <f>'10'!E2</f>
        <v>-33587.82</v>
      </c>
      <c r="D12" s="30">
        <f t="shared" si="0"/>
        <v>20540.82</v>
      </c>
      <c r="E12" s="28">
        <f>'10'!F2</f>
        <v>79418.41</v>
      </c>
      <c r="F12" s="29">
        <f>'10'!G2</f>
        <v>-90424.320000000007</v>
      </c>
      <c r="G12" s="31">
        <f t="shared" si="1"/>
        <v>68428.399999999994</v>
      </c>
      <c r="H12" s="32"/>
      <c r="I12" s="33" t="s">
        <v>80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13">
        <f>L15+M15+N15</f>
        <v>400.76679000000001</v>
      </c>
    </row>
    <row r="13" spans="1:14">
      <c r="A13" s="2" t="s">
        <v>87</v>
      </c>
      <c r="B13" s="28">
        <f>'11'!D2</f>
        <v>179191.62</v>
      </c>
      <c r="C13" s="29">
        <f>'11'!E2</f>
        <v>-14175.82</v>
      </c>
      <c r="D13" s="30">
        <f t="shared" si="0"/>
        <v>185556.62</v>
      </c>
      <c r="E13" s="28">
        <f>'11'!F2</f>
        <v>178439.6</v>
      </c>
      <c r="F13" s="29">
        <f>'11'!G2</f>
        <v>-18452.8</v>
      </c>
      <c r="G13" s="31">
        <f t="shared" si="1"/>
        <v>228415.2</v>
      </c>
      <c r="H13" s="32"/>
      <c r="I13" s="33" t="s">
        <v>70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14">
        <f>N12/12</f>
        <v>33.397232500000001</v>
      </c>
    </row>
    <row r="14" spans="1:14">
      <c r="A14" s="2" t="s">
        <v>89</v>
      </c>
      <c r="B14" s="28">
        <f>'22_12'!D2</f>
        <v>15475.960000000001</v>
      </c>
      <c r="C14" s="29">
        <f>'22_12'!E2</f>
        <v>-16961.339999999997</v>
      </c>
      <c r="D14" s="30">
        <f t="shared" si="0"/>
        <v>184071.24</v>
      </c>
      <c r="E14" s="28">
        <f>'22_12'!F2</f>
        <v>22052.39</v>
      </c>
      <c r="F14" s="29">
        <f>'22_12'!G2</f>
        <v>-21692.25</v>
      </c>
      <c r="G14" s="31">
        <f t="shared" si="1"/>
        <v>228775.34000000003</v>
      </c>
      <c r="H14" s="32"/>
      <c r="I14" s="33" t="s">
        <v>84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4" t="s">
        <v>105</v>
      </c>
      <c r="B15" s="45">
        <f>SUM(B3:B14)</f>
        <v>446314.05000000005</v>
      </c>
      <c r="C15" s="46">
        <f>SUM(C3:C14)</f>
        <v>-262242.81000000006</v>
      </c>
      <c r="D15" s="215">
        <f>B15+C15</f>
        <v>184071.24</v>
      </c>
      <c r="E15" s="45">
        <f>SUM(E3:E14)</f>
        <v>545372.04</v>
      </c>
      <c r="F15" s="46">
        <f>SUM(F3:F14)</f>
        <v>-316596.7</v>
      </c>
      <c r="G15" s="215">
        <f>E15+F15</f>
        <v>228775.34000000003</v>
      </c>
      <c r="H15" s="32"/>
      <c r="I15" s="110"/>
      <c r="J15" s="110">
        <f>SUM(J9:J14)</f>
        <v>351</v>
      </c>
      <c r="K15" s="216">
        <f>SUM(K9:K14)</f>
        <v>82.383210000000005</v>
      </c>
      <c r="L15" s="216">
        <f>SUM(L9:L14)</f>
        <v>268.61678999999998</v>
      </c>
      <c r="M15" s="216">
        <f>SUM(M3:M14)</f>
        <v>86.05</v>
      </c>
      <c r="N15" s="216">
        <f>SUM(N3:N7)</f>
        <v>46.1</v>
      </c>
    </row>
    <row r="16" spans="1:14">
      <c r="A16" s="217">
        <v>12</v>
      </c>
      <c r="B16" s="218">
        <f>B15/A16</f>
        <v>37192.837500000001</v>
      </c>
      <c r="C16" s="219">
        <f>C15/A16</f>
        <v>-21853.567500000005</v>
      </c>
      <c r="D16" s="219"/>
      <c r="E16" s="219">
        <f>E15/A16</f>
        <v>45447.670000000006</v>
      </c>
      <c r="F16" s="219">
        <f>F15/A16</f>
        <v>-26383.058333333334</v>
      </c>
      <c r="G16" s="219">
        <f>G15/A16</f>
        <v>19064.611666666668</v>
      </c>
      <c r="H16" s="57"/>
      <c r="I16" s="112"/>
      <c r="J16" s="219">
        <f>J15/12</f>
        <v>29.25</v>
      </c>
      <c r="K16" s="219">
        <f>K15/12</f>
        <v>6.8652675000000007</v>
      </c>
      <c r="L16" s="219">
        <f>L15/12</f>
        <v>22.384732499999998</v>
      </c>
      <c r="M16" s="219">
        <f>M15/12</f>
        <v>7.1708333333333334</v>
      </c>
      <c r="N16" s="219">
        <f>N15/12</f>
        <v>3.8416666666666668</v>
      </c>
    </row>
    <row r="17" spans="3:10">
      <c r="C17" s="1"/>
      <c r="D17" s="1"/>
      <c r="G17" s="64"/>
      <c r="H17" s="64"/>
      <c r="I17" s="33"/>
    </row>
    <row r="18" spans="3:10">
      <c r="J18" s="33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81"/>
      <c r="F1" s="81" t="s">
        <v>62</v>
      </c>
      <c r="G1" s="220" t="s">
        <v>63</v>
      </c>
      <c r="H1" s="81" t="s">
        <v>50</v>
      </c>
    </row>
    <row r="2" spans="1:8">
      <c r="A2" s="10" t="s">
        <v>810</v>
      </c>
      <c r="C2" s="82" t="s">
        <v>105</v>
      </c>
      <c r="D2" s="83">
        <f>SUM(D11:D62)</f>
        <v>15475.960000000001</v>
      </c>
      <c r="E2" s="83">
        <f>SUM(E11:E94)</f>
        <v>-16961.339999999997</v>
      </c>
      <c r="F2" s="83">
        <f>SUM(F11:F92)</f>
        <v>22052.39</v>
      </c>
      <c r="G2" s="221">
        <f>SUM(G11:G92)</f>
        <v>-21692.25</v>
      </c>
      <c r="H2" s="83">
        <f>F2+G2</f>
        <v>360.13999999999942</v>
      </c>
    </row>
    <row r="3" spans="1:8">
      <c r="B3" s="72"/>
      <c r="H3" s="64"/>
    </row>
    <row r="4" spans="1:8">
      <c r="B4" s="72"/>
      <c r="H4" s="64">
        <f>H3+F11+G11</f>
        <v>680</v>
      </c>
    </row>
    <row r="5" spans="1:8">
      <c r="A5" s="80">
        <v>44897</v>
      </c>
      <c r="B5" s="86" t="s">
        <v>811</v>
      </c>
      <c r="C5" s="86"/>
      <c r="D5" s="86"/>
      <c r="E5" s="64">
        <v>-200</v>
      </c>
      <c r="G5" s="1">
        <v>-214</v>
      </c>
      <c r="H5" s="64">
        <f t="shared" ref="H5:H36" si="0">H4+F5+G5</f>
        <v>466</v>
      </c>
    </row>
    <row r="6" spans="1:8">
      <c r="A6" s="80">
        <v>44897</v>
      </c>
      <c r="B6" s="86" t="s">
        <v>812</v>
      </c>
      <c r="C6" s="86"/>
      <c r="D6" s="86"/>
      <c r="E6" s="64">
        <v>-400</v>
      </c>
      <c r="G6" s="1">
        <v>-491</v>
      </c>
      <c r="H6" s="64">
        <f t="shared" si="0"/>
        <v>-25</v>
      </c>
    </row>
    <row r="7" spans="1:8">
      <c r="B7" s="88"/>
      <c r="C7" s="88"/>
      <c r="D7" s="88"/>
      <c r="E7" s="64"/>
      <c r="H7" s="64">
        <f t="shared" si="0"/>
        <v>-25</v>
      </c>
    </row>
    <row r="8" spans="1:8">
      <c r="A8" s="80">
        <v>44902</v>
      </c>
      <c r="B8" s="86" t="s">
        <v>813</v>
      </c>
      <c r="C8" s="86"/>
      <c r="D8" s="86"/>
      <c r="E8" s="64">
        <v>-4300</v>
      </c>
      <c r="G8" s="1">
        <v>-4300</v>
      </c>
      <c r="H8" s="64">
        <f t="shared" si="0"/>
        <v>-4325</v>
      </c>
    </row>
    <row r="9" spans="1:8">
      <c r="A9" s="80">
        <v>44902</v>
      </c>
      <c r="B9" s="86" t="s">
        <v>814</v>
      </c>
      <c r="C9" s="86"/>
      <c r="D9" s="86"/>
      <c r="E9" s="64">
        <v>-496.5</v>
      </c>
      <c r="G9" s="1">
        <v>-496.5</v>
      </c>
      <c r="H9" s="64">
        <f t="shared" si="0"/>
        <v>-4821.5</v>
      </c>
    </row>
    <row r="10" spans="1:8">
      <c r="B10" s="72"/>
      <c r="H10" s="64">
        <f t="shared" si="0"/>
        <v>-4821.5</v>
      </c>
    </row>
    <row r="11" spans="1:8">
      <c r="B11" s="33" t="s">
        <v>815</v>
      </c>
      <c r="D11">
        <v>693.79</v>
      </c>
      <c r="F11" s="64">
        <v>680</v>
      </c>
      <c r="H11" s="64">
        <f t="shared" si="0"/>
        <v>-4141.5</v>
      </c>
    </row>
    <row r="12" spans="1:8">
      <c r="B12" s="33" t="s">
        <v>134</v>
      </c>
      <c r="D12">
        <v>1399.75</v>
      </c>
      <c r="E12" s="64"/>
      <c r="F12" s="64">
        <v>1400</v>
      </c>
      <c r="H12" s="64">
        <f t="shared" si="0"/>
        <v>-2741.5</v>
      </c>
    </row>
    <row r="13" spans="1:8">
      <c r="B13" s="33" t="s">
        <v>135</v>
      </c>
      <c r="D13">
        <v>295.51</v>
      </c>
      <c r="E13" s="64"/>
      <c r="F13" s="64">
        <v>295</v>
      </c>
      <c r="H13" s="64">
        <f t="shared" si="0"/>
        <v>-2446.5</v>
      </c>
    </row>
    <row r="14" spans="1:8">
      <c r="B14" s="33" t="s">
        <v>816</v>
      </c>
      <c r="D14">
        <v>200</v>
      </c>
      <c r="E14" s="64"/>
      <c r="F14" s="204">
        <v>100</v>
      </c>
      <c r="H14" s="64">
        <f t="shared" si="0"/>
        <v>-2346.5</v>
      </c>
    </row>
    <row r="15" spans="1:8">
      <c r="B15" s="33" t="s">
        <v>136</v>
      </c>
      <c r="D15">
        <v>1681.84</v>
      </c>
      <c r="E15" s="64"/>
      <c r="F15" s="64">
        <v>1680</v>
      </c>
      <c r="H15" s="64">
        <f t="shared" si="0"/>
        <v>-666.5</v>
      </c>
    </row>
    <row r="16" spans="1:8">
      <c r="B16" s="33" t="s">
        <v>137</v>
      </c>
      <c r="D16">
        <v>1087.68</v>
      </c>
      <c r="F16" s="64">
        <v>1080</v>
      </c>
      <c r="H16" s="64">
        <f t="shared" si="0"/>
        <v>413.5</v>
      </c>
    </row>
    <row r="17" spans="1:8">
      <c r="B17" s="33" t="s">
        <v>817</v>
      </c>
      <c r="C17" s="88"/>
      <c r="D17" s="88">
        <v>200</v>
      </c>
      <c r="E17" s="64"/>
      <c r="F17" s="64">
        <v>200</v>
      </c>
      <c r="H17" s="64">
        <f t="shared" si="0"/>
        <v>613.5</v>
      </c>
    </row>
    <row r="18" spans="1:8">
      <c r="B18" s="33" t="s">
        <v>138</v>
      </c>
      <c r="C18" s="88"/>
      <c r="D18" s="88">
        <v>217.89</v>
      </c>
      <c r="E18" s="64"/>
      <c r="F18" s="64">
        <v>217.89</v>
      </c>
      <c r="H18" s="64">
        <f t="shared" si="0"/>
        <v>831.39</v>
      </c>
    </row>
    <row r="19" spans="1:8">
      <c r="B19" s="88" t="s">
        <v>818</v>
      </c>
      <c r="C19" s="88"/>
      <c r="D19" s="88"/>
      <c r="E19" s="64">
        <v>-4516</v>
      </c>
      <c r="F19" s="64"/>
      <c r="G19" s="1">
        <v>-4516</v>
      </c>
      <c r="H19" s="64">
        <f t="shared" si="0"/>
        <v>-3684.61</v>
      </c>
    </row>
    <row r="20" spans="1:8">
      <c r="B20" s="88"/>
      <c r="C20" s="88"/>
      <c r="D20" s="88"/>
      <c r="E20" s="85"/>
      <c r="F20" s="64"/>
      <c r="H20" s="64">
        <f t="shared" si="0"/>
        <v>-3684.61</v>
      </c>
    </row>
    <row r="21" spans="1:8">
      <c r="A21" s="80">
        <v>44866</v>
      </c>
      <c r="B21" s="88" t="s">
        <v>819</v>
      </c>
      <c r="C21" s="88"/>
      <c r="D21" s="88"/>
      <c r="E21" s="64">
        <v>-208.17</v>
      </c>
      <c r="F21" s="64"/>
      <c r="H21" s="64">
        <f t="shared" si="0"/>
        <v>-3684.61</v>
      </c>
    </row>
    <row r="22" spans="1:8">
      <c r="A22" s="80">
        <v>44871</v>
      </c>
      <c r="B22" s="88" t="s">
        <v>820</v>
      </c>
      <c r="C22" s="88"/>
      <c r="D22" s="88"/>
      <c r="E22" s="64">
        <v>-151.65</v>
      </c>
      <c r="F22" s="64"/>
      <c r="H22" s="64">
        <f t="shared" si="0"/>
        <v>-3684.61</v>
      </c>
    </row>
    <row r="23" spans="1:8">
      <c r="A23" s="80">
        <v>44860</v>
      </c>
      <c r="B23" t="s">
        <v>821</v>
      </c>
      <c r="E23" s="64">
        <v>-40</v>
      </c>
      <c r="F23" s="64"/>
      <c r="H23" s="64">
        <f t="shared" si="0"/>
        <v>-3684.61</v>
      </c>
    </row>
    <row r="24" spans="1:8">
      <c r="A24" s="80">
        <v>44868</v>
      </c>
      <c r="B24" s="98" t="s">
        <v>822</v>
      </c>
      <c r="C24" s="88"/>
      <c r="D24" s="88"/>
      <c r="E24" s="64">
        <v>-173.67</v>
      </c>
      <c r="F24" s="64"/>
      <c r="H24" s="64">
        <f t="shared" si="0"/>
        <v>-3684.61</v>
      </c>
    </row>
    <row r="25" spans="1:8">
      <c r="A25" s="80">
        <v>44870</v>
      </c>
      <c r="B25" s="88" t="s">
        <v>823</v>
      </c>
      <c r="C25" s="88"/>
      <c r="D25" s="88"/>
      <c r="E25" s="64">
        <v>-398.07</v>
      </c>
      <c r="F25" s="64"/>
      <c r="H25" s="64">
        <f t="shared" si="0"/>
        <v>-3684.61</v>
      </c>
    </row>
    <row r="26" spans="1:8">
      <c r="A26" s="80">
        <v>44873</v>
      </c>
      <c r="B26" t="s">
        <v>824</v>
      </c>
      <c r="C26" s="88"/>
      <c r="D26" s="88"/>
      <c r="E26" s="64">
        <v>-1111.1099999999999</v>
      </c>
      <c r="F26" s="64"/>
      <c r="H26" s="64">
        <f t="shared" si="0"/>
        <v>-3684.61</v>
      </c>
    </row>
    <row r="27" spans="1:8">
      <c r="A27" s="80">
        <v>44888</v>
      </c>
      <c r="B27" t="s">
        <v>825</v>
      </c>
      <c r="C27" s="88"/>
      <c r="D27" s="88"/>
      <c r="E27" s="64"/>
      <c r="F27" s="205">
        <v>1150</v>
      </c>
      <c r="H27" s="64">
        <f t="shared" si="0"/>
        <v>-2534.61</v>
      </c>
    </row>
    <row r="28" spans="1:8">
      <c r="A28" s="80">
        <v>44875</v>
      </c>
      <c r="B28" s="88" t="s">
        <v>826</v>
      </c>
      <c r="C28" s="88"/>
      <c r="D28" s="88"/>
      <c r="E28" s="64">
        <v>-279.99</v>
      </c>
      <c r="F28" s="64"/>
      <c r="H28" s="64">
        <f t="shared" si="0"/>
        <v>-2534.61</v>
      </c>
    </row>
    <row r="29" spans="1:8">
      <c r="A29" s="80">
        <v>44875</v>
      </c>
      <c r="B29" s="88" t="s">
        <v>827</v>
      </c>
      <c r="C29" s="88"/>
      <c r="D29" s="88"/>
      <c r="E29" s="64">
        <v>-89</v>
      </c>
      <c r="F29" s="64"/>
      <c r="H29" s="64">
        <f t="shared" si="0"/>
        <v>-2534.61</v>
      </c>
    </row>
    <row r="30" spans="1:8">
      <c r="A30" s="80">
        <v>44875</v>
      </c>
      <c r="B30" s="88" t="s">
        <v>828</v>
      </c>
      <c r="C30" s="88"/>
      <c r="D30" s="88"/>
      <c r="E30" s="64">
        <v>-189.9</v>
      </c>
      <c r="F30" s="64"/>
      <c r="H30" s="64">
        <f t="shared" si="0"/>
        <v>-2534.61</v>
      </c>
    </row>
    <row r="31" spans="1:8">
      <c r="A31" s="80">
        <v>44875</v>
      </c>
      <c r="B31" s="88" t="s">
        <v>829</v>
      </c>
      <c r="C31" s="88"/>
      <c r="D31" s="88"/>
      <c r="E31" s="64">
        <v>-2146.5</v>
      </c>
      <c r="F31" s="64"/>
      <c r="H31" s="64">
        <f t="shared" si="0"/>
        <v>-2534.61</v>
      </c>
    </row>
    <row r="32" spans="1:8">
      <c r="A32" s="80">
        <v>44875</v>
      </c>
      <c r="B32" s="88" t="s">
        <v>829</v>
      </c>
      <c r="C32" s="88"/>
      <c r="D32" s="88"/>
      <c r="E32" s="64">
        <v>-275</v>
      </c>
      <c r="F32" s="64"/>
      <c r="H32" s="64">
        <f t="shared" si="0"/>
        <v>-2534.61</v>
      </c>
    </row>
    <row r="33" spans="1:8">
      <c r="A33" s="80">
        <v>44877</v>
      </c>
      <c r="B33" s="98" t="s">
        <v>830</v>
      </c>
      <c r="C33" s="88"/>
      <c r="D33" s="88"/>
      <c r="E33" s="64">
        <v>-189.66</v>
      </c>
      <c r="F33" s="64"/>
      <c r="H33" s="64">
        <f t="shared" si="0"/>
        <v>-2534.61</v>
      </c>
    </row>
    <row r="34" spans="1:8">
      <c r="A34" s="80">
        <v>44879</v>
      </c>
      <c r="B34" s="88" t="s">
        <v>831</v>
      </c>
      <c r="C34" s="88"/>
      <c r="D34" s="88"/>
      <c r="E34" s="64">
        <v>-1720</v>
      </c>
      <c r="F34" s="64"/>
      <c r="H34" s="64">
        <f t="shared" si="0"/>
        <v>-2534.61</v>
      </c>
    </row>
    <row r="35" spans="1:8">
      <c r="A35" s="80">
        <v>44882</v>
      </c>
      <c r="B35" s="98" t="s">
        <v>832</v>
      </c>
      <c r="C35" s="88"/>
      <c r="D35" s="88"/>
      <c r="E35" s="64">
        <f>-204.04</f>
        <v>-204.04</v>
      </c>
      <c r="F35" s="64"/>
      <c r="H35" s="64">
        <f t="shared" si="0"/>
        <v>-2534.61</v>
      </c>
    </row>
    <row r="36" spans="1:8">
      <c r="A36" s="80">
        <v>44887</v>
      </c>
      <c r="B36" s="88" t="s">
        <v>833</v>
      </c>
      <c r="C36" s="88"/>
      <c r="D36" s="88"/>
      <c r="E36" s="64">
        <v>-90</v>
      </c>
      <c r="F36" s="64"/>
      <c r="H36" s="64">
        <f t="shared" si="0"/>
        <v>-2534.61</v>
      </c>
    </row>
    <row r="37" spans="1:8">
      <c r="A37" s="80">
        <v>44887</v>
      </c>
      <c r="B37" s="88" t="s">
        <v>834</v>
      </c>
      <c r="C37" s="88"/>
      <c r="D37" s="88"/>
      <c r="E37" s="64">
        <v>-678.58</v>
      </c>
      <c r="F37" s="64"/>
      <c r="H37" s="64">
        <f t="shared" ref="H37:H65" si="1">H36+F37+G37</f>
        <v>-2534.61</v>
      </c>
    </row>
    <row r="38" spans="1:8">
      <c r="A38" s="80">
        <v>44900</v>
      </c>
      <c r="B38" s="88" t="s">
        <v>835</v>
      </c>
      <c r="C38" s="88"/>
      <c r="D38" s="88"/>
      <c r="E38" s="85"/>
      <c r="F38" s="64"/>
      <c r="G38" s="1">
        <v>-7945.34</v>
      </c>
      <c r="H38" s="64">
        <f t="shared" si="1"/>
        <v>-10479.950000000001</v>
      </c>
    </row>
    <row r="39" spans="1:8">
      <c r="A39" s="80"/>
      <c r="B39" s="88"/>
      <c r="C39" s="88"/>
      <c r="D39" s="88"/>
      <c r="E39" s="85"/>
      <c r="F39" s="64"/>
      <c r="H39" s="64">
        <f t="shared" si="1"/>
        <v>-10479.950000000001</v>
      </c>
    </row>
    <row r="40" spans="1:8">
      <c r="A40" s="80">
        <v>44907</v>
      </c>
      <c r="B40" s="88" t="s">
        <v>836</v>
      </c>
      <c r="C40" s="88"/>
      <c r="D40" s="88"/>
      <c r="E40" s="85"/>
      <c r="F40" s="64"/>
      <c r="G40" s="1">
        <v>-1000</v>
      </c>
      <c r="H40" s="64">
        <f t="shared" si="1"/>
        <v>-11479.95</v>
      </c>
    </row>
    <row r="41" spans="1:8">
      <c r="A41" s="80">
        <v>44911</v>
      </c>
      <c r="B41" s="88" t="s">
        <v>837</v>
      </c>
      <c r="C41" s="88"/>
      <c r="D41" s="64">
        <v>-200</v>
      </c>
      <c r="E41" s="85"/>
      <c r="F41" s="64"/>
      <c r="G41" s="1">
        <v>-1012.5</v>
      </c>
      <c r="H41" s="64">
        <f t="shared" si="1"/>
        <v>-12492.45</v>
      </c>
    </row>
    <row r="42" spans="1:8">
      <c r="A42" s="80">
        <v>44911</v>
      </c>
      <c r="B42" s="88" t="s">
        <v>838</v>
      </c>
      <c r="C42" s="88"/>
      <c r="D42" s="64">
        <v>-50</v>
      </c>
      <c r="E42" s="85"/>
      <c r="F42" s="64"/>
      <c r="G42" s="1">
        <v>-96.5</v>
      </c>
      <c r="H42" s="64">
        <f t="shared" si="1"/>
        <v>-12588.95</v>
      </c>
    </row>
    <row r="43" spans="1:8">
      <c r="A43" s="80">
        <v>44911</v>
      </c>
      <c r="B43" s="88" t="s">
        <v>839</v>
      </c>
      <c r="C43" s="88"/>
      <c r="D43" s="88"/>
      <c r="E43" s="85"/>
      <c r="F43" s="64"/>
      <c r="G43" s="1">
        <v>-123</v>
      </c>
      <c r="H43" s="64">
        <f t="shared" si="1"/>
        <v>-12711.95</v>
      </c>
    </row>
    <row r="44" spans="1:8">
      <c r="A44" s="80">
        <v>44914</v>
      </c>
      <c r="B44" s="88" t="s">
        <v>840</v>
      </c>
      <c r="C44" s="88"/>
      <c r="D44" s="88"/>
      <c r="E44" s="85"/>
      <c r="F44" s="205">
        <v>2500</v>
      </c>
      <c r="H44" s="64">
        <f t="shared" si="1"/>
        <v>-10211.950000000001</v>
      </c>
    </row>
    <row r="45" spans="1:8">
      <c r="A45" s="80"/>
      <c r="B45" s="88"/>
      <c r="C45" s="88"/>
      <c r="D45" s="88"/>
      <c r="E45" s="85"/>
      <c r="F45" s="64"/>
      <c r="H45" s="64">
        <f t="shared" si="1"/>
        <v>-10211.950000000001</v>
      </c>
    </row>
    <row r="46" spans="1:8">
      <c r="A46" s="80">
        <v>44908</v>
      </c>
      <c r="B46" s="98" t="s">
        <v>841</v>
      </c>
      <c r="C46" s="88" t="s">
        <v>842</v>
      </c>
      <c r="D46" s="88"/>
      <c r="E46" s="85"/>
      <c r="F46" s="64"/>
      <c r="G46" s="1">
        <v>-140</v>
      </c>
      <c r="H46" s="64">
        <f t="shared" si="1"/>
        <v>-10351.950000000001</v>
      </c>
    </row>
    <row r="47" spans="1:8">
      <c r="A47" s="80">
        <v>44910</v>
      </c>
      <c r="B47" s="98" t="s">
        <v>843</v>
      </c>
      <c r="C47" s="88" t="s">
        <v>842</v>
      </c>
      <c r="D47" s="88"/>
      <c r="E47" s="85"/>
      <c r="F47" s="64"/>
      <c r="G47" s="1">
        <v>-170</v>
      </c>
      <c r="H47" s="64">
        <f t="shared" si="1"/>
        <v>-10521.95</v>
      </c>
    </row>
    <row r="48" spans="1:8">
      <c r="A48" s="80">
        <v>44921</v>
      </c>
      <c r="B48" s="88" t="s">
        <v>844</v>
      </c>
      <c r="C48" s="88" t="s">
        <v>845</v>
      </c>
      <c r="D48" s="88"/>
      <c r="E48" s="85"/>
      <c r="F48" s="64"/>
      <c r="G48" s="1">
        <v>-114.91</v>
      </c>
      <c r="H48" s="64">
        <f t="shared" si="1"/>
        <v>-10636.86</v>
      </c>
    </row>
    <row r="49" spans="1:8">
      <c r="A49" s="80"/>
      <c r="B49" s="98"/>
      <c r="C49" s="88"/>
      <c r="D49" s="88"/>
      <c r="E49" s="85"/>
      <c r="F49" s="64"/>
      <c r="H49" s="64">
        <f t="shared" si="1"/>
        <v>-10636.86</v>
      </c>
    </row>
    <row r="50" spans="1:8">
      <c r="A50" s="80">
        <v>44925</v>
      </c>
      <c r="B50" s="98" t="s">
        <v>846</v>
      </c>
      <c r="C50" s="88"/>
      <c r="D50" s="88"/>
      <c r="E50" s="85"/>
      <c r="F50" s="64"/>
      <c r="G50" s="1">
        <v>-350</v>
      </c>
      <c r="H50" s="64">
        <f t="shared" si="1"/>
        <v>-10986.86</v>
      </c>
    </row>
    <row r="51" spans="1:8">
      <c r="B51" t="s">
        <v>2</v>
      </c>
      <c r="E51" s="85">
        <v>-1500</v>
      </c>
      <c r="F51" s="64"/>
      <c r="G51" s="1">
        <v>-2112</v>
      </c>
      <c r="H51" s="64">
        <f t="shared" si="1"/>
        <v>-13098.86</v>
      </c>
    </row>
    <row r="52" spans="1:8">
      <c r="B52" t="s">
        <v>1</v>
      </c>
      <c r="E52" s="85">
        <v>-1500</v>
      </c>
      <c r="F52" s="64"/>
      <c r="G52" s="1">
        <v>-2112</v>
      </c>
      <c r="H52" s="64">
        <f t="shared" si="1"/>
        <v>-15210.86</v>
      </c>
    </row>
    <row r="53" spans="1:8">
      <c r="B53" t="s">
        <v>125</v>
      </c>
      <c r="E53" s="85">
        <v>-1500</v>
      </c>
      <c r="F53" s="64"/>
      <c r="G53" s="1">
        <v>-1500</v>
      </c>
      <c r="H53" s="64">
        <f t="shared" si="1"/>
        <v>-16710.86</v>
      </c>
    </row>
    <row r="54" spans="1:8">
      <c r="B54" s="88"/>
      <c r="C54" s="88"/>
      <c r="D54" s="88"/>
      <c r="E54" s="64"/>
      <c r="F54" s="64"/>
      <c r="H54" s="64">
        <f t="shared" si="1"/>
        <v>-16710.86</v>
      </c>
    </row>
    <row r="55" spans="1:8">
      <c r="B55" t="s">
        <v>126</v>
      </c>
      <c r="D55" s="91">
        <v>4299.5</v>
      </c>
      <c r="F55" s="64">
        <v>4299.5</v>
      </c>
      <c r="H55" s="64">
        <f t="shared" si="1"/>
        <v>-12411.36</v>
      </c>
    </row>
    <row r="56" spans="1:8">
      <c r="A56" s="80">
        <v>44912</v>
      </c>
      <c r="B56" t="s">
        <v>127</v>
      </c>
      <c r="D56" s="91">
        <v>1650</v>
      </c>
      <c r="F56" s="64">
        <v>1650</v>
      </c>
      <c r="H56" s="64">
        <f t="shared" si="1"/>
        <v>-10761.36</v>
      </c>
    </row>
    <row r="57" spans="1:8">
      <c r="A57" s="80"/>
      <c r="B57" t="s">
        <v>847</v>
      </c>
      <c r="D57" s="91">
        <v>3000</v>
      </c>
      <c r="F57" s="64">
        <v>3000</v>
      </c>
      <c r="H57" s="64">
        <f t="shared" si="1"/>
        <v>-7761.3600000000006</v>
      </c>
    </row>
    <row r="58" spans="1:8">
      <c r="B58" t="s">
        <v>848</v>
      </c>
      <c r="D58" s="84">
        <v>1000</v>
      </c>
      <c r="H58" s="64">
        <f t="shared" si="1"/>
        <v>-7761.3600000000006</v>
      </c>
    </row>
    <row r="59" spans="1:8">
      <c r="D59" s="84"/>
      <c r="F59" s="64"/>
      <c r="H59" s="64">
        <f t="shared" si="1"/>
        <v>-7761.3600000000006</v>
      </c>
    </row>
    <row r="60" spans="1:8">
      <c r="A60" s="80">
        <v>44921</v>
      </c>
      <c r="B60" t="s">
        <v>849</v>
      </c>
      <c r="D60" s="84"/>
      <c r="F60" s="1">
        <v>3300</v>
      </c>
      <c r="H60" s="64">
        <f t="shared" si="1"/>
        <v>-4461.3600000000006</v>
      </c>
    </row>
    <row r="61" spans="1:8">
      <c r="A61" s="80">
        <v>44922</v>
      </c>
      <c r="B61" t="s">
        <v>850</v>
      </c>
      <c r="D61" s="64"/>
      <c r="F61" s="64">
        <v>500</v>
      </c>
      <c r="H61" s="64">
        <f t="shared" si="1"/>
        <v>-3961.3600000000006</v>
      </c>
    </row>
    <row r="62" spans="1:8">
      <c r="A62" s="80">
        <v>44922</v>
      </c>
      <c r="B62" s="88" t="s">
        <v>851</v>
      </c>
      <c r="C62" s="88"/>
      <c r="D62" s="88"/>
      <c r="E62" s="85"/>
      <c r="F62" s="64"/>
      <c r="G62" s="64">
        <v>-500</v>
      </c>
      <c r="H62" s="64">
        <f t="shared" si="1"/>
        <v>-4461.3600000000006</v>
      </c>
    </row>
    <row r="63" spans="1:8">
      <c r="E63" s="64"/>
      <c r="H63" s="64">
        <f t="shared" si="1"/>
        <v>-4461.3600000000006</v>
      </c>
    </row>
    <row r="64" spans="1:8">
      <c r="B64" t="s">
        <v>852</v>
      </c>
      <c r="E64" s="64"/>
      <c r="H64" s="64">
        <f t="shared" si="1"/>
        <v>-4461.3600000000006</v>
      </c>
    </row>
    <row r="65" spans="1:8">
      <c r="E65" s="64"/>
      <c r="H65" s="64">
        <f t="shared" si="1"/>
        <v>-4461.3600000000006</v>
      </c>
    </row>
    <row r="66" spans="1:8">
      <c r="E66" s="64"/>
      <c r="H66" s="64"/>
    </row>
    <row r="67" spans="1:8">
      <c r="H67" s="64"/>
    </row>
    <row r="68" spans="1:8">
      <c r="A68" s="160"/>
      <c r="B68" s="160"/>
      <c r="C68" s="160"/>
      <c r="D68" s="160"/>
      <c r="E68" s="64"/>
      <c r="H68" s="64"/>
    </row>
    <row r="69" spans="1:8">
      <c r="A69" s="222">
        <v>44871</v>
      </c>
      <c r="B69" s="160" t="s">
        <v>853</v>
      </c>
      <c r="C69" s="160"/>
      <c r="D69" s="203">
        <v>200</v>
      </c>
      <c r="E69" s="64" t="s">
        <v>854</v>
      </c>
      <c r="H69" s="64"/>
    </row>
    <row r="70" spans="1:8">
      <c r="A70" s="222">
        <v>44839</v>
      </c>
      <c r="B70" s="160" t="s">
        <v>855</v>
      </c>
      <c r="C70" s="160"/>
      <c r="D70" s="203">
        <v>200</v>
      </c>
      <c r="E70" s="64" t="s">
        <v>854</v>
      </c>
      <c r="H70" s="64"/>
    </row>
    <row r="71" spans="1:8">
      <c r="A71" s="222"/>
      <c r="B71" s="160"/>
      <c r="C71" s="160"/>
      <c r="D71" s="223"/>
      <c r="E71" s="64"/>
      <c r="H71" s="64"/>
    </row>
    <row r="72" spans="1:8">
      <c r="A72" s="222">
        <v>44650</v>
      </c>
      <c r="B72" s="160" t="s">
        <v>734</v>
      </c>
      <c r="C72" s="160">
        <v>3</v>
      </c>
      <c r="D72" t="s">
        <v>856</v>
      </c>
      <c r="E72" s="64"/>
    </row>
    <row r="73" spans="1:8">
      <c r="A73" s="222">
        <v>44844</v>
      </c>
      <c r="B73" s="160" t="s">
        <v>736</v>
      </c>
      <c r="C73" s="90"/>
      <c r="D73" t="s">
        <v>737</v>
      </c>
    </row>
    <row r="74" spans="1:8">
      <c r="D74" s="64"/>
    </row>
    <row r="76" spans="1:8">
      <c r="D76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857</v>
      </c>
      <c r="C2" s="82" t="s">
        <v>105</v>
      </c>
      <c r="D2" s="83">
        <f>SUM(D4:D52)</f>
        <v>179191.62</v>
      </c>
      <c r="E2" s="83">
        <f>SUM(E4:E73)</f>
        <v>-14175.82</v>
      </c>
      <c r="F2" s="83">
        <f>SUM(F4:F71)</f>
        <v>178439.6</v>
      </c>
      <c r="G2" s="83">
        <f>SUM(G4:G71)</f>
        <v>-18452.8</v>
      </c>
      <c r="H2" s="83">
        <f>F2+G2</f>
        <v>159986.80000000002</v>
      </c>
    </row>
    <row r="3" spans="1:8">
      <c r="B3" s="72"/>
      <c r="D3" s="91"/>
      <c r="E3" s="91"/>
      <c r="F3" s="91"/>
      <c r="G3" s="91"/>
      <c r="H3" s="64"/>
    </row>
    <row r="4" spans="1:8">
      <c r="D4" s="91"/>
      <c r="E4" s="91"/>
      <c r="F4" s="84"/>
      <c r="G4" s="91"/>
      <c r="H4" s="64">
        <f t="shared" ref="H4:H35" si="0">H3+F4+G4</f>
        <v>0</v>
      </c>
    </row>
    <row r="5" spans="1:8">
      <c r="A5" s="80">
        <v>44874</v>
      </c>
      <c r="B5" t="s">
        <v>134</v>
      </c>
      <c r="D5" s="91">
        <v>1221.4100000000001</v>
      </c>
      <c r="E5" s="91"/>
      <c r="F5" s="91">
        <v>1220</v>
      </c>
      <c r="G5" s="91"/>
      <c r="H5" s="64">
        <f t="shared" si="0"/>
        <v>1220</v>
      </c>
    </row>
    <row r="6" spans="1:8">
      <c r="A6" s="80">
        <v>44874</v>
      </c>
      <c r="B6" t="s">
        <v>135</v>
      </c>
      <c r="D6" s="91">
        <v>98.9</v>
      </c>
      <c r="E6" s="91"/>
      <c r="F6" s="91">
        <v>98</v>
      </c>
      <c r="G6" s="91"/>
      <c r="H6" s="64">
        <f t="shared" si="0"/>
        <v>1318</v>
      </c>
    </row>
    <row r="7" spans="1:8">
      <c r="A7" s="80">
        <v>44871</v>
      </c>
      <c r="B7" t="s">
        <v>853</v>
      </c>
      <c r="D7" s="84">
        <v>200</v>
      </c>
      <c r="E7" s="91"/>
      <c r="F7" s="91"/>
      <c r="G7" s="91"/>
      <c r="H7" s="64">
        <f t="shared" si="0"/>
        <v>1318</v>
      </c>
    </row>
    <row r="8" spans="1:8">
      <c r="A8" s="80">
        <v>44874</v>
      </c>
      <c r="B8" t="s">
        <v>136</v>
      </c>
      <c r="D8" s="91">
        <v>1182.1600000000001</v>
      </c>
      <c r="E8" s="91"/>
      <c r="F8" s="91">
        <v>1182.1500000000001</v>
      </c>
      <c r="G8" s="91"/>
      <c r="H8" s="64">
        <f t="shared" si="0"/>
        <v>2500.15</v>
      </c>
    </row>
    <row r="9" spans="1:8">
      <c r="A9" s="80">
        <v>44874</v>
      </c>
      <c r="B9" t="s">
        <v>137</v>
      </c>
      <c r="D9" s="91">
        <v>289.7</v>
      </c>
      <c r="E9" s="91"/>
      <c r="F9" s="91">
        <v>290</v>
      </c>
      <c r="G9" s="91"/>
      <c r="H9" s="64">
        <f t="shared" si="0"/>
        <v>2790.15</v>
      </c>
    </row>
    <row r="10" spans="1:8">
      <c r="A10" s="80">
        <v>44874</v>
      </c>
      <c r="B10" t="s">
        <v>858</v>
      </c>
      <c r="D10" s="91">
        <v>200</v>
      </c>
      <c r="E10" s="91"/>
      <c r="F10" s="91">
        <v>200</v>
      </c>
      <c r="G10" s="91"/>
      <c r="H10" s="64">
        <f t="shared" si="0"/>
        <v>2990.15</v>
      </c>
    </row>
    <row r="11" spans="1:8">
      <c r="A11" s="80">
        <v>44874</v>
      </c>
      <c r="B11" t="s">
        <v>138</v>
      </c>
      <c r="D11" s="91">
        <v>49.95</v>
      </c>
      <c r="E11" s="91"/>
      <c r="F11" s="91">
        <v>49.95</v>
      </c>
      <c r="G11" s="91"/>
      <c r="H11" s="64">
        <f t="shared" si="0"/>
        <v>3040.1</v>
      </c>
    </row>
    <row r="12" spans="1:8">
      <c r="A12" s="80">
        <v>44875</v>
      </c>
      <c r="B12" s="88" t="s">
        <v>818</v>
      </c>
      <c r="C12" s="88"/>
      <c r="D12" s="224"/>
      <c r="E12" s="91">
        <v>-1500</v>
      </c>
      <c r="F12" s="91"/>
      <c r="G12" s="91">
        <v>-2334</v>
      </c>
      <c r="H12" s="64">
        <f t="shared" si="0"/>
        <v>706.09999999999991</v>
      </c>
    </row>
    <row r="13" spans="1:8">
      <c r="A13" s="80">
        <v>44872</v>
      </c>
      <c r="B13" t="s">
        <v>859</v>
      </c>
      <c r="D13" s="91"/>
      <c r="E13" s="91"/>
      <c r="F13" s="91">
        <v>200</v>
      </c>
      <c r="G13" s="91"/>
      <c r="H13" s="64">
        <f t="shared" si="0"/>
        <v>906.09999999999991</v>
      </c>
    </row>
    <row r="14" spans="1:8">
      <c r="D14" s="91"/>
      <c r="E14" s="91"/>
      <c r="F14" s="91"/>
      <c r="G14" s="91"/>
      <c r="H14" s="64">
        <f t="shared" si="0"/>
        <v>906.09999999999991</v>
      </c>
    </row>
    <row r="15" spans="1:8">
      <c r="A15" s="80">
        <v>44868</v>
      </c>
      <c r="B15" s="86" t="s">
        <v>811</v>
      </c>
      <c r="C15" s="86"/>
      <c r="D15" s="224"/>
      <c r="E15" s="91">
        <v>-200</v>
      </c>
      <c r="F15" s="91"/>
      <c r="G15" s="91">
        <v>-255</v>
      </c>
      <c r="H15" s="64">
        <f t="shared" si="0"/>
        <v>651.09999999999991</v>
      </c>
    </row>
    <row r="16" spans="1:8">
      <c r="A16" s="80">
        <v>44868</v>
      </c>
      <c r="B16" s="86" t="s">
        <v>812</v>
      </c>
      <c r="C16" s="86"/>
      <c r="D16" s="224"/>
      <c r="E16" s="91">
        <v>-400</v>
      </c>
      <c r="F16" s="91"/>
      <c r="G16" s="91">
        <v>-536</v>
      </c>
      <c r="H16" s="64">
        <f t="shared" si="0"/>
        <v>115.09999999999991</v>
      </c>
    </row>
    <row r="17" spans="1:8">
      <c r="B17" s="86"/>
      <c r="C17" s="86"/>
      <c r="D17" s="224"/>
      <c r="E17" s="84"/>
      <c r="F17" s="91"/>
      <c r="G17" s="91"/>
      <c r="H17" s="64">
        <f t="shared" si="0"/>
        <v>115.09999999999991</v>
      </c>
    </row>
    <row r="18" spans="1:8">
      <c r="A18" s="80">
        <v>44873</v>
      </c>
      <c r="B18" s="86" t="s">
        <v>860</v>
      </c>
      <c r="C18" s="86"/>
      <c r="D18" s="224"/>
      <c r="E18" s="84"/>
      <c r="F18" s="91"/>
      <c r="G18" s="91">
        <v>-1250</v>
      </c>
      <c r="H18" s="64">
        <f t="shared" si="0"/>
        <v>-1134.9000000000001</v>
      </c>
    </row>
    <row r="19" spans="1:8">
      <c r="B19" s="88" t="s">
        <v>861</v>
      </c>
      <c r="C19" s="88"/>
      <c r="D19" s="224"/>
      <c r="E19" s="84"/>
      <c r="F19" s="225">
        <v>1250</v>
      </c>
      <c r="G19" s="91"/>
      <c r="H19" s="64">
        <f t="shared" si="0"/>
        <v>115.09999999999991</v>
      </c>
    </row>
    <row r="20" spans="1:8">
      <c r="A20" s="80">
        <v>44872</v>
      </c>
      <c r="B20" s="86" t="s">
        <v>862</v>
      </c>
      <c r="C20" s="86"/>
      <c r="D20" s="224"/>
      <c r="E20" s="91">
        <v>-4300</v>
      </c>
      <c r="F20" s="84"/>
      <c r="G20" s="91">
        <v>-4150</v>
      </c>
      <c r="H20" s="64">
        <f t="shared" si="0"/>
        <v>-4034.9</v>
      </c>
    </row>
    <row r="21" spans="1:8">
      <c r="A21" s="80">
        <v>44872</v>
      </c>
      <c r="B21" s="86" t="s">
        <v>863</v>
      </c>
      <c r="C21" s="86"/>
      <c r="D21" s="224"/>
      <c r="E21" s="91">
        <v>-496.5</v>
      </c>
      <c r="F21" s="84"/>
      <c r="G21" s="91">
        <v>-496.5</v>
      </c>
      <c r="H21" s="64">
        <f t="shared" si="0"/>
        <v>-4531.3999999999996</v>
      </c>
    </row>
    <row r="22" spans="1:8">
      <c r="B22" s="88"/>
      <c r="C22" s="88"/>
      <c r="D22" s="224"/>
      <c r="E22" s="84"/>
      <c r="F22" s="91"/>
      <c r="G22" s="91"/>
      <c r="H22" s="64">
        <f t="shared" si="0"/>
        <v>-4531.3999999999996</v>
      </c>
    </row>
    <row r="23" spans="1:8">
      <c r="A23" s="80">
        <v>44830</v>
      </c>
      <c r="B23" s="88" t="s">
        <v>864</v>
      </c>
      <c r="C23" s="88"/>
      <c r="D23" s="224"/>
      <c r="E23" s="91">
        <v>-112.67</v>
      </c>
      <c r="F23" s="91"/>
      <c r="G23" s="91"/>
      <c r="H23" s="64">
        <f t="shared" si="0"/>
        <v>-4531.3999999999996</v>
      </c>
    </row>
    <row r="24" spans="1:8">
      <c r="A24" s="80">
        <v>44835</v>
      </c>
      <c r="B24" s="88" t="s">
        <v>865</v>
      </c>
      <c r="C24" s="88"/>
      <c r="D24" s="224"/>
      <c r="E24" s="91">
        <v>-754.45</v>
      </c>
      <c r="F24" s="91"/>
      <c r="G24" s="91"/>
      <c r="H24" s="64">
        <f t="shared" si="0"/>
        <v>-4531.3999999999996</v>
      </c>
    </row>
    <row r="25" spans="1:8">
      <c r="A25" s="80">
        <v>44835</v>
      </c>
      <c r="B25" s="88" t="s">
        <v>866</v>
      </c>
      <c r="C25" s="88"/>
      <c r="D25" s="224"/>
      <c r="E25" s="91">
        <v>-208.17</v>
      </c>
      <c r="F25" s="91"/>
      <c r="G25" s="91"/>
      <c r="H25" s="64">
        <f t="shared" si="0"/>
        <v>-4531.3999999999996</v>
      </c>
    </row>
    <row r="26" spans="1:8">
      <c r="A26" s="80">
        <v>44840</v>
      </c>
      <c r="B26" s="88" t="s">
        <v>867</v>
      </c>
      <c r="C26" s="88"/>
      <c r="D26" s="224"/>
      <c r="E26" s="91">
        <v>-151.65</v>
      </c>
      <c r="F26" s="91"/>
      <c r="G26" s="91"/>
      <c r="H26" s="64">
        <f t="shared" si="0"/>
        <v>-4531.3999999999996</v>
      </c>
    </row>
    <row r="27" spans="1:8">
      <c r="A27" s="80">
        <v>44833</v>
      </c>
      <c r="B27" t="s">
        <v>868</v>
      </c>
      <c r="D27" s="91"/>
      <c r="E27" s="91">
        <v>-721.38</v>
      </c>
      <c r="F27" s="91"/>
      <c r="G27" s="91"/>
      <c r="H27" s="64">
        <f t="shared" si="0"/>
        <v>-4531.3999999999996</v>
      </c>
    </row>
    <row r="28" spans="1:8">
      <c r="A28" s="80">
        <v>44850</v>
      </c>
      <c r="B28" s="88" t="s">
        <v>869</v>
      </c>
      <c r="C28" s="88"/>
      <c r="D28" s="224"/>
      <c r="E28" s="91">
        <v>-500</v>
      </c>
      <c r="F28" s="91"/>
      <c r="G28" s="91"/>
      <c r="H28" s="64">
        <f t="shared" si="0"/>
        <v>-4531.3999999999996</v>
      </c>
    </row>
    <row r="29" spans="1:8">
      <c r="A29" s="80">
        <v>44857</v>
      </c>
      <c r="B29" s="88" t="s">
        <v>710</v>
      </c>
      <c r="C29" s="88"/>
      <c r="D29" s="224"/>
      <c r="E29" s="91">
        <v>-80</v>
      </c>
      <c r="F29" s="91"/>
      <c r="G29" s="91"/>
      <c r="H29" s="64">
        <f t="shared" si="0"/>
        <v>-4531.3999999999996</v>
      </c>
    </row>
    <row r="30" spans="1:8">
      <c r="A30" s="80">
        <v>44869</v>
      </c>
      <c r="B30" s="88" t="s">
        <v>870</v>
      </c>
      <c r="C30" s="88"/>
      <c r="D30" s="224"/>
      <c r="E30" s="84"/>
      <c r="F30" s="91"/>
      <c r="G30" s="91">
        <v>-2528.3000000000002</v>
      </c>
      <c r="H30" s="64">
        <f t="shared" si="0"/>
        <v>-7059.7</v>
      </c>
    </row>
    <row r="31" spans="1:8">
      <c r="B31" s="88"/>
      <c r="C31" s="88"/>
      <c r="D31" s="224"/>
      <c r="E31" s="84"/>
      <c r="F31" s="91"/>
      <c r="G31" s="91"/>
      <c r="H31" s="64">
        <f t="shared" si="0"/>
        <v>-7059.7</v>
      </c>
    </row>
    <row r="32" spans="1:8">
      <c r="B32" s="88" t="s">
        <v>871</v>
      </c>
      <c r="C32" s="88"/>
      <c r="D32" s="224"/>
      <c r="E32" s="91">
        <v>-200</v>
      </c>
      <c r="F32" s="91"/>
      <c r="G32" s="91">
        <v>-569</v>
      </c>
      <c r="H32" s="64">
        <f t="shared" si="0"/>
        <v>-7628.7</v>
      </c>
    </row>
    <row r="33" spans="1:8">
      <c r="B33" s="88" t="s">
        <v>872</v>
      </c>
      <c r="C33" s="88"/>
      <c r="D33" s="224"/>
      <c r="E33" s="91">
        <v>-51</v>
      </c>
      <c r="F33" s="91"/>
      <c r="G33" s="91">
        <v>-51</v>
      </c>
      <c r="H33" s="64">
        <f t="shared" si="0"/>
        <v>-7679.7</v>
      </c>
    </row>
    <row r="34" spans="1:8">
      <c r="B34" s="88"/>
      <c r="C34" s="88"/>
      <c r="D34" s="224"/>
      <c r="E34" s="91"/>
      <c r="F34" s="91"/>
      <c r="G34" s="91"/>
      <c r="H34" s="64">
        <f t="shared" si="0"/>
        <v>-7679.7</v>
      </c>
    </row>
    <row r="35" spans="1:8">
      <c r="A35" s="80">
        <v>44890</v>
      </c>
      <c r="B35" s="98" t="s">
        <v>873</v>
      </c>
      <c r="C35" s="88"/>
      <c r="D35" s="224"/>
      <c r="E35" s="91"/>
      <c r="F35" s="91"/>
      <c r="G35" s="91">
        <v>-175</v>
      </c>
      <c r="H35" s="64">
        <f t="shared" si="0"/>
        <v>-7854.7</v>
      </c>
    </row>
    <row r="36" spans="1:8">
      <c r="A36" s="80">
        <v>44891</v>
      </c>
      <c r="B36" s="98" t="s">
        <v>874</v>
      </c>
      <c r="C36" s="88"/>
      <c r="D36" s="224"/>
      <c r="E36" s="91"/>
      <c r="F36" s="91"/>
      <c r="G36" s="91">
        <v>-204</v>
      </c>
      <c r="H36" s="64">
        <f t="shared" ref="H36:H54" si="1">H35+F36+G36</f>
        <v>-8058.7</v>
      </c>
    </row>
    <row r="37" spans="1:8">
      <c r="A37" s="80">
        <v>44894</v>
      </c>
      <c r="B37" s="98" t="s">
        <v>875</v>
      </c>
      <c r="C37" s="88"/>
      <c r="D37" s="224"/>
      <c r="E37" s="91"/>
      <c r="F37" s="91"/>
      <c r="G37" s="91">
        <v>-182</v>
      </c>
      <c r="H37" s="64">
        <f t="shared" si="1"/>
        <v>-8240.7000000000007</v>
      </c>
    </row>
    <row r="38" spans="1:8">
      <c r="B38" s="88"/>
      <c r="C38" s="88"/>
      <c r="D38" s="224"/>
      <c r="E38" s="84"/>
      <c r="F38" s="91"/>
      <c r="G38" s="91"/>
      <c r="H38" s="64">
        <f t="shared" si="1"/>
        <v>-8240.7000000000007</v>
      </c>
    </row>
    <row r="39" spans="1:8">
      <c r="B39" t="s">
        <v>2</v>
      </c>
      <c r="D39" s="91"/>
      <c r="E39" s="84">
        <v>-1500</v>
      </c>
      <c r="F39" s="91"/>
      <c r="G39" s="91">
        <v>-2111</v>
      </c>
      <c r="H39" s="64">
        <f t="shared" si="1"/>
        <v>-10351.700000000001</v>
      </c>
    </row>
    <row r="40" spans="1:8">
      <c r="B40" t="s">
        <v>1</v>
      </c>
      <c r="D40" s="91"/>
      <c r="E40" s="84">
        <v>-1500</v>
      </c>
      <c r="F40" s="91"/>
      <c r="G40" s="91">
        <v>-2111</v>
      </c>
      <c r="H40" s="64">
        <f t="shared" si="1"/>
        <v>-12462.7</v>
      </c>
    </row>
    <row r="41" spans="1:8">
      <c r="B41" t="s">
        <v>125</v>
      </c>
      <c r="D41" s="91"/>
      <c r="E41" s="84">
        <v>-1500</v>
      </c>
      <c r="F41" s="91"/>
      <c r="G41" s="91">
        <v>-1500</v>
      </c>
      <c r="H41" s="64">
        <f t="shared" si="1"/>
        <v>-13962.7</v>
      </c>
    </row>
    <row r="42" spans="1:8">
      <c r="D42" s="91"/>
      <c r="E42" s="91"/>
      <c r="F42" s="91"/>
      <c r="G42" s="91"/>
      <c r="H42" s="64">
        <f t="shared" si="1"/>
        <v>-13962.7</v>
      </c>
    </row>
    <row r="43" spans="1:8">
      <c r="B43" t="s">
        <v>126</v>
      </c>
      <c r="D43" s="91">
        <v>4299.5</v>
      </c>
      <c r="E43" s="91"/>
      <c r="F43" s="91">
        <v>4299.5</v>
      </c>
      <c r="G43" s="91"/>
      <c r="H43" s="64">
        <f t="shared" si="1"/>
        <v>-9663.2000000000007</v>
      </c>
    </row>
    <row r="44" spans="1:8">
      <c r="B44" t="s">
        <v>127</v>
      </c>
      <c r="D44" s="91">
        <v>1650</v>
      </c>
      <c r="E44" s="91"/>
      <c r="F44" s="91">
        <v>1650</v>
      </c>
      <c r="G44" s="91"/>
      <c r="H44" s="64">
        <f t="shared" si="1"/>
        <v>-8013.2000000000007</v>
      </c>
    </row>
    <row r="45" spans="1:8">
      <c r="A45" s="80">
        <v>44903</v>
      </c>
      <c r="B45" t="s">
        <v>876</v>
      </c>
      <c r="D45" s="91">
        <v>3000</v>
      </c>
      <c r="E45" s="91"/>
      <c r="F45" s="91">
        <v>3000</v>
      </c>
      <c r="G45" s="91"/>
      <c r="H45" s="64">
        <f t="shared" si="1"/>
        <v>-5013.2000000000007</v>
      </c>
    </row>
    <row r="46" spans="1:8">
      <c r="A46" s="80">
        <v>44895</v>
      </c>
      <c r="B46" t="s">
        <v>877</v>
      </c>
      <c r="D46" s="91">
        <v>1000</v>
      </c>
      <c r="E46" s="91"/>
      <c r="F46" s="91">
        <v>1000</v>
      </c>
      <c r="G46" s="91"/>
      <c r="H46" s="64">
        <f t="shared" si="1"/>
        <v>-4013.2000000000007</v>
      </c>
    </row>
    <row r="47" spans="1:8">
      <c r="A47" s="80"/>
      <c r="D47" s="84"/>
      <c r="E47" s="91"/>
      <c r="F47" s="91"/>
      <c r="G47" s="91"/>
      <c r="H47" s="64">
        <f t="shared" si="1"/>
        <v>-4013.2000000000007</v>
      </c>
    </row>
    <row r="48" spans="1:8">
      <c r="B48" t="s">
        <v>878</v>
      </c>
      <c r="D48" s="91">
        <v>82000</v>
      </c>
      <c r="E48" s="91"/>
      <c r="F48" s="91">
        <v>80000</v>
      </c>
      <c r="G48" s="91"/>
      <c r="H48" s="64">
        <f t="shared" si="1"/>
        <v>75986.8</v>
      </c>
    </row>
    <row r="49" spans="1:8">
      <c r="B49" t="s">
        <v>879</v>
      </c>
      <c r="D49" s="91"/>
      <c r="E49" s="91"/>
      <c r="F49" s="91"/>
      <c r="G49" s="91"/>
      <c r="H49" s="64">
        <f t="shared" si="1"/>
        <v>75986.8</v>
      </c>
    </row>
    <row r="50" spans="1:8">
      <c r="A50" s="80">
        <v>44893</v>
      </c>
      <c r="B50" t="s">
        <v>880</v>
      </c>
      <c r="D50" s="91">
        <v>84000</v>
      </c>
      <c r="E50" s="91"/>
      <c r="F50" s="91">
        <v>84000</v>
      </c>
      <c r="G50" s="91"/>
      <c r="H50" s="64">
        <f t="shared" si="1"/>
        <v>159986.79999999999</v>
      </c>
    </row>
    <row r="51" spans="1:8">
      <c r="H51" s="64">
        <f t="shared" si="1"/>
        <v>159986.79999999999</v>
      </c>
    </row>
    <row r="52" spans="1:8">
      <c r="E52" s="64"/>
      <c r="F52" s="64"/>
      <c r="G52" s="64"/>
      <c r="H52" s="64">
        <f t="shared" si="1"/>
        <v>159986.79999999999</v>
      </c>
    </row>
    <row r="53" spans="1:8">
      <c r="H53" s="64">
        <f t="shared" si="1"/>
        <v>159986.79999999999</v>
      </c>
    </row>
    <row r="54" spans="1:8">
      <c r="B54" t="s">
        <v>881</v>
      </c>
      <c r="H54" s="64">
        <f t="shared" si="1"/>
        <v>159986.79999999999</v>
      </c>
    </row>
    <row r="56" spans="1:8">
      <c r="A56" s="80">
        <v>44844</v>
      </c>
      <c r="B56" s="226" t="s">
        <v>736</v>
      </c>
      <c r="C56" s="226"/>
      <c r="D56" s="227">
        <v>2000</v>
      </c>
    </row>
    <row r="57" spans="1:8">
      <c r="A57" s="80">
        <v>44839</v>
      </c>
      <c r="B57" s="226" t="s">
        <v>855</v>
      </c>
      <c r="C57" s="226"/>
      <c r="D57" s="227">
        <v>200</v>
      </c>
    </row>
    <row r="59" spans="1:8">
      <c r="A59" s="222">
        <v>44803</v>
      </c>
      <c r="B59" s="160" t="s">
        <v>734</v>
      </c>
      <c r="C59" s="160"/>
      <c r="D59" s="223"/>
    </row>
    <row r="60" spans="1:8">
      <c r="A60" s="222">
        <v>44772</v>
      </c>
      <c r="B60" s="160" t="s">
        <v>882</v>
      </c>
      <c r="C60" s="160"/>
      <c r="D60" s="223"/>
    </row>
    <row r="61" spans="1:8">
      <c r="A61" s="222">
        <v>44742</v>
      </c>
      <c r="B61" s="160" t="s">
        <v>883</v>
      </c>
      <c r="C61" s="160"/>
      <c r="D61" s="223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9">
        <v>3.54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884</v>
      </c>
      <c r="C2" s="82" t="s">
        <v>105</v>
      </c>
      <c r="D2" s="83">
        <f>SUM(D4:D78)</f>
        <v>23872.199999999997</v>
      </c>
      <c r="E2" s="83">
        <f>SUM(E4:E107)</f>
        <v>-33587.82</v>
      </c>
      <c r="F2" s="83">
        <f>SUM(F4:F104)</f>
        <v>79418.41</v>
      </c>
      <c r="G2" s="83">
        <f>SUM(G4:G104)</f>
        <v>-90424.320000000007</v>
      </c>
      <c r="H2" s="83">
        <f>F2+G2</f>
        <v>-11005.910000000003</v>
      </c>
    </row>
    <row r="3" spans="1:8">
      <c r="B3" s="72"/>
      <c r="H3" s="64"/>
    </row>
    <row r="4" spans="1:8">
      <c r="A4" s="80">
        <v>44838</v>
      </c>
      <c r="B4" t="s">
        <v>885</v>
      </c>
      <c r="F4" s="205">
        <v>3000</v>
      </c>
      <c r="G4" s="64"/>
      <c r="H4" s="64">
        <f>H3+F4+G4</f>
        <v>3000</v>
      </c>
    </row>
    <row r="5" spans="1:8">
      <c r="E5" s="64"/>
      <c r="F5" s="64"/>
      <c r="G5" s="64"/>
      <c r="H5" s="64">
        <f>H4+F5+G5</f>
        <v>3000</v>
      </c>
    </row>
    <row r="6" spans="1:8">
      <c r="B6" t="s">
        <v>134</v>
      </c>
      <c r="D6" s="1">
        <v>933.39</v>
      </c>
      <c r="E6" s="64"/>
      <c r="F6" s="64">
        <v>933</v>
      </c>
      <c r="G6" s="64"/>
      <c r="H6" s="64">
        <f>H5+F6+G6</f>
        <v>3933</v>
      </c>
    </row>
    <row r="7" spans="1:8">
      <c r="B7" t="s">
        <v>135</v>
      </c>
      <c r="D7" s="1">
        <v>99.8</v>
      </c>
      <c r="E7" s="64"/>
      <c r="F7" s="64">
        <v>99</v>
      </c>
      <c r="G7" s="64"/>
      <c r="H7" s="64">
        <f>H6+F7+G7</f>
        <v>4032</v>
      </c>
    </row>
    <row r="8" spans="1:8">
      <c r="B8" t="s">
        <v>855</v>
      </c>
      <c r="D8" s="73">
        <v>200</v>
      </c>
      <c r="E8" s="64"/>
      <c r="F8" s="64"/>
      <c r="G8" s="64"/>
      <c r="H8" s="64"/>
    </row>
    <row r="9" spans="1:8">
      <c r="B9" t="s">
        <v>136</v>
      </c>
      <c r="D9" s="1">
        <v>846.7</v>
      </c>
      <c r="E9" s="64"/>
      <c r="F9" s="64">
        <v>845</v>
      </c>
      <c r="G9" s="64"/>
      <c r="H9" s="64">
        <f>H7+F9+G9</f>
        <v>4877</v>
      </c>
    </row>
    <row r="10" spans="1:8">
      <c r="A10" s="80">
        <v>44837</v>
      </c>
      <c r="B10" t="s">
        <v>137</v>
      </c>
      <c r="D10" s="1">
        <v>445.75</v>
      </c>
      <c r="E10" s="64"/>
      <c r="F10" s="64">
        <v>445</v>
      </c>
      <c r="G10" s="64"/>
      <c r="H10" s="64">
        <f>H9+F10+G10</f>
        <v>5322</v>
      </c>
    </row>
    <row r="11" spans="1:8">
      <c r="A11" s="80"/>
      <c r="B11" t="s">
        <v>137</v>
      </c>
      <c r="D11" s="1">
        <v>200</v>
      </c>
      <c r="E11" s="64"/>
      <c r="F11" s="64">
        <v>200</v>
      </c>
      <c r="G11" s="64"/>
      <c r="H11" s="64"/>
    </row>
    <row r="12" spans="1:8">
      <c r="A12" s="80">
        <v>44837</v>
      </c>
      <c r="B12" t="s">
        <v>138</v>
      </c>
      <c r="D12" s="1">
        <v>202.91</v>
      </c>
      <c r="E12" s="64"/>
      <c r="F12" s="64">
        <v>202.91</v>
      </c>
      <c r="G12" s="64"/>
      <c r="H12" s="64">
        <f>H10+F12+G12</f>
        <v>5524.91</v>
      </c>
    </row>
    <row r="13" spans="1:8">
      <c r="A13" s="80">
        <v>44838</v>
      </c>
      <c r="B13" s="88" t="s">
        <v>818</v>
      </c>
      <c r="C13" s="88"/>
      <c r="D13" s="88"/>
      <c r="E13" s="64">
        <v>-1500</v>
      </c>
      <c r="F13" s="64"/>
      <c r="G13" s="64">
        <v>-1998</v>
      </c>
      <c r="H13" s="64">
        <f t="shared" ref="H13:H44" si="0">H12+F13+G13</f>
        <v>3526.91</v>
      </c>
    </row>
    <row r="14" spans="1:8">
      <c r="A14" s="80">
        <v>44837</v>
      </c>
      <c r="B14" s="86" t="s">
        <v>811</v>
      </c>
      <c r="C14" s="86"/>
      <c r="D14" s="86"/>
      <c r="E14" s="64">
        <v>-200</v>
      </c>
      <c r="F14" s="64"/>
      <c r="G14" s="64">
        <v>-299</v>
      </c>
      <c r="H14" s="64">
        <f t="shared" si="0"/>
        <v>3227.91</v>
      </c>
    </row>
    <row r="15" spans="1:8">
      <c r="A15" s="80">
        <v>44837</v>
      </c>
      <c r="B15" s="86" t="s">
        <v>812</v>
      </c>
      <c r="C15" s="86"/>
      <c r="D15" s="86"/>
      <c r="E15" s="64">
        <v>-400</v>
      </c>
      <c r="F15" s="64"/>
      <c r="G15" s="64">
        <v>-649</v>
      </c>
      <c r="H15" s="64">
        <f t="shared" si="0"/>
        <v>2578.91</v>
      </c>
    </row>
    <row r="16" spans="1:8">
      <c r="A16" s="80">
        <v>44851</v>
      </c>
      <c r="B16" s="86" t="s">
        <v>886</v>
      </c>
      <c r="C16" s="86"/>
      <c r="D16" s="86"/>
      <c r="E16" s="85"/>
      <c r="F16" s="64"/>
      <c r="G16" s="64">
        <v>-193</v>
      </c>
      <c r="H16" s="64">
        <f t="shared" si="0"/>
        <v>2385.91</v>
      </c>
    </row>
    <row r="17" spans="1:8">
      <c r="A17" s="80">
        <v>44838</v>
      </c>
      <c r="B17" s="86" t="s">
        <v>887</v>
      </c>
      <c r="C17" s="86"/>
      <c r="D17" s="86"/>
      <c r="E17" s="64">
        <v>-4300</v>
      </c>
      <c r="F17" s="85"/>
      <c r="G17" s="64">
        <v>-4300</v>
      </c>
      <c r="H17" s="64">
        <f t="shared" si="0"/>
        <v>-1914.0900000000001</v>
      </c>
    </row>
    <row r="18" spans="1:8">
      <c r="A18" s="80">
        <v>44837</v>
      </c>
      <c r="B18" s="86" t="s">
        <v>888</v>
      </c>
      <c r="C18" s="86"/>
      <c r="D18" s="86"/>
      <c r="E18" s="64">
        <v>-496.5</v>
      </c>
      <c r="F18" s="85"/>
      <c r="G18" s="64">
        <v>-492.5</v>
      </c>
      <c r="H18" s="64">
        <f t="shared" si="0"/>
        <v>-2406.59</v>
      </c>
    </row>
    <row r="19" spans="1:8">
      <c r="B19" s="88"/>
      <c r="C19" s="88"/>
      <c r="D19" s="88"/>
      <c r="E19" s="64"/>
      <c r="F19" s="64"/>
      <c r="G19" s="64"/>
      <c r="H19" s="64">
        <f t="shared" si="0"/>
        <v>-2406.59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-2406.59</v>
      </c>
    </row>
    <row r="21" spans="1:8">
      <c r="A21" s="80">
        <v>44799</v>
      </c>
      <c r="B21" s="88" t="s">
        <v>889</v>
      </c>
      <c r="C21" s="88"/>
      <c r="D21" s="88"/>
      <c r="E21" s="64">
        <v>-112.67</v>
      </c>
      <c r="F21" s="64"/>
      <c r="G21" s="64"/>
      <c r="H21" s="64">
        <f t="shared" si="0"/>
        <v>-2406.59</v>
      </c>
    </row>
    <row r="22" spans="1:8">
      <c r="A22" s="80">
        <v>44801</v>
      </c>
      <c r="B22" s="88" t="s">
        <v>890</v>
      </c>
      <c r="C22" s="88"/>
      <c r="D22" s="88"/>
      <c r="E22" s="64">
        <v>-355.2</v>
      </c>
      <c r="F22" s="64"/>
      <c r="G22" s="64"/>
      <c r="H22" s="64">
        <f t="shared" si="0"/>
        <v>-2406.59</v>
      </c>
    </row>
    <row r="23" spans="1:8">
      <c r="A23" s="80">
        <v>44802</v>
      </c>
      <c r="B23" s="88" t="s">
        <v>891</v>
      </c>
      <c r="C23" s="88"/>
      <c r="D23" s="88"/>
      <c r="E23" s="64">
        <v>-363.48</v>
      </c>
      <c r="F23" s="64"/>
      <c r="G23" s="64"/>
      <c r="H23" s="64">
        <f t="shared" si="0"/>
        <v>-2406.59</v>
      </c>
    </row>
    <row r="24" spans="1:8">
      <c r="A24" s="80">
        <v>44802</v>
      </c>
      <c r="B24" s="88" t="s">
        <v>892</v>
      </c>
      <c r="C24" s="88"/>
      <c r="D24" s="88"/>
      <c r="E24" s="64">
        <v>-250</v>
      </c>
      <c r="F24" s="64"/>
      <c r="G24" s="64"/>
      <c r="H24" s="64">
        <f t="shared" si="0"/>
        <v>-2406.59</v>
      </c>
    </row>
    <row r="25" spans="1:8">
      <c r="A25" s="80">
        <v>44802</v>
      </c>
      <c r="B25" s="88" t="s">
        <v>893</v>
      </c>
      <c r="C25" s="88"/>
      <c r="D25" s="88"/>
      <c r="E25" s="64">
        <v>-240</v>
      </c>
      <c r="F25" s="64"/>
      <c r="G25" s="64"/>
      <c r="H25" s="64">
        <f t="shared" si="0"/>
        <v>-2406.59</v>
      </c>
    </row>
    <row r="26" spans="1:8">
      <c r="A26" s="80">
        <v>44802</v>
      </c>
      <c r="B26" s="88" t="s">
        <v>894</v>
      </c>
      <c r="C26" s="88"/>
      <c r="D26" s="88"/>
      <c r="E26" s="64">
        <v>-232.5</v>
      </c>
      <c r="F26" s="64"/>
      <c r="G26" s="64"/>
      <c r="H26" s="64">
        <f t="shared" si="0"/>
        <v>-2406.59</v>
      </c>
    </row>
    <row r="27" spans="1:8">
      <c r="A27" s="80">
        <v>44803</v>
      </c>
      <c r="B27" s="88" t="s">
        <v>895</v>
      </c>
      <c r="C27" s="88"/>
      <c r="D27" s="88"/>
      <c r="E27" s="64">
        <v>-104.65</v>
      </c>
      <c r="F27" s="64"/>
      <c r="G27" s="64"/>
      <c r="H27" s="64">
        <f t="shared" si="0"/>
        <v>-2406.59</v>
      </c>
    </row>
    <row r="28" spans="1:8">
      <c r="A28" s="80">
        <v>44803</v>
      </c>
      <c r="B28" s="88" t="s">
        <v>895</v>
      </c>
      <c r="C28" s="88"/>
      <c r="D28" s="88"/>
      <c r="E28" s="64">
        <v>-185.75</v>
      </c>
      <c r="F28" s="64"/>
      <c r="G28" s="64"/>
      <c r="H28" s="64">
        <f t="shared" si="0"/>
        <v>-2406.59</v>
      </c>
    </row>
    <row r="29" spans="1:8">
      <c r="A29" s="80">
        <v>44803</v>
      </c>
      <c r="B29" s="88" t="s">
        <v>896</v>
      </c>
      <c r="C29" s="88"/>
      <c r="D29" s="88"/>
      <c r="E29" s="64">
        <v>-368.74</v>
      </c>
      <c r="F29" s="64"/>
      <c r="G29" s="64"/>
      <c r="H29" s="64">
        <f t="shared" si="0"/>
        <v>-2406.59</v>
      </c>
    </row>
    <row r="30" spans="1:8">
      <c r="A30" s="80">
        <v>44803</v>
      </c>
      <c r="B30" s="88" t="s">
        <v>895</v>
      </c>
      <c r="C30" s="88"/>
      <c r="D30" s="88"/>
      <c r="E30" s="64">
        <v>-127.46</v>
      </c>
      <c r="F30" s="64"/>
      <c r="G30" s="64"/>
      <c r="H30" s="64">
        <f t="shared" si="0"/>
        <v>-2406.59</v>
      </c>
    </row>
    <row r="31" spans="1:8">
      <c r="A31" s="80">
        <v>44803</v>
      </c>
      <c r="B31" s="88" t="s">
        <v>897</v>
      </c>
      <c r="C31" s="88"/>
      <c r="D31" s="88"/>
      <c r="E31" s="64">
        <v>-65.97</v>
      </c>
      <c r="F31" s="64"/>
      <c r="G31" s="64"/>
      <c r="H31" s="64">
        <f t="shared" si="0"/>
        <v>-2406.59</v>
      </c>
    </row>
    <row r="32" spans="1:8">
      <c r="A32" s="80">
        <v>44803</v>
      </c>
      <c r="B32" s="88" t="s">
        <v>706</v>
      </c>
      <c r="C32" s="88"/>
      <c r="D32" s="88"/>
      <c r="E32" s="64">
        <v>-204</v>
      </c>
      <c r="F32" s="64"/>
      <c r="G32" s="64"/>
      <c r="H32" s="64">
        <f t="shared" si="0"/>
        <v>-2406.59</v>
      </c>
    </row>
    <row r="33" spans="1:8">
      <c r="A33" s="80">
        <v>44805</v>
      </c>
      <c r="B33" s="88" t="s">
        <v>898</v>
      </c>
      <c r="C33" s="88"/>
      <c r="D33" s="88"/>
      <c r="E33" s="64">
        <v>-208.17</v>
      </c>
      <c r="F33" s="64"/>
      <c r="G33" s="64"/>
      <c r="H33" s="64">
        <f t="shared" si="0"/>
        <v>-2406.59</v>
      </c>
    </row>
    <row r="34" spans="1:8">
      <c r="A34" s="80">
        <v>44805</v>
      </c>
      <c r="B34" s="88" t="s">
        <v>899</v>
      </c>
      <c r="C34" s="88"/>
      <c r="D34" s="88"/>
      <c r="E34" s="64">
        <v>-754.45</v>
      </c>
      <c r="F34" s="64"/>
      <c r="G34" s="64"/>
      <c r="H34" s="64">
        <f t="shared" si="0"/>
        <v>-2406.59</v>
      </c>
    </row>
    <row r="35" spans="1:8">
      <c r="A35" s="80">
        <v>44806</v>
      </c>
      <c r="B35" s="88" t="s">
        <v>895</v>
      </c>
      <c r="C35" s="88"/>
      <c r="D35" s="88"/>
      <c r="E35" s="64">
        <v>-137.69999999999999</v>
      </c>
      <c r="F35" s="64"/>
      <c r="G35" s="64"/>
      <c r="H35" s="64">
        <f t="shared" si="0"/>
        <v>-2406.59</v>
      </c>
    </row>
    <row r="36" spans="1:8">
      <c r="A36" s="80">
        <v>44806</v>
      </c>
      <c r="B36" s="88" t="s">
        <v>895</v>
      </c>
      <c r="C36" s="88"/>
      <c r="D36" s="88"/>
      <c r="E36" s="64">
        <v>-161.91</v>
      </c>
      <c r="F36" s="64"/>
      <c r="G36" s="64"/>
      <c r="H36" s="64">
        <f t="shared" si="0"/>
        <v>-2406.59</v>
      </c>
    </row>
    <row r="37" spans="1:8">
      <c r="A37" s="80">
        <v>44807</v>
      </c>
      <c r="B37" t="s">
        <v>900</v>
      </c>
      <c r="C37" s="88"/>
      <c r="D37" s="88"/>
      <c r="E37" s="64">
        <v>-697.3</v>
      </c>
      <c r="F37" s="64"/>
      <c r="G37" s="64"/>
      <c r="H37" s="64">
        <f t="shared" si="0"/>
        <v>-2406.59</v>
      </c>
    </row>
    <row r="38" spans="1:8">
      <c r="A38" s="80">
        <v>44807</v>
      </c>
      <c r="B38" s="88" t="s">
        <v>901</v>
      </c>
      <c r="C38" s="88"/>
      <c r="D38" s="88"/>
      <c r="E38" s="64">
        <v>-600</v>
      </c>
      <c r="F38" s="64"/>
      <c r="G38" s="64"/>
      <c r="H38" s="64">
        <f t="shared" si="0"/>
        <v>-2406.59</v>
      </c>
    </row>
    <row r="39" spans="1:8">
      <c r="A39" s="80">
        <v>44807</v>
      </c>
      <c r="B39" s="88" t="s">
        <v>902</v>
      </c>
      <c r="C39" s="88"/>
      <c r="D39" s="88"/>
      <c r="E39" s="64">
        <v>-350</v>
      </c>
      <c r="F39" s="64"/>
      <c r="G39" s="64"/>
      <c r="H39" s="64">
        <f t="shared" si="0"/>
        <v>-2406.59</v>
      </c>
    </row>
    <row r="40" spans="1:8">
      <c r="A40" s="80">
        <v>44808</v>
      </c>
      <c r="B40" s="88" t="s">
        <v>903</v>
      </c>
      <c r="C40" s="88"/>
      <c r="D40" s="88"/>
      <c r="E40" s="64">
        <v>-920</v>
      </c>
      <c r="F40" s="64"/>
      <c r="G40" s="64"/>
      <c r="H40" s="64">
        <f t="shared" si="0"/>
        <v>-2406.59</v>
      </c>
    </row>
    <row r="41" spans="1:8">
      <c r="A41" s="80">
        <v>44808</v>
      </c>
      <c r="B41" s="88" t="s">
        <v>904</v>
      </c>
      <c r="C41" s="88"/>
      <c r="D41" s="88"/>
      <c r="E41" s="64">
        <v>-392</v>
      </c>
      <c r="F41" s="64"/>
      <c r="G41" s="64"/>
      <c r="H41" s="64">
        <f t="shared" si="0"/>
        <v>-2406.59</v>
      </c>
    </row>
    <row r="42" spans="1:8">
      <c r="A42" s="80">
        <v>44809</v>
      </c>
      <c r="B42" s="88" t="s">
        <v>895</v>
      </c>
      <c r="C42" s="88"/>
      <c r="D42" s="88"/>
      <c r="E42" s="64">
        <v>-98.8</v>
      </c>
      <c r="F42" s="64"/>
      <c r="G42" s="64"/>
      <c r="H42" s="64">
        <f t="shared" si="0"/>
        <v>-2406.59</v>
      </c>
    </row>
    <row r="43" spans="1:8">
      <c r="A43" s="80">
        <v>44810</v>
      </c>
      <c r="B43" s="88" t="s">
        <v>896</v>
      </c>
      <c r="C43" s="88"/>
      <c r="D43" s="88"/>
      <c r="E43" s="64">
        <v>-339.36</v>
      </c>
      <c r="F43" s="64"/>
      <c r="G43" s="64"/>
      <c r="H43" s="64">
        <f t="shared" si="0"/>
        <v>-2406.59</v>
      </c>
    </row>
    <row r="44" spans="1:8">
      <c r="A44" s="80">
        <v>44810</v>
      </c>
      <c r="B44" s="88" t="s">
        <v>905</v>
      </c>
      <c r="C44" s="88"/>
      <c r="D44" s="88"/>
      <c r="E44" s="64">
        <v>-151.65</v>
      </c>
      <c r="F44" s="64"/>
      <c r="G44" s="64"/>
      <c r="H44" s="64">
        <f t="shared" si="0"/>
        <v>-2406.59</v>
      </c>
    </row>
    <row r="45" spans="1:8">
      <c r="A45" s="80">
        <v>44810</v>
      </c>
      <c r="B45" s="88" t="s">
        <v>906</v>
      </c>
      <c r="C45" s="88"/>
      <c r="D45" s="88"/>
      <c r="E45" s="64">
        <v>-75</v>
      </c>
      <c r="F45" s="64"/>
      <c r="G45" s="64"/>
      <c r="H45" s="64">
        <f t="shared" ref="H45:H76" si="1">H44+F45+G45</f>
        <v>-2406.59</v>
      </c>
    </row>
    <row r="46" spans="1:8">
      <c r="A46" s="80">
        <v>44810</v>
      </c>
      <c r="B46" s="88" t="s">
        <v>894</v>
      </c>
      <c r="C46" s="88"/>
      <c r="D46" s="88"/>
      <c r="E46" s="64">
        <v>-397.56</v>
      </c>
      <c r="F46" s="64"/>
      <c r="G46" s="64"/>
      <c r="H46" s="64">
        <f t="shared" si="1"/>
        <v>-2406.59</v>
      </c>
    </row>
    <row r="47" spans="1:8">
      <c r="A47" s="80">
        <v>44810</v>
      </c>
      <c r="B47" s="88" t="s">
        <v>907</v>
      </c>
      <c r="C47" s="88"/>
      <c r="D47" s="88"/>
      <c r="E47" s="64">
        <v>-120</v>
      </c>
      <c r="F47" s="64"/>
      <c r="G47" s="64"/>
      <c r="H47" s="64">
        <f t="shared" si="1"/>
        <v>-2406.59</v>
      </c>
    </row>
    <row r="48" spans="1:8">
      <c r="A48" s="80">
        <v>44810</v>
      </c>
      <c r="B48" s="88" t="s">
        <v>908</v>
      </c>
      <c r="C48" s="88"/>
      <c r="D48" s="88"/>
      <c r="E48" s="64">
        <v>-250</v>
      </c>
      <c r="F48" s="64"/>
      <c r="G48" s="64"/>
      <c r="H48" s="64">
        <f t="shared" si="1"/>
        <v>-2406.59</v>
      </c>
    </row>
    <row r="49" spans="1:8">
      <c r="A49" s="80">
        <v>44810</v>
      </c>
      <c r="B49" s="88" t="s">
        <v>909</v>
      </c>
      <c r="C49" s="88"/>
      <c r="D49" s="88"/>
      <c r="E49" s="64">
        <v>-200</v>
      </c>
      <c r="F49" s="64"/>
      <c r="G49" s="64"/>
      <c r="H49" s="64">
        <f t="shared" si="1"/>
        <v>-2406.59</v>
      </c>
    </row>
    <row r="50" spans="1:8">
      <c r="A50" s="80">
        <v>44810</v>
      </c>
      <c r="B50" s="88" t="s">
        <v>910</v>
      </c>
      <c r="C50" s="88"/>
      <c r="D50" s="88"/>
      <c r="E50" s="64">
        <v>-100</v>
      </c>
      <c r="F50" s="64"/>
      <c r="G50" s="64"/>
      <c r="H50" s="64">
        <f t="shared" si="1"/>
        <v>-2406.59</v>
      </c>
    </row>
    <row r="51" spans="1:8">
      <c r="A51" s="80">
        <v>44811</v>
      </c>
      <c r="B51" s="88" t="s">
        <v>911</v>
      </c>
      <c r="C51" s="88"/>
      <c r="D51" s="88"/>
      <c r="E51" s="64">
        <v>-360</v>
      </c>
      <c r="F51" s="64"/>
      <c r="G51" s="64"/>
      <c r="H51" s="64">
        <f t="shared" si="1"/>
        <v>-2406.59</v>
      </c>
    </row>
    <row r="52" spans="1:8">
      <c r="A52" s="80">
        <v>44814</v>
      </c>
      <c r="B52" s="88" t="s">
        <v>912</v>
      </c>
      <c r="C52" s="88"/>
      <c r="D52" s="88"/>
      <c r="E52" s="64">
        <v>-400</v>
      </c>
      <c r="F52" s="64"/>
      <c r="G52" s="64"/>
      <c r="H52" s="64">
        <f t="shared" si="1"/>
        <v>-2406.59</v>
      </c>
    </row>
    <row r="53" spans="1:8">
      <c r="B53" s="88" t="s">
        <v>913</v>
      </c>
      <c r="C53" s="88"/>
      <c r="D53" s="88"/>
      <c r="E53" s="85"/>
      <c r="F53" s="64"/>
      <c r="G53" s="64">
        <v>-9324.32</v>
      </c>
      <c r="H53" s="64">
        <f t="shared" si="1"/>
        <v>-11730.91</v>
      </c>
    </row>
    <row r="54" spans="1:8">
      <c r="A54" s="80">
        <v>44837</v>
      </c>
      <c r="B54" t="s">
        <v>148</v>
      </c>
      <c r="G54" s="64">
        <v>-30374</v>
      </c>
      <c r="H54" s="64">
        <f t="shared" si="1"/>
        <v>-42104.91</v>
      </c>
    </row>
    <row r="55" spans="1:8">
      <c r="A55" s="80"/>
      <c r="G55" s="64"/>
      <c r="H55" s="64">
        <f t="shared" si="1"/>
        <v>-42104.91</v>
      </c>
    </row>
    <row r="56" spans="1:8">
      <c r="A56" s="80"/>
      <c r="B56" t="s">
        <v>914</v>
      </c>
      <c r="G56" s="64"/>
      <c r="H56" s="64">
        <f t="shared" si="1"/>
        <v>-42104.91</v>
      </c>
    </row>
    <row r="57" spans="1:8">
      <c r="A57" s="80"/>
      <c r="B57" t="s">
        <v>915</v>
      </c>
      <c r="G57" s="64"/>
      <c r="H57" s="64">
        <f t="shared" si="1"/>
        <v>-42104.91</v>
      </c>
    </row>
    <row r="58" spans="1:8">
      <c r="A58" s="80">
        <v>44844</v>
      </c>
      <c r="B58" t="s">
        <v>916</v>
      </c>
      <c r="F58">
        <v>10300</v>
      </c>
      <c r="G58" s="64"/>
      <c r="H58" s="64">
        <f t="shared" si="1"/>
        <v>-31804.910000000003</v>
      </c>
    </row>
    <row r="59" spans="1:8">
      <c r="A59" s="80">
        <v>44847</v>
      </c>
      <c r="B59" t="s">
        <v>916</v>
      </c>
      <c r="D59">
        <v>9000</v>
      </c>
      <c r="F59">
        <v>9000</v>
      </c>
      <c r="G59" s="64"/>
      <c r="H59" s="64">
        <f t="shared" si="1"/>
        <v>-22804.910000000003</v>
      </c>
    </row>
    <row r="60" spans="1:8">
      <c r="A60" s="80">
        <v>44844</v>
      </c>
      <c r="B60" t="s">
        <v>917</v>
      </c>
      <c r="D60" s="10"/>
      <c r="F60">
        <v>20700</v>
      </c>
      <c r="G60" s="64"/>
      <c r="H60" s="64">
        <f t="shared" si="1"/>
        <v>-2104.9100000000035</v>
      </c>
    </row>
    <row r="61" spans="1:8">
      <c r="A61" s="80">
        <v>44844</v>
      </c>
      <c r="B61" t="s">
        <v>736</v>
      </c>
      <c r="D61" s="10">
        <v>2000</v>
      </c>
      <c r="G61" s="64"/>
      <c r="H61" s="64">
        <f t="shared" si="1"/>
        <v>-2104.9100000000035</v>
      </c>
    </row>
    <row r="62" spans="1:8">
      <c r="A62" s="80"/>
      <c r="B62" t="s">
        <v>918</v>
      </c>
      <c r="G62" s="64">
        <v>-2620</v>
      </c>
      <c r="H62" s="64">
        <f t="shared" si="1"/>
        <v>-4724.9100000000035</v>
      </c>
    </row>
    <row r="63" spans="1:8">
      <c r="A63" s="80"/>
      <c r="G63" s="64"/>
      <c r="H63" s="64">
        <f t="shared" si="1"/>
        <v>-4724.9100000000035</v>
      </c>
    </row>
    <row r="64" spans="1:8">
      <c r="A64" s="80"/>
      <c r="B64" s="88" t="s">
        <v>919</v>
      </c>
      <c r="C64" s="88"/>
      <c r="D64" s="88"/>
      <c r="E64" s="85">
        <v>-200</v>
      </c>
      <c r="G64" s="64"/>
      <c r="H64" s="64">
        <f t="shared" si="1"/>
        <v>-4724.9100000000035</v>
      </c>
    </row>
    <row r="65" spans="1:8">
      <c r="A65" s="80"/>
      <c r="B65" s="88" t="s">
        <v>920</v>
      </c>
      <c r="C65" s="88"/>
      <c r="D65" s="88"/>
      <c r="E65" s="85"/>
      <c r="G65" s="64">
        <v>-94.5</v>
      </c>
      <c r="H65" s="64">
        <f t="shared" si="1"/>
        <v>-4819.4100000000035</v>
      </c>
    </row>
    <row r="66" spans="1:8">
      <c r="A66" s="80"/>
      <c r="G66" s="64"/>
      <c r="H66" s="64">
        <f t="shared" si="1"/>
        <v>-4819.4100000000035</v>
      </c>
    </row>
    <row r="67" spans="1:8">
      <c r="B67" t="s">
        <v>2</v>
      </c>
      <c r="D67" s="10"/>
      <c r="E67" s="85">
        <v>-1500</v>
      </c>
      <c r="F67" s="64"/>
      <c r="G67" s="64">
        <v>-2110</v>
      </c>
      <c r="H67" s="64">
        <f t="shared" si="1"/>
        <v>-6929.4100000000035</v>
      </c>
    </row>
    <row r="68" spans="1:8">
      <c r="B68" t="s">
        <v>1</v>
      </c>
      <c r="D68" s="10"/>
      <c r="E68" s="85">
        <v>-1500</v>
      </c>
      <c r="F68" s="64"/>
      <c r="G68" s="64">
        <v>-2110</v>
      </c>
      <c r="H68" s="64">
        <f t="shared" si="1"/>
        <v>-9039.4100000000035</v>
      </c>
    </row>
    <row r="69" spans="1:8">
      <c r="B69" t="s">
        <v>125</v>
      </c>
      <c r="D69" s="10"/>
      <c r="E69" s="85">
        <v>-1500</v>
      </c>
      <c r="G69" s="64">
        <v>-2110</v>
      </c>
      <c r="H69" s="64">
        <f t="shared" si="1"/>
        <v>-11149.410000000003</v>
      </c>
    </row>
    <row r="70" spans="1:8">
      <c r="B70" s="88"/>
      <c r="C70" s="88"/>
      <c r="D70" s="98"/>
      <c r="E70" s="85"/>
      <c r="F70" s="64"/>
      <c r="G70" s="64"/>
      <c r="H70" s="64">
        <f t="shared" si="1"/>
        <v>-11149.410000000003</v>
      </c>
    </row>
    <row r="71" spans="1:8">
      <c r="B71" t="s">
        <v>126</v>
      </c>
      <c r="D71" s="91">
        <v>4293.6499999999996</v>
      </c>
      <c r="E71" s="10"/>
      <c r="F71" s="91">
        <v>4293.5</v>
      </c>
      <c r="G71" s="64"/>
      <c r="H71" s="64">
        <f t="shared" si="1"/>
        <v>-6855.9100000000035</v>
      </c>
    </row>
    <row r="72" spans="1:8">
      <c r="A72" s="80">
        <v>44861</v>
      </c>
      <c r="B72" t="s">
        <v>127</v>
      </c>
      <c r="D72" s="91">
        <v>1650</v>
      </c>
      <c r="E72" s="10"/>
      <c r="F72" s="64">
        <v>1650</v>
      </c>
      <c r="G72" s="64"/>
      <c r="H72" s="64">
        <f t="shared" si="1"/>
        <v>-5205.9100000000035</v>
      </c>
    </row>
    <row r="73" spans="1:8">
      <c r="A73" s="80">
        <v>44865</v>
      </c>
      <c r="B73" t="s">
        <v>921</v>
      </c>
      <c r="D73" s="91">
        <v>3000</v>
      </c>
      <c r="E73" s="10"/>
      <c r="F73" s="64">
        <v>3000</v>
      </c>
      <c r="G73" s="64"/>
      <c r="H73" s="64">
        <f t="shared" si="1"/>
        <v>-2205.9100000000035</v>
      </c>
    </row>
    <row r="74" spans="1:8">
      <c r="A74" s="80">
        <v>44865</v>
      </c>
      <c r="B74" t="s">
        <v>922</v>
      </c>
      <c r="D74" s="91">
        <v>1000</v>
      </c>
      <c r="E74" s="10"/>
      <c r="F74">
        <v>1000</v>
      </c>
      <c r="H74" s="64">
        <f t="shared" si="1"/>
        <v>-1205.9100000000035</v>
      </c>
    </row>
    <row r="75" spans="1:8">
      <c r="D75" s="84"/>
      <c r="E75" s="10"/>
      <c r="H75" s="64">
        <f t="shared" si="1"/>
        <v>-1205.9100000000035</v>
      </c>
    </row>
    <row r="76" spans="1:8">
      <c r="H76" s="64">
        <f t="shared" si="1"/>
        <v>-1205.9100000000035</v>
      </c>
    </row>
    <row r="77" spans="1:8">
      <c r="A77" s="80">
        <v>44847</v>
      </c>
      <c r="B77" t="s">
        <v>923</v>
      </c>
      <c r="E77" s="85">
        <v>-12667</v>
      </c>
      <c r="G77" s="64">
        <v>-10000</v>
      </c>
      <c r="H77" s="64">
        <f t="shared" ref="H77:H84" si="2">H76+F77+G77</f>
        <v>-11205.910000000003</v>
      </c>
    </row>
    <row r="78" spans="1:8">
      <c r="H78" s="64">
        <f t="shared" si="2"/>
        <v>-11205.910000000003</v>
      </c>
    </row>
    <row r="79" spans="1:8">
      <c r="H79" s="64">
        <f t="shared" si="2"/>
        <v>-11205.910000000003</v>
      </c>
    </row>
    <row r="80" spans="1:8">
      <c r="B80" t="s">
        <v>881</v>
      </c>
      <c r="H80" s="64">
        <f t="shared" si="2"/>
        <v>-11205.910000000003</v>
      </c>
    </row>
    <row r="81" spans="1:8">
      <c r="H81" s="64">
        <f t="shared" si="2"/>
        <v>-11205.910000000003</v>
      </c>
    </row>
    <row r="82" spans="1:8">
      <c r="B82" t="s">
        <v>924</v>
      </c>
      <c r="H82" s="64">
        <f t="shared" si="2"/>
        <v>-11205.910000000003</v>
      </c>
    </row>
    <row r="83" spans="1:8">
      <c r="B83" s="228" t="s">
        <v>925</v>
      </c>
      <c r="C83" s="228"/>
      <c r="D83" s="229">
        <v>20000</v>
      </c>
      <c r="F83">
        <v>23750</v>
      </c>
      <c r="H83" s="64">
        <f t="shared" si="2"/>
        <v>12544.089999999997</v>
      </c>
    </row>
    <row r="84" spans="1:8">
      <c r="B84" s="228" t="s">
        <v>926</v>
      </c>
      <c r="C84" s="228"/>
      <c r="D84" s="229"/>
      <c r="G84" s="64">
        <v>-23750</v>
      </c>
      <c r="H84" s="64">
        <f t="shared" si="2"/>
        <v>-11205.910000000003</v>
      </c>
    </row>
    <row r="85" spans="1:8">
      <c r="B85" s="2"/>
      <c r="C85" s="2"/>
      <c r="D85" s="1"/>
      <c r="G85" s="64"/>
      <c r="H85" s="64"/>
    </row>
    <row r="86" spans="1:8">
      <c r="A86" s="222"/>
      <c r="B86" s="160"/>
      <c r="C86" s="160"/>
      <c r="D86" s="230"/>
      <c r="G86" s="64"/>
      <c r="H86" s="64"/>
    </row>
    <row r="87" spans="1:8">
      <c r="A87" s="222">
        <v>44803</v>
      </c>
      <c r="B87" s="160" t="s">
        <v>734</v>
      </c>
      <c r="C87" s="160"/>
      <c r="D87" s="230">
        <v>4000</v>
      </c>
      <c r="H87" s="64"/>
    </row>
    <row r="88" spans="1:8">
      <c r="A88" s="222">
        <v>44772</v>
      </c>
      <c r="B88" s="160" t="s">
        <v>882</v>
      </c>
      <c r="C88" s="160"/>
      <c r="D88" s="230">
        <v>4000</v>
      </c>
      <c r="H88" s="64"/>
    </row>
    <row r="89" spans="1:8">
      <c r="A89" s="222">
        <v>44742</v>
      </c>
      <c r="B89" s="160" t="s">
        <v>883</v>
      </c>
      <c r="C89" s="160"/>
      <c r="D89" s="230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3.08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927</v>
      </c>
      <c r="B2" s="231"/>
      <c r="C2" s="82" t="s">
        <v>105</v>
      </c>
      <c r="D2" s="83">
        <f>SUM(D5:D42)</f>
        <v>66162.31</v>
      </c>
      <c r="E2" s="83">
        <f>SUM(E5:E69)</f>
        <v>-61978.720000000001</v>
      </c>
      <c r="F2" s="83">
        <f>SUM(F5:F66)</f>
        <v>9260.5</v>
      </c>
      <c r="G2" s="83">
        <f>SUM(G5:G66)</f>
        <v>-25729.239999999998</v>
      </c>
      <c r="H2" s="83">
        <f>F2+G2</f>
        <v>-16468.739999999998</v>
      </c>
    </row>
    <row r="3" spans="1:8">
      <c r="B3" s="72"/>
      <c r="H3" s="64"/>
    </row>
    <row r="4" spans="1:8">
      <c r="B4" s="72"/>
      <c r="H4" s="64">
        <f t="shared" ref="H4:H46" si="0">H3+F4+G4</f>
        <v>0</v>
      </c>
    </row>
    <row r="5" spans="1:8">
      <c r="E5" s="64"/>
      <c r="F5" s="64"/>
      <c r="G5" s="64"/>
      <c r="H5" s="64">
        <f t="shared" si="0"/>
        <v>0</v>
      </c>
    </row>
    <row r="6" spans="1:8">
      <c r="B6" t="s">
        <v>134</v>
      </c>
      <c r="D6">
        <v>1156.32</v>
      </c>
      <c r="E6" s="64"/>
      <c r="F6" s="64">
        <v>1155</v>
      </c>
      <c r="G6" s="64"/>
      <c r="H6" s="64">
        <f t="shared" si="0"/>
        <v>1155</v>
      </c>
    </row>
    <row r="7" spans="1:8">
      <c r="B7" t="s">
        <v>928</v>
      </c>
      <c r="D7">
        <v>904.99</v>
      </c>
      <c r="E7" s="64"/>
      <c r="F7" s="64">
        <v>905</v>
      </c>
      <c r="G7" s="64"/>
      <c r="H7" s="64">
        <f t="shared" si="0"/>
        <v>2060</v>
      </c>
    </row>
    <row r="8" spans="1:8">
      <c r="B8" t="s">
        <v>138</v>
      </c>
      <c r="D8">
        <v>51</v>
      </c>
      <c r="E8" s="64"/>
      <c r="F8" s="64">
        <v>51</v>
      </c>
      <c r="G8" s="64"/>
      <c r="H8" s="64">
        <f t="shared" si="0"/>
        <v>2111</v>
      </c>
    </row>
    <row r="9" spans="1:8">
      <c r="B9" s="88" t="s">
        <v>818</v>
      </c>
      <c r="C9" s="88"/>
      <c r="D9" s="88"/>
      <c r="E9" s="64">
        <v>-1500</v>
      </c>
      <c r="F9" s="64"/>
      <c r="G9" s="64">
        <v>-1763.74</v>
      </c>
      <c r="H9" s="64">
        <f t="shared" si="0"/>
        <v>347.26</v>
      </c>
    </row>
    <row r="10" spans="1:8">
      <c r="A10" s="80">
        <v>44805</v>
      </c>
      <c r="B10" s="86" t="s">
        <v>811</v>
      </c>
      <c r="C10" s="86"/>
      <c r="D10" s="86"/>
      <c r="E10" s="64">
        <v>-200</v>
      </c>
      <c r="F10" s="85"/>
      <c r="G10" s="64">
        <v>-229.9</v>
      </c>
      <c r="H10" s="64">
        <f t="shared" si="0"/>
        <v>117.35999999999999</v>
      </c>
    </row>
    <row r="11" spans="1:8">
      <c r="A11" s="80">
        <v>44805</v>
      </c>
      <c r="B11" s="86" t="s">
        <v>812</v>
      </c>
      <c r="C11" s="86"/>
      <c r="D11" s="86"/>
      <c r="E11" s="64">
        <v>-400</v>
      </c>
      <c r="F11" s="85"/>
      <c r="G11" s="64">
        <v>-501.1</v>
      </c>
      <c r="H11" s="64">
        <f t="shared" si="0"/>
        <v>-383.74</v>
      </c>
    </row>
    <row r="12" spans="1:8">
      <c r="A12" s="80">
        <v>44807</v>
      </c>
      <c r="B12" s="86" t="s">
        <v>929</v>
      </c>
      <c r="C12" s="86"/>
      <c r="D12" s="86"/>
      <c r="E12" s="64"/>
      <c r="F12" s="85"/>
      <c r="G12" s="64">
        <v>-1000</v>
      </c>
      <c r="H12" s="64">
        <f t="shared" si="0"/>
        <v>-1383.74</v>
      </c>
    </row>
    <row r="13" spans="1:8">
      <c r="A13" s="80">
        <v>44816</v>
      </c>
      <c r="B13" s="86" t="s">
        <v>930</v>
      </c>
      <c r="C13" s="86"/>
      <c r="D13" s="86"/>
      <c r="E13" s="64">
        <v>-4300</v>
      </c>
      <c r="F13" s="85"/>
      <c r="G13" s="64">
        <v>-4300</v>
      </c>
      <c r="H13" s="64">
        <f t="shared" si="0"/>
        <v>-5683.74</v>
      </c>
    </row>
    <row r="14" spans="1:8">
      <c r="A14" s="80">
        <v>44805</v>
      </c>
      <c r="B14" s="86" t="s">
        <v>931</v>
      </c>
      <c r="C14" s="86"/>
      <c r="D14" s="86"/>
      <c r="E14" s="64">
        <v>-396.5</v>
      </c>
      <c r="F14" s="85"/>
      <c r="G14" s="64">
        <v>-696.5</v>
      </c>
      <c r="H14" s="64">
        <f t="shared" si="0"/>
        <v>-6380.24</v>
      </c>
    </row>
    <row r="15" spans="1:8">
      <c r="B15" s="88"/>
      <c r="C15" s="88"/>
      <c r="D15" s="88"/>
      <c r="E15" s="64"/>
      <c r="F15" s="64"/>
      <c r="G15" s="64"/>
      <c r="H15" s="64">
        <f t="shared" si="0"/>
        <v>-6380.24</v>
      </c>
    </row>
    <row r="16" spans="1:8">
      <c r="B16" s="88" t="s">
        <v>919</v>
      </c>
      <c r="C16" s="88"/>
      <c r="D16" s="88"/>
      <c r="E16" s="64">
        <v>-200</v>
      </c>
      <c r="F16" s="64"/>
      <c r="G16" s="64">
        <v>-61.44</v>
      </c>
      <c r="H16" s="64">
        <f t="shared" si="0"/>
        <v>-6441.6799999999994</v>
      </c>
    </row>
    <row r="17" spans="1:8">
      <c r="B17" s="88" t="s">
        <v>932</v>
      </c>
      <c r="C17" s="88"/>
      <c r="D17" s="88"/>
      <c r="E17" s="64">
        <v>-50</v>
      </c>
      <c r="F17" s="64"/>
      <c r="G17" s="64">
        <v>-26.33</v>
      </c>
      <c r="H17" s="64">
        <f t="shared" si="0"/>
        <v>-6468.0099999999993</v>
      </c>
    </row>
    <row r="18" spans="1:8">
      <c r="B18" s="88"/>
      <c r="C18" s="88"/>
      <c r="D18" s="88"/>
      <c r="E18" s="64"/>
      <c r="F18" s="64"/>
      <c r="G18" s="64"/>
      <c r="H18" s="64">
        <f t="shared" si="0"/>
        <v>-6468.0099999999993</v>
      </c>
    </row>
    <row r="19" spans="1:8">
      <c r="A19" s="80">
        <v>44796</v>
      </c>
      <c r="B19" s="88" t="s">
        <v>933</v>
      </c>
      <c r="C19" s="88"/>
      <c r="D19" s="88"/>
      <c r="E19" s="64">
        <v>-177.65</v>
      </c>
      <c r="F19" s="64"/>
      <c r="G19" s="64"/>
      <c r="H19" s="64">
        <f t="shared" si="0"/>
        <v>-6468.0099999999993</v>
      </c>
    </row>
    <row r="20" spans="1:8">
      <c r="A20" s="80">
        <v>44768</v>
      </c>
      <c r="B20" s="88" t="s">
        <v>934</v>
      </c>
      <c r="C20" s="88"/>
      <c r="D20" s="88"/>
      <c r="E20" s="64">
        <v>-448.35</v>
      </c>
      <c r="F20" s="64"/>
      <c r="G20" s="64"/>
      <c r="H20" s="64">
        <f t="shared" si="0"/>
        <v>-6468.0099999999993</v>
      </c>
    </row>
    <row r="21" spans="1:8">
      <c r="A21" s="80">
        <v>44768</v>
      </c>
      <c r="B21" s="88" t="s">
        <v>935</v>
      </c>
      <c r="C21" s="88"/>
      <c r="D21" s="88"/>
      <c r="E21" s="64">
        <v>-112.67</v>
      </c>
      <c r="F21" s="64"/>
      <c r="G21" s="64"/>
      <c r="H21" s="64">
        <f t="shared" si="0"/>
        <v>-6468.0099999999993</v>
      </c>
    </row>
    <row r="22" spans="1:8">
      <c r="A22" s="80">
        <v>44779</v>
      </c>
      <c r="B22" t="s">
        <v>936</v>
      </c>
      <c r="E22" s="64">
        <v>-900.19</v>
      </c>
      <c r="H22" s="64">
        <f t="shared" si="0"/>
        <v>-6468.0099999999993</v>
      </c>
    </row>
    <row r="23" spans="1:8">
      <c r="A23" s="80">
        <v>44783</v>
      </c>
      <c r="B23" s="88" t="s">
        <v>937</v>
      </c>
      <c r="C23" s="88"/>
      <c r="D23" s="88"/>
      <c r="E23" s="64">
        <v>-633.20000000000005</v>
      </c>
      <c r="F23" s="64"/>
      <c r="G23" s="64"/>
      <c r="H23" s="64">
        <f t="shared" si="0"/>
        <v>-6468.0099999999993</v>
      </c>
    </row>
    <row r="24" spans="1:8">
      <c r="A24" s="80">
        <v>44787</v>
      </c>
      <c r="B24" s="88" t="s">
        <v>938</v>
      </c>
      <c r="C24" s="88"/>
      <c r="D24" s="88"/>
      <c r="E24" s="64">
        <v>-1080.1600000000001</v>
      </c>
      <c r="F24" s="64"/>
      <c r="G24" s="64"/>
      <c r="H24" s="64">
        <f t="shared" si="0"/>
        <v>-6468.0099999999993</v>
      </c>
    </row>
    <row r="25" spans="1:8">
      <c r="A25" s="80">
        <v>44796</v>
      </c>
      <c r="B25" s="88">
        <v>2240</v>
      </c>
      <c r="C25" s="88"/>
      <c r="D25" s="88"/>
      <c r="E25" s="64">
        <v>-80</v>
      </c>
      <c r="F25" s="64"/>
      <c r="G25" s="64"/>
      <c r="H25" s="64">
        <f t="shared" si="0"/>
        <v>-6468.0099999999993</v>
      </c>
    </row>
    <row r="26" spans="1:8">
      <c r="B26" s="88" t="s">
        <v>939</v>
      </c>
      <c r="C26" s="88"/>
      <c r="D26" s="88"/>
      <c r="E26" s="85"/>
      <c r="F26" s="64"/>
      <c r="G26" s="64">
        <v>-3432.23</v>
      </c>
      <c r="H26" s="64">
        <f t="shared" si="0"/>
        <v>-9900.24</v>
      </c>
    </row>
    <row r="27" spans="1:8">
      <c r="B27" s="88" t="s">
        <v>940</v>
      </c>
      <c r="C27" s="88" t="s">
        <v>941</v>
      </c>
      <c r="D27" s="88"/>
      <c r="E27" s="85"/>
      <c r="F27" s="64"/>
      <c r="G27" s="64">
        <v>-7000</v>
      </c>
      <c r="H27" s="64">
        <f t="shared" si="0"/>
        <v>-16900.239999999998</v>
      </c>
    </row>
    <row r="28" spans="1:8">
      <c r="F28" s="64"/>
      <c r="G28" s="64"/>
      <c r="H28" s="64">
        <f t="shared" si="0"/>
        <v>-16900.239999999998</v>
      </c>
    </row>
    <row r="29" spans="1:8">
      <c r="B29" s="88"/>
      <c r="C29" s="88"/>
      <c r="D29" s="88"/>
      <c r="E29" s="85"/>
      <c r="F29" s="64"/>
      <c r="G29" s="64"/>
      <c r="H29" s="64">
        <f t="shared" si="0"/>
        <v>-16900.239999999998</v>
      </c>
    </row>
    <row r="30" spans="1:8">
      <c r="B30" t="s">
        <v>2</v>
      </c>
      <c r="D30" s="64"/>
      <c r="E30" s="64">
        <v>-1500</v>
      </c>
      <c r="F30" s="64"/>
      <c r="G30" s="64">
        <v>-2609</v>
      </c>
      <c r="H30" s="64">
        <f t="shared" si="0"/>
        <v>-19509.239999999998</v>
      </c>
    </row>
    <row r="31" spans="1:8">
      <c r="B31" t="s">
        <v>148</v>
      </c>
      <c r="D31" s="64"/>
      <c r="E31" s="64">
        <v>-32000</v>
      </c>
      <c r="G31" s="64"/>
      <c r="H31" s="64">
        <f t="shared" si="0"/>
        <v>-19509.239999999998</v>
      </c>
    </row>
    <row r="32" spans="1:8">
      <c r="B32" t="s">
        <v>1</v>
      </c>
      <c r="D32" s="64"/>
      <c r="E32" s="64">
        <v>-1500</v>
      </c>
      <c r="F32" s="64"/>
      <c r="G32" s="64">
        <v>-2609</v>
      </c>
      <c r="H32" s="64">
        <f t="shared" si="0"/>
        <v>-22118.239999999998</v>
      </c>
    </row>
    <row r="33" spans="1:8">
      <c r="B33" t="s">
        <v>942</v>
      </c>
      <c r="D33" s="64"/>
      <c r="E33" s="85">
        <v>-15000</v>
      </c>
      <c r="F33" s="64"/>
      <c r="G33" s="64"/>
      <c r="H33" s="64">
        <f t="shared" si="0"/>
        <v>-22118.239999999998</v>
      </c>
    </row>
    <row r="34" spans="1:8">
      <c r="B34" t="s">
        <v>943</v>
      </c>
      <c r="E34" s="64">
        <v>-1500</v>
      </c>
      <c r="G34" s="1">
        <v>-1500</v>
      </c>
      <c r="H34" s="64">
        <f t="shared" si="0"/>
        <v>-23618.239999999998</v>
      </c>
    </row>
    <row r="35" spans="1:8">
      <c r="B35" s="88"/>
      <c r="C35" s="88"/>
      <c r="D35" s="88"/>
      <c r="E35" s="85"/>
      <c r="F35" s="64"/>
      <c r="G35" s="64"/>
      <c r="H35" s="64">
        <f t="shared" si="0"/>
        <v>-23618.239999999998</v>
      </c>
    </row>
    <row r="36" spans="1:8">
      <c r="B36" t="s">
        <v>126</v>
      </c>
      <c r="D36" s="64">
        <v>4200</v>
      </c>
      <c r="F36" s="64">
        <v>4299.5</v>
      </c>
      <c r="G36" s="64"/>
      <c r="H36" s="64">
        <f t="shared" si="0"/>
        <v>-19318.739999999998</v>
      </c>
    </row>
    <row r="37" spans="1:8">
      <c r="B37" t="s">
        <v>127</v>
      </c>
      <c r="D37" s="64">
        <v>1650</v>
      </c>
      <c r="F37" s="64">
        <v>1650</v>
      </c>
      <c r="G37" s="64"/>
      <c r="H37" s="64">
        <f t="shared" si="0"/>
        <v>-17668.739999999998</v>
      </c>
    </row>
    <row r="38" spans="1:8">
      <c r="B38" t="s">
        <v>944</v>
      </c>
      <c r="D38" s="1">
        <v>1200</v>
      </c>
      <c r="F38" s="1">
        <v>1200</v>
      </c>
      <c r="H38" s="64">
        <f t="shared" si="0"/>
        <v>-16468.739999999998</v>
      </c>
    </row>
    <row r="39" spans="1:8">
      <c r="B39" t="s">
        <v>945</v>
      </c>
      <c r="D39" s="1">
        <v>54000</v>
      </c>
      <c r="F39" s="1"/>
      <c r="G39" s="1"/>
      <c r="H39" s="64">
        <f t="shared" si="0"/>
        <v>-16468.739999999998</v>
      </c>
    </row>
    <row r="40" spans="1:8">
      <c r="H40" s="64">
        <f t="shared" si="0"/>
        <v>-16468.739999999998</v>
      </c>
    </row>
    <row r="41" spans="1:8">
      <c r="B41" s="2" t="s">
        <v>946</v>
      </c>
      <c r="D41" s="85">
        <v>3000</v>
      </c>
      <c r="H41" s="64">
        <f t="shared" si="0"/>
        <v>-16468.739999999998</v>
      </c>
    </row>
    <row r="42" spans="1:8">
      <c r="B42" s="2"/>
      <c r="D42" s="73"/>
      <c r="H42" s="64">
        <f t="shared" si="0"/>
        <v>-16468.739999999998</v>
      </c>
    </row>
    <row r="43" spans="1:8">
      <c r="H43" s="64">
        <f t="shared" si="0"/>
        <v>-16468.739999999998</v>
      </c>
    </row>
    <row r="44" spans="1:8">
      <c r="H44" s="64">
        <f t="shared" si="0"/>
        <v>-16468.739999999998</v>
      </c>
    </row>
    <row r="45" spans="1:8">
      <c r="B45" s="232" t="s">
        <v>925</v>
      </c>
      <c r="C45" s="232"/>
      <c r="D45" s="233">
        <v>20000</v>
      </c>
      <c r="H45" s="64">
        <f t="shared" si="0"/>
        <v>-16468.739999999998</v>
      </c>
    </row>
    <row r="46" spans="1:8">
      <c r="A46" s="222">
        <v>44803</v>
      </c>
      <c r="B46" s="160" t="s">
        <v>734</v>
      </c>
      <c r="C46" s="160"/>
      <c r="D46" s="230">
        <v>4000</v>
      </c>
      <c r="H46" s="64">
        <f t="shared" si="0"/>
        <v>-16468.739999999998</v>
      </c>
    </row>
    <row r="47" spans="1:8">
      <c r="A47" s="222">
        <v>44772</v>
      </c>
      <c r="B47" s="160" t="s">
        <v>882</v>
      </c>
      <c r="C47" s="160"/>
      <c r="D47" s="230">
        <v>4000</v>
      </c>
      <c r="H47" s="64" t="e">
        <f>#REF!+F47+G47</f>
        <v>#REF!</v>
      </c>
    </row>
    <row r="48" spans="1:8">
      <c r="A48" s="222">
        <v>44742</v>
      </c>
      <c r="B48" s="160" t="s">
        <v>883</v>
      </c>
      <c r="C48" s="160"/>
      <c r="D48" s="230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1.46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947</v>
      </c>
      <c r="C2" s="82" t="s">
        <v>105</v>
      </c>
      <c r="D2" s="83">
        <f>SUM(D4:D52)</f>
        <v>34617.910000000003</v>
      </c>
      <c r="E2" s="83">
        <f>SUM(E4:E84)</f>
        <v>-11695.349999999999</v>
      </c>
      <c r="F2" s="83">
        <f>SUM(F4:F81)</f>
        <v>102061.66</v>
      </c>
      <c r="G2" s="83">
        <f>SUM(G4:G81)</f>
        <v>-33894.33</v>
      </c>
      <c r="H2" s="83">
        <f>F2+G2</f>
        <v>68167.33</v>
      </c>
    </row>
    <row r="3" spans="1:8">
      <c r="B3" s="72"/>
      <c r="H3" s="64"/>
    </row>
    <row r="4" spans="1:8">
      <c r="H4" s="64">
        <f t="shared" ref="H4:H35" si="0">H3+F4+G4</f>
        <v>0</v>
      </c>
    </row>
    <row r="5" spans="1:8">
      <c r="B5" t="s">
        <v>134</v>
      </c>
      <c r="D5">
        <v>901.88</v>
      </c>
      <c r="E5" s="64"/>
      <c r="F5" s="64">
        <v>900</v>
      </c>
      <c r="G5" s="64"/>
      <c r="H5" s="64">
        <f t="shared" si="0"/>
        <v>900</v>
      </c>
    </row>
    <row r="6" spans="1:8">
      <c r="B6" t="s">
        <v>948</v>
      </c>
      <c r="D6">
        <v>208.85</v>
      </c>
      <c r="E6" s="64"/>
      <c r="F6" s="64">
        <v>208.85</v>
      </c>
      <c r="G6" s="64"/>
      <c r="H6" s="64">
        <f t="shared" si="0"/>
        <v>1108.8499999999999</v>
      </c>
    </row>
    <row r="7" spans="1:8">
      <c r="B7" t="s">
        <v>928</v>
      </c>
      <c r="D7">
        <v>488.3</v>
      </c>
      <c r="E7" s="64"/>
      <c r="F7" s="64">
        <v>488.3</v>
      </c>
      <c r="G7" s="64"/>
      <c r="H7" s="64">
        <f t="shared" si="0"/>
        <v>1597.1499999999999</v>
      </c>
    </row>
    <row r="8" spans="1:8">
      <c r="B8" t="s">
        <v>138</v>
      </c>
      <c r="D8">
        <v>69.38</v>
      </c>
      <c r="E8" s="64"/>
      <c r="F8" s="64">
        <v>69.38</v>
      </c>
      <c r="G8" s="64"/>
      <c r="H8" s="64">
        <f t="shared" si="0"/>
        <v>1666.5299999999997</v>
      </c>
    </row>
    <row r="9" spans="1:8">
      <c r="B9" s="88" t="s">
        <v>818</v>
      </c>
      <c r="C9" s="88"/>
      <c r="D9" s="98"/>
      <c r="E9" s="64">
        <v>-1311.2</v>
      </c>
      <c r="F9" s="64"/>
      <c r="G9" s="64">
        <v>-1311.2</v>
      </c>
      <c r="H9" s="64">
        <f t="shared" si="0"/>
        <v>355.3299999999997</v>
      </c>
    </row>
    <row r="10" spans="1:8">
      <c r="B10" s="88"/>
      <c r="C10" s="88"/>
      <c r="D10" s="98"/>
      <c r="E10" s="85"/>
      <c r="F10" s="64"/>
      <c r="G10" s="64"/>
      <c r="H10" s="64">
        <f t="shared" si="0"/>
        <v>355.3299999999997</v>
      </c>
    </row>
    <row r="11" spans="1:8">
      <c r="B11" s="86" t="s">
        <v>811</v>
      </c>
      <c r="C11" s="86"/>
      <c r="D11" s="87"/>
      <c r="E11" s="64">
        <v>-200</v>
      </c>
      <c r="F11" s="85"/>
      <c r="G11" s="64">
        <v>-254.9</v>
      </c>
      <c r="H11" s="64">
        <f t="shared" si="0"/>
        <v>100.42999999999969</v>
      </c>
    </row>
    <row r="12" spans="1:8">
      <c r="B12" s="86" t="s">
        <v>812</v>
      </c>
      <c r="C12" s="86"/>
      <c r="D12" s="87"/>
      <c r="E12" s="64">
        <v>-400</v>
      </c>
      <c r="F12" s="85"/>
      <c r="G12" s="64">
        <v>-531.9</v>
      </c>
      <c r="H12" s="64">
        <f t="shared" si="0"/>
        <v>-431.47000000000025</v>
      </c>
    </row>
    <row r="13" spans="1:8">
      <c r="A13" s="80">
        <v>44788</v>
      </c>
      <c r="B13" s="88" t="s">
        <v>949</v>
      </c>
      <c r="C13" s="86"/>
      <c r="D13" s="87"/>
      <c r="E13" s="85"/>
      <c r="F13" s="85"/>
      <c r="G13" s="64">
        <v>-149.30000000000001</v>
      </c>
      <c r="H13" s="64">
        <f t="shared" si="0"/>
        <v>-580.77000000000021</v>
      </c>
    </row>
    <row r="14" spans="1:8">
      <c r="B14" s="86" t="s">
        <v>950</v>
      </c>
      <c r="C14" s="86"/>
      <c r="D14" s="87"/>
      <c r="E14" s="64">
        <v>-4300</v>
      </c>
      <c r="F14" s="85"/>
      <c r="G14" s="64">
        <v>-4300</v>
      </c>
      <c r="H14" s="64">
        <f t="shared" si="0"/>
        <v>-4880.7700000000004</v>
      </c>
    </row>
    <row r="15" spans="1:8">
      <c r="B15" s="86" t="s">
        <v>951</v>
      </c>
      <c r="C15" s="86"/>
      <c r="D15" s="87"/>
      <c r="E15" s="64">
        <v>-396.5</v>
      </c>
      <c r="F15" s="85"/>
      <c r="G15" s="64">
        <v>-396.5</v>
      </c>
      <c r="H15" s="64">
        <f t="shared" si="0"/>
        <v>-5277.27</v>
      </c>
    </row>
    <row r="16" spans="1:8">
      <c r="B16" s="88"/>
      <c r="C16" s="88"/>
      <c r="D16" s="98"/>
      <c r="E16" s="85"/>
      <c r="F16" s="64"/>
      <c r="G16" s="64"/>
      <c r="H16" s="64">
        <f t="shared" si="0"/>
        <v>-5277.27</v>
      </c>
    </row>
    <row r="17" spans="1:8">
      <c r="B17" s="88" t="s">
        <v>919</v>
      </c>
      <c r="C17" s="88"/>
      <c r="D17" s="98"/>
      <c r="E17" s="64">
        <v>-200</v>
      </c>
      <c r="F17" s="64"/>
      <c r="G17" s="64">
        <v>-140.51</v>
      </c>
      <c r="H17" s="64">
        <f t="shared" si="0"/>
        <v>-5417.7800000000007</v>
      </c>
    </row>
    <row r="18" spans="1:8">
      <c r="B18" s="88" t="s">
        <v>932</v>
      </c>
      <c r="C18" s="88"/>
      <c r="D18" s="98"/>
      <c r="E18" s="64">
        <v>-50</v>
      </c>
      <c r="F18" s="64"/>
      <c r="G18" s="64">
        <v>-59.47</v>
      </c>
      <c r="H18" s="64">
        <f t="shared" si="0"/>
        <v>-5477.2500000000009</v>
      </c>
    </row>
    <row r="19" spans="1:8">
      <c r="B19" s="88"/>
      <c r="C19" s="88"/>
      <c r="D19" s="98"/>
      <c r="E19" s="85"/>
      <c r="F19" s="64"/>
      <c r="G19" s="64"/>
      <c r="H19" s="64">
        <f t="shared" si="0"/>
        <v>-5477.2500000000009</v>
      </c>
    </row>
    <row r="20" spans="1:8">
      <c r="B20" s="88" t="s">
        <v>952</v>
      </c>
      <c r="C20" s="88"/>
      <c r="D20" s="98"/>
      <c r="E20" s="64">
        <v>-177.65</v>
      </c>
      <c r="F20" s="64"/>
      <c r="G20" s="64"/>
      <c r="H20" s="64">
        <f t="shared" si="0"/>
        <v>-5477.2500000000009</v>
      </c>
    </row>
    <row r="21" spans="1:8">
      <c r="B21" s="88" t="s">
        <v>953</v>
      </c>
      <c r="C21" s="88"/>
      <c r="D21" s="98"/>
      <c r="E21" s="64">
        <v>-100</v>
      </c>
      <c r="F21" s="64"/>
      <c r="G21" s="64"/>
      <c r="H21" s="64">
        <f t="shared" si="0"/>
        <v>-5477.2500000000009</v>
      </c>
    </row>
    <row r="22" spans="1:8">
      <c r="B22" s="88">
        <v>2240</v>
      </c>
      <c r="C22" s="88"/>
      <c r="D22" s="98"/>
      <c r="E22" s="64">
        <v>-60</v>
      </c>
      <c r="F22" s="64"/>
      <c r="G22" s="64"/>
      <c r="H22" s="64">
        <f t="shared" si="0"/>
        <v>-5477.2500000000009</v>
      </c>
    </row>
    <row r="23" spans="1:8">
      <c r="A23" s="80">
        <v>44777</v>
      </c>
      <c r="B23" s="88" t="s">
        <v>939</v>
      </c>
      <c r="C23" s="88"/>
      <c r="D23" s="98"/>
      <c r="E23" s="85"/>
      <c r="F23" s="64"/>
      <c r="G23" s="64">
        <v>-337.65</v>
      </c>
      <c r="H23" s="64">
        <f t="shared" si="0"/>
        <v>-5814.9000000000005</v>
      </c>
    </row>
    <row r="24" spans="1:8">
      <c r="A24" s="80">
        <v>44799</v>
      </c>
      <c r="B24" s="88" t="s">
        <v>954</v>
      </c>
      <c r="C24" s="88"/>
      <c r="D24" s="98"/>
      <c r="E24" s="85"/>
      <c r="F24" s="64"/>
      <c r="G24" s="64">
        <v>-1500</v>
      </c>
      <c r="H24" s="64">
        <f t="shared" si="0"/>
        <v>-7314.9000000000005</v>
      </c>
    </row>
    <row r="25" spans="1:8">
      <c r="A25" s="80">
        <v>44805</v>
      </c>
      <c r="B25" t="s">
        <v>2</v>
      </c>
      <c r="D25" s="10"/>
      <c r="E25" s="64">
        <v>-1500</v>
      </c>
      <c r="F25" s="64"/>
      <c r="G25" s="64">
        <v>-2108</v>
      </c>
      <c r="H25" s="64">
        <f t="shared" si="0"/>
        <v>-9422.9000000000015</v>
      </c>
    </row>
    <row r="26" spans="1:8">
      <c r="A26" s="80">
        <v>44805</v>
      </c>
      <c r="B26" t="s">
        <v>1</v>
      </c>
      <c r="D26" s="10"/>
      <c r="E26" s="64">
        <v>-1500</v>
      </c>
      <c r="F26" s="64"/>
      <c r="G26" s="64">
        <v>-2108</v>
      </c>
      <c r="H26" s="64">
        <f t="shared" si="0"/>
        <v>-11530.900000000001</v>
      </c>
    </row>
    <row r="27" spans="1:8">
      <c r="B27" t="s">
        <v>125</v>
      </c>
      <c r="D27" s="10"/>
      <c r="E27" s="64">
        <v>-1500</v>
      </c>
      <c r="H27" s="64">
        <f t="shared" si="0"/>
        <v>-11530.900000000001</v>
      </c>
    </row>
    <row r="28" spans="1:8">
      <c r="A28" s="80">
        <v>44779</v>
      </c>
      <c r="B28" t="s">
        <v>955</v>
      </c>
      <c r="D28" s="10"/>
      <c r="E28" s="10"/>
      <c r="G28" s="64">
        <v>-1038</v>
      </c>
      <c r="H28" s="64">
        <f t="shared" si="0"/>
        <v>-12568.900000000001</v>
      </c>
    </row>
    <row r="29" spans="1:8">
      <c r="B29" t="s">
        <v>956</v>
      </c>
      <c r="D29" s="10"/>
      <c r="E29" s="10"/>
      <c r="G29" s="64">
        <v>-3000</v>
      </c>
      <c r="H29" s="64">
        <f t="shared" si="0"/>
        <v>-15568.900000000001</v>
      </c>
    </row>
    <row r="30" spans="1:8">
      <c r="A30" s="80">
        <v>44788</v>
      </c>
      <c r="B30" t="s">
        <v>957</v>
      </c>
      <c r="D30" s="10"/>
      <c r="E30" s="10"/>
      <c r="G30" s="64">
        <v>-638</v>
      </c>
      <c r="H30" s="64">
        <f t="shared" si="0"/>
        <v>-16206.900000000001</v>
      </c>
    </row>
    <row r="31" spans="1:8">
      <c r="B31" t="s">
        <v>382</v>
      </c>
      <c r="D31" s="10"/>
      <c r="E31" s="10"/>
      <c r="G31" s="64">
        <v>-400</v>
      </c>
      <c r="H31" s="64">
        <f t="shared" si="0"/>
        <v>-16606.900000000001</v>
      </c>
    </row>
    <row r="32" spans="1:8">
      <c r="B32" t="s">
        <v>958</v>
      </c>
      <c r="D32" s="10"/>
      <c r="E32" s="10"/>
      <c r="G32" s="64">
        <v>-1872.16</v>
      </c>
      <c r="H32" s="64">
        <f t="shared" si="0"/>
        <v>-18479.060000000001</v>
      </c>
    </row>
    <row r="33" spans="1:8">
      <c r="B33" t="s">
        <v>959</v>
      </c>
      <c r="D33" s="10"/>
      <c r="E33" s="10"/>
      <c r="G33" s="64">
        <v>-3.74</v>
      </c>
      <c r="H33" s="64">
        <f t="shared" si="0"/>
        <v>-18482.800000000003</v>
      </c>
    </row>
    <row r="34" spans="1:8">
      <c r="B34" t="s">
        <v>960</v>
      </c>
      <c r="D34" s="10"/>
      <c r="E34" s="10"/>
      <c r="G34" s="64">
        <v>-700</v>
      </c>
      <c r="H34" s="64">
        <f t="shared" si="0"/>
        <v>-19182.800000000003</v>
      </c>
    </row>
    <row r="35" spans="1:8">
      <c r="B35" t="s">
        <v>961</v>
      </c>
      <c r="D35" s="10"/>
      <c r="E35" s="10"/>
      <c r="G35" s="64">
        <v>-380</v>
      </c>
      <c r="H35" s="64">
        <f t="shared" si="0"/>
        <v>-19562.800000000003</v>
      </c>
    </row>
    <row r="36" spans="1:8">
      <c r="B36" t="s">
        <v>962</v>
      </c>
      <c r="D36" s="10"/>
      <c r="E36" s="10"/>
      <c r="G36" s="64">
        <v>-200</v>
      </c>
      <c r="H36" s="64">
        <f t="shared" ref="H36:H60" si="1">H35+F36+G36</f>
        <v>-19762.800000000003</v>
      </c>
    </row>
    <row r="37" spans="1:8">
      <c r="B37" t="s">
        <v>963</v>
      </c>
      <c r="D37" s="10"/>
      <c r="E37" s="10"/>
      <c r="G37" s="64">
        <v>-100</v>
      </c>
      <c r="H37" s="64">
        <f t="shared" si="1"/>
        <v>-19862.800000000003</v>
      </c>
    </row>
    <row r="38" spans="1:8">
      <c r="B38" t="s">
        <v>964</v>
      </c>
      <c r="D38" s="10"/>
      <c r="E38" s="10"/>
      <c r="G38">
        <v>-7000</v>
      </c>
      <c r="H38" s="64">
        <f t="shared" si="1"/>
        <v>-26862.800000000003</v>
      </c>
    </row>
    <row r="39" spans="1:8">
      <c r="D39" s="10"/>
      <c r="E39" s="10"/>
      <c r="H39" s="64">
        <f t="shared" si="1"/>
        <v>-26862.800000000003</v>
      </c>
    </row>
    <row r="40" spans="1:8">
      <c r="A40" s="80">
        <v>44774</v>
      </c>
      <c r="B40" t="s">
        <v>965</v>
      </c>
      <c r="C40" s="88"/>
      <c r="D40" s="98"/>
      <c r="E40" s="85"/>
      <c r="F40" s="64"/>
      <c r="G40" s="64"/>
      <c r="H40" s="64">
        <f t="shared" si="1"/>
        <v>-26862.800000000003</v>
      </c>
    </row>
    <row r="41" spans="1:8">
      <c r="A41" s="80">
        <v>44774</v>
      </c>
      <c r="B41" t="s">
        <v>966</v>
      </c>
      <c r="C41" s="88"/>
      <c r="D41" s="234"/>
      <c r="E41" s="85"/>
      <c r="F41" s="64">
        <v>20000</v>
      </c>
      <c r="G41" s="64"/>
      <c r="H41" s="64">
        <f t="shared" si="1"/>
        <v>-6862.8000000000029</v>
      </c>
    </row>
    <row r="42" spans="1:8">
      <c r="A42" s="80">
        <v>44778</v>
      </c>
      <c r="B42" t="s">
        <v>966</v>
      </c>
      <c r="C42" s="88"/>
      <c r="D42" s="98"/>
      <c r="E42" s="85"/>
      <c r="F42" s="64">
        <v>25000</v>
      </c>
      <c r="G42" s="64"/>
      <c r="H42" s="64">
        <f t="shared" si="1"/>
        <v>18137.199999999997</v>
      </c>
    </row>
    <row r="43" spans="1:8">
      <c r="A43" s="80"/>
      <c r="B43" t="s">
        <v>967</v>
      </c>
      <c r="C43" s="88"/>
      <c r="D43" s="98"/>
      <c r="E43" s="85"/>
      <c r="F43" s="64"/>
      <c r="G43" s="64">
        <v>-5365</v>
      </c>
      <c r="H43" s="64">
        <f t="shared" si="1"/>
        <v>12772.199999999997</v>
      </c>
    </row>
    <row r="44" spans="1:8">
      <c r="A44" s="80"/>
      <c r="B44" t="s">
        <v>968</v>
      </c>
      <c r="C44" s="88"/>
      <c r="D44" s="98"/>
      <c r="E44" s="85"/>
      <c r="F44" s="64">
        <v>40000</v>
      </c>
      <c r="G44" s="64"/>
      <c r="H44" s="64">
        <f t="shared" si="1"/>
        <v>52772.2</v>
      </c>
    </row>
    <row r="45" spans="1:8">
      <c r="A45" s="80"/>
      <c r="B45" t="s">
        <v>969</v>
      </c>
      <c r="C45" s="88"/>
      <c r="D45" s="98"/>
      <c r="E45" s="85"/>
      <c r="F45" s="64"/>
      <c r="G45" s="64"/>
      <c r="H45" s="64">
        <f t="shared" si="1"/>
        <v>52772.2</v>
      </c>
    </row>
    <row r="46" spans="1:8">
      <c r="A46" s="80"/>
      <c r="C46" s="88"/>
      <c r="D46" s="98"/>
      <c r="E46" s="85"/>
      <c r="F46" s="64"/>
      <c r="G46" s="64"/>
      <c r="H46" s="64">
        <f t="shared" si="1"/>
        <v>52772.2</v>
      </c>
    </row>
    <row r="47" spans="1:8">
      <c r="B47" t="s">
        <v>126</v>
      </c>
      <c r="D47" s="64">
        <v>4299.5</v>
      </c>
      <c r="E47" s="10"/>
      <c r="F47" s="64">
        <v>4299.5</v>
      </c>
      <c r="G47" s="64"/>
      <c r="H47" s="64">
        <f t="shared" si="1"/>
        <v>57071.7</v>
      </c>
    </row>
    <row r="48" spans="1:8">
      <c r="B48" t="s">
        <v>127</v>
      </c>
      <c r="D48" s="64">
        <v>1650</v>
      </c>
      <c r="E48" s="10"/>
      <c r="F48" s="64">
        <v>1650</v>
      </c>
      <c r="G48" s="64"/>
      <c r="H48" s="64">
        <f t="shared" si="1"/>
        <v>58721.7</v>
      </c>
    </row>
    <row r="49" spans="1:8">
      <c r="A49" s="80">
        <v>44802</v>
      </c>
      <c r="B49" t="s">
        <v>970</v>
      </c>
      <c r="D49" s="64">
        <v>3000</v>
      </c>
      <c r="E49" s="10"/>
      <c r="F49" s="64">
        <v>3000</v>
      </c>
      <c r="G49" s="64"/>
      <c r="H49" s="64">
        <f t="shared" si="1"/>
        <v>61721.7</v>
      </c>
    </row>
    <row r="50" spans="1:8">
      <c r="B50" t="s">
        <v>925</v>
      </c>
      <c r="D50" s="73">
        <v>20000</v>
      </c>
      <c r="E50" s="10"/>
      <c r="H50" s="64">
        <f t="shared" si="1"/>
        <v>61721.7</v>
      </c>
    </row>
    <row r="51" spans="1:8">
      <c r="H51" s="64">
        <f t="shared" si="1"/>
        <v>61721.7</v>
      </c>
    </row>
    <row r="52" spans="1:8">
      <c r="B52" t="s">
        <v>734</v>
      </c>
      <c r="D52" s="73">
        <v>4000</v>
      </c>
      <c r="H52" s="64">
        <f t="shared" si="1"/>
        <v>61721.7</v>
      </c>
    </row>
    <row r="53" spans="1:8">
      <c r="H53" s="64">
        <f t="shared" si="1"/>
        <v>61721.7</v>
      </c>
    </row>
    <row r="54" spans="1:8">
      <c r="B54" s="235" t="s">
        <v>971</v>
      </c>
      <c r="H54" s="64">
        <f t="shared" si="1"/>
        <v>61721.7</v>
      </c>
    </row>
    <row r="55" spans="1:8">
      <c r="B55" s="202" t="s">
        <v>972</v>
      </c>
      <c r="C55" s="202"/>
      <c r="D55" s="205">
        <v>1000</v>
      </c>
      <c r="E55" s="202"/>
      <c r="F55" s="236">
        <v>1000</v>
      </c>
      <c r="H55" s="64">
        <f t="shared" si="1"/>
        <v>62721.7</v>
      </c>
    </row>
    <row r="56" spans="1:8">
      <c r="A56" s="80">
        <v>44802</v>
      </c>
      <c r="B56" s="237" t="s">
        <v>973</v>
      </c>
      <c r="C56" s="237" t="s">
        <v>974</v>
      </c>
      <c r="D56" s="238">
        <v>5000</v>
      </c>
      <c r="E56" s="237"/>
      <c r="F56" s="7">
        <v>5000</v>
      </c>
      <c r="H56" s="64">
        <f t="shared" si="1"/>
        <v>67721.7</v>
      </c>
    </row>
    <row r="57" spans="1:8">
      <c r="B57" s="202" t="s">
        <v>975</v>
      </c>
      <c r="C57" s="202"/>
      <c r="D57" s="239"/>
      <c r="E57" s="202"/>
      <c r="F57" s="202">
        <v>445.63</v>
      </c>
      <c r="H57" s="64">
        <f t="shared" si="1"/>
        <v>68167.33</v>
      </c>
    </row>
    <row r="58" spans="1:8">
      <c r="H58" s="64">
        <f t="shared" si="1"/>
        <v>68167.33</v>
      </c>
    </row>
    <row r="59" spans="1:8">
      <c r="B59" s="160" t="s">
        <v>883</v>
      </c>
      <c r="C59" s="160"/>
      <c r="D59" s="230">
        <f>'07'!D55</f>
        <v>4000</v>
      </c>
      <c r="H59" s="64">
        <f t="shared" si="1"/>
        <v>68167.33</v>
      </c>
    </row>
    <row r="60" spans="1:8">
      <c r="B60" s="160" t="s">
        <v>882</v>
      </c>
      <c r="C60" s="160"/>
      <c r="D60" s="230">
        <v>4000</v>
      </c>
      <c r="H60" s="64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3"/>
  <sheetViews>
    <sheetView zoomScale="110" zoomScaleNormal="110" workbookViewId="0">
      <selection activeCell="D12" sqref="D12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10"/>
      <c r="E3" s="11" t="s">
        <v>46</v>
      </c>
      <c r="F3" s="11" t="s">
        <v>47</v>
      </c>
    </row>
    <row r="4" spans="2:7" ht="27" customHeight="1">
      <c r="C4" s="12">
        <v>2024</v>
      </c>
      <c r="D4" s="13" t="s">
        <v>48</v>
      </c>
      <c r="E4" s="11" t="s">
        <v>49</v>
      </c>
      <c r="F4" s="14" t="s">
        <v>49</v>
      </c>
      <c r="G4" s="11" t="s">
        <v>50</v>
      </c>
    </row>
    <row r="7" spans="2:7">
      <c r="B7" s="9">
        <v>45291</v>
      </c>
      <c r="C7" t="s">
        <v>51</v>
      </c>
      <c r="G7" s="1">
        <v>1072</v>
      </c>
    </row>
    <row r="8" spans="2:7">
      <c r="B8" s="9">
        <v>45306</v>
      </c>
      <c r="C8" t="s">
        <v>52</v>
      </c>
      <c r="F8" s="1">
        <v>3450</v>
      </c>
      <c r="G8" s="1">
        <f t="shared" ref="G8:G13" si="0">G7+E8-F8</f>
        <v>-2378</v>
      </c>
    </row>
    <row r="9" spans="2:7">
      <c r="B9" s="9">
        <v>45309</v>
      </c>
      <c r="C9" t="s">
        <v>53</v>
      </c>
      <c r="E9" s="1">
        <v>899</v>
      </c>
      <c r="G9" s="1">
        <f t="shared" si="0"/>
        <v>-1479</v>
      </c>
    </row>
    <row r="10" spans="2:7">
      <c r="B10" s="9">
        <v>45309</v>
      </c>
      <c r="C10" t="s">
        <v>54</v>
      </c>
      <c r="E10" s="1">
        <v>1093.6500000000001</v>
      </c>
      <c r="G10" s="1">
        <f t="shared" si="0"/>
        <v>-385.34999999999991</v>
      </c>
    </row>
    <row r="11" spans="2:7">
      <c r="B11" s="9">
        <v>45310</v>
      </c>
      <c r="C11" t="s">
        <v>55</v>
      </c>
      <c r="E11" s="1">
        <v>1000</v>
      </c>
      <c r="G11" s="1">
        <f t="shared" si="0"/>
        <v>614.65000000000009</v>
      </c>
    </row>
    <row r="12" spans="2:7">
      <c r="B12" s="9">
        <v>45319</v>
      </c>
      <c r="C12" t="s">
        <v>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2.37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976</v>
      </c>
      <c r="C2" s="82" t="s">
        <v>105</v>
      </c>
      <c r="D2" s="83">
        <f>SUM(D4:D90)</f>
        <v>27131.070000000003</v>
      </c>
      <c r="E2" s="83">
        <f>SUM(E4:E90)</f>
        <v>-17400.82</v>
      </c>
      <c r="F2" s="83">
        <f>SUM(F4:F87)</f>
        <v>16133.3</v>
      </c>
      <c r="G2" s="83">
        <f>SUM(G4:G87)</f>
        <v>-20600.82</v>
      </c>
      <c r="H2" s="83">
        <f>F2+G2</f>
        <v>-4467.5200000000004</v>
      </c>
    </row>
    <row r="3" spans="1:8">
      <c r="B3" s="72"/>
      <c r="C3" s="10"/>
      <c r="D3" s="10"/>
      <c r="E3" s="64"/>
      <c r="F3" s="64"/>
      <c r="G3" s="64"/>
      <c r="H3" s="64"/>
    </row>
    <row r="4" spans="1:8">
      <c r="H4" s="64">
        <f t="shared" ref="H4:H35" si="0">H3+F4+G4</f>
        <v>0</v>
      </c>
    </row>
    <row r="5" spans="1:8">
      <c r="B5" t="s">
        <v>134</v>
      </c>
      <c r="D5">
        <v>1062.9100000000001</v>
      </c>
      <c r="E5" s="64"/>
      <c r="F5">
        <v>1060</v>
      </c>
      <c r="G5" s="64"/>
      <c r="H5" s="64">
        <f t="shared" si="0"/>
        <v>1060</v>
      </c>
    </row>
    <row r="6" spans="1:8">
      <c r="B6" t="s">
        <v>948</v>
      </c>
      <c r="D6">
        <v>324.23</v>
      </c>
      <c r="E6" s="64"/>
      <c r="F6">
        <v>325</v>
      </c>
      <c r="G6" s="64"/>
      <c r="H6" s="64">
        <f t="shared" si="0"/>
        <v>1385</v>
      </c>
    </row>
    <row r="7" spans="1:8">
      <c r="H7" s="64">
        <f t="shared" si="0"/>
        <v>1385</v>
      </c>
    </row>
    <row r="8" spans="1:8">
      <c r="B8" t="s">
        <v>138</v>
      </c>
      <c r="D8">
        <v>48.8</v>
      </c>
      <c r="E8" s="64"/>
      <c r="F8" s="64">
        <v>48.8</v>
      </c>
      <c r="G8" s="64"/>
      <c r="H8" s="64">
        <f t="shared" si="0"/>
        <v>1433.8</v>
      </c>
    </row>
    <row r="9" spans="1:8">
      <c r="A9" s="80">
        <v>44755</v>
      </c>
      <c r="B9" s="88" t="s">
        <v>818</v>
      </c>
      <c r="C9" s="88"/>
      <c r="D9" s="88"/>
      <c r="E9" s="64">
        <v>-1429.2</v>
      </c>
      <c r="F9" s="64"/>
      <c r="G9" s="64">
        <v>-1429.2</v>
      </c>
      <c r="H9" s="64">
        <f t="shared" si="0"/>
        <v>4.5999999999999091</v>
      </c>
    </row>
    <row r="10" spans="1:8">
      <c r="A10" s="80"/>
      <c r="B10" s="88"/>
      <c r="C10" s="88"/>
      <c r="D10" s="88"/>
      <c r="E10" s="64"/>
      <c r="F10" s="64"/>
      <c r="G10" s="64"/>
      <c r="H10" s="64">
        <f t="shared" si="0"/>
        <v>4.5999999999999091</v>
      </c>
    </row>
    <row r="11" spans="1:8">
      <c r="A11" s="80">
        <v>44746</v>
      </c>
      <c r="B11" s="86" t="s">
        <v>811</v>
      </c>
      <c r="C11" s="86"/>
      <c r="D11" s="86"/>
      <c r="E11" s="64">
        <v>-219</v>
      </c>
      <c r="F11" s="85"/>
      <c r="G11" s="64">
        <v>-219</v>
      </c>
      <c r="H11" s="64">
        <f t="shared" si="0"/>
        <v>-214.40000000000009</v>
      </c>
    </row>
    <row r="12" spans="1:8">
      <c r="A12" s="80">
        <v>44746</v>
      </c>
      <c r="B12" s="86" t="s">
        <v>812</v>
      </c>
      <c r="C12" s="86"/>
      <c r="D12" s="86"/>
      <c r="E12" s="64">
        <v>-438.6</v>
      </c>
      <c r="F12" s="85"/>
      <c r="G12" s="64">
        <v>-438.6</v>
      </c>
      <c r="H12" s="64">
        <f t="shared" si="0"/>
        <v>-653.00000000000011</v>
      </c>
    </row>
    <row r="13" spans="1:8">
      <c r="A13" s="80"/>
      <c r="B13" s="86"/>
      <c r="C13" s="86"/>
      <c r="D13" s="86"/>
      <c r="E13" s="64"/>
      <c r="F13" s="85"/>
      <c r="G13" s="64"/>
      <c r="H13" s="64">
        <f t="shared" si="0"/>
        <v>-653.00000000000011</v>
      </c>
    </row>
    <row r="14" spans="1:8">
      <c r="A14" s="80">
        <v>44747</v>
      </c>
      <c r="B14" s="86" t="s">
        <v>977</v>
      </c>
      <c r="C14" s="86"/>
      <c r="D14" s="86"/>
      <c r="E14" s="64"/>
      <c r="F14" s="85"/>
      <c r="G14" s="64">
        <v>-3450</v>
      </c>
      <c r="H14" s="64">
        <f t="shared" si="0"/>
        <v>-4103</v>
      </c>
    </row>
    <row r="15" spans="1:8">
      <c r="A15" s="80">
        <v>44747</v>
      </c>
      <c r="B15" t="s">
        <v>978</v>
      </c>
      <c r="F15" s="1">
        <v>3450</v>
      </c>
      <c r="H15" s="64">
        <f t="shared" si="0"/>
        <v>-653</v>
      </c>
    </row>
    <row r="16" spans="1:8">
      <c r="A16" s="80"/>
      <c r="F16" s="1"/>
      <c r="H16" s="64">
        <f t="shared" si="0"/>
        <v>-653</v>
      </c>
    </row>
    <row r="17" spans="1:8">
      <c r="A17" s="80">
        <v>44749</v>
      </c>
      <c r="B17" t="s">
        <v>979</v>
      </c>
      <c r="E17" s="64">
        <v>-4.8899999999999997</v>
      </c>
      <c r="F17" s="1"/>
      <c r="G17" s="64">
        <v>-4.8899999999999997</v>
      </c>
      <c r="H17" s="64">
        <f t="shared" si="0"/>
        <v>-657.89</v>
      </c>
    </row>
    <row r="18" spans="1:8">
      <c r="A18" s="80">
        <v>44749</v>
      </c>
      <c r="B18" s="86" t="s">
        <v>980</v>
      </c>
      <c r="C18" s="86"/>
      <c r="D18" s="86"/>
      <c r="E18" s="64">
        <v>-4300</v>
      </c>
      <c r="F18" s="85"/>
      <c r="G18" s="64">
        <v>-4300</v>
      </c>
      <c r="H18" s="64">
        <f t="shared" si="0"/>
        <v>-4957.8900000000003</v>
      </c>
    </row>
    <row r="19" spans="1:8">
      <c r="A19" s="80">
        <v>44749</v>
      </c>
      <c r="B19" s="86" t="s">
        <v>981</v>
      </c>
      <c r="C19" s="86"/>
      <c r="D19" s="86"/>
      <c r="E19" s="64">
        <v>-396.5</v>
      </c>
      <c r="F19" s="85"/>
      <c r="G19" s="64">
        <v>-396.5</v>
      </c>
      <c r="H19" s="64">
        <f t="shared" si="0"/>
        <v>-5354.39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-5354.39</v>
      </c>
    </row>
    <row r="21" spans="1:8">
      <c r="B21" s="88" t="s">
        <v>919</v>
      </c>
      <c r="C21" s="88"/>
      <c r="D21" s="88"/>
      <c r="E21" s="85">
        <v>-200</v>
      </c>
      <c r="F21" s="64"/>
      <c r="G21" s="64"/>
      <c r="H21" s="64">
        <f t="shared" si="0"/>
        <v>-5354.39</v>
      </c>
    </row>
    <row r="22" spans="1:8">
      <c r="B22" s="88" t="s">
        <v>932</v>
      </c>
      <c r="C22" s="88"/>
      <c r="D22" s="88"/>
      <c r="E22" s="85">
        <v>-50</v>
      </c>
      <c r="F22" s="64"/>
      <c r="G22" s="64"/>
      <c r="H22" s="64">
        <f t="shared" si="0"/>
        <v>-5354.39</v>
      </c>
    </row>
    <row r="23" spans="1:8">
      <c r="B23" s="88"/>
      <c r="C23" s="88"/>
      <c r="D23" s="88"/>
      <c r="E23" s="64"/>
      <c r="F23" s="64"/>
      <c r="G23" s="64"/>
      <c r="H23" s="64">
        <f t="shared" si="0"/>
        <v>-5354.39</v>
      </c>
    </row>
    <row r="24" spans="1:8">
      <c r="B24" s="88" t="s">
        <v>982</v>
      </c>
      <c r="C24" s="88"/>
      <c r="D24" s="88"/>
      <c r="E24" s="64">
        <v>-177.65</v>
      </c>
      <c r="F24" s="64"/>
      <c r="G24" s="64"/>
      <c r="H24" s="64">
        <f t="shared" si="0"/>
        <v>-5354.39</v>
      </c>
    </row>
    <row r="25" spans="1:8">
      <c r="B25" s="88" t="s">
        <v>983</v>
      </c>
      <c r="C25" s="88"/>
      <c r="D25" s="88"/>
      <c r="E25" s="64">
        <v>-300</v>
      </c>
      <c r="F25" s="64"/>
      <c r="G25" s="64"/>
      <c r="H25" s="64">
        <f t="shared" si="0"/>
        <v>-5354.39</v>
      </c>
    </row>
    <row r="26" spans="1:8">
      <c r="B26" s="88" t="s">
        <v>705</v>
      </c>
      <c r="C26" s="88"/>
      <c r="D26" s="88"/>
      <c r="E26" s="64">
        <v>-31.99</v>
      </c>
      <c r="F26" s="64"/>
      <c r="G26" s="64"/>
      <c r="H26" s="64">
        <f t="shared" si="0"/>
        <v>-5354.39</v>
      </c>
    </row>
    <row r="27" spans="1:8">
      <c r="B27" s="88" t="s">
        <v>984</v>
      </c>
      <c r="C27" s="88"/>
      <c r="D27" s="88"/>
      <c r="E27" s="64">
        <v>-100</v>
      </c>
      <c r="F27" s="64"/>
      <c r="G27" s="64"/>
      <c r="H27" s="64">
        <f t="shared" si="0"/>
        <v>-5354.39</v>
      </c>
    </row>
    <row r="28" spans="1:8">
      <c r="B28" s="88" t="s">
        <v>985</v>
      </c>
      <c r="C28" s="88"/>
      <c r="D28" s="88"/>
      <c r="E28" s="64">
        <v>-344.2</v>
      </c>
      <c r="F28" s="64"/>
      <c r="G28" s="64"/>
      <c r="H28" s="64">
        <f t="shared" si="0"/>
        <v>-5354.39</v>
      </c>
    </row>
    <row r="29" spans="1:8">
      <c r="B29" s="88" t="s">
        <v>986</v>
      </c>
      <c r="C29" s="88"/>
      <c r="D29" s="88"/>
      <c r="E29" s="64">
        <v>-400</v>
      </c>
      <c r="F29" s="64"/>
      <c r="G29" s="64"/>
      <c r="H29" s="64">
        <f t="shared" si="0"/>
        <v>-5354.39</v>
      </c>
    </row>
    <row r="30" spans="1:8">
      <c r="B30" s="88" t="s">
        <v>987</v>
      </c>
      <c r="C30" s="88"/>
      <c r="D30" s="88"/>
      <c r="E30" s="64">
        <v>-256.89</v>
      </c>
      <c r="F30" s="64"/>
      <c r="G30" s="64"/>
      <c r="H30" s="64">
        <f t="shared" si="0"/>
        <v>-5354.39</v>
      </c>
    </row>
    <row r="31" spans="1:8">
      <c r="B31" s="88" t="s">
        <v>988</v>
      </c>
      <c r="C31" s="88"/>
      <c r="D31" s="88"/>
      <c r="E31" s="64">
        <v>-400</v>
      </c>
      <c r="F31" s="64"/>
      <c r="G31" s="64"/>
      <c r="H31" s="64">
        <f t="shared" si="0"/>
        <v>-5354.39</v>
      </c>
    </row>
    <row r="32" spans="1:8">
      <c r="B32" s="88" t="s">
        <v>989</v>
      </c>
      <c r="C32" s="88"/>
      <c r="D32" s="88"/>
      <c r="E32" s="64">
        <v>-529.9</v>
      </c>
      <c r="F32" s="64"/>
      <c r="G32" s="64"/>
      <c r="H32" s="64">
        <f t="shared" si="0"/>
        <v>-5354.39</v>
      </c>
    </row>
    <row r="33" spans="1:8">
      <c r="B33" s="88" t="s">
        <v>710</v>
      </c>
      <c r="C33" s="88"/>
      <c r="D33" s="88"/>
      <c r="E33" s="64">
        <v>-70</v>
      </c>
      <c r="F33" s="64"/>
      <c r="G33" s="64"/>
      <c r="H33" s="64">
        <f t="shared" si="0"/>
        <v>-5354.39</v>
      </c>
    </row>
    <row r="34" spans="1:8">
      <c r="A34" s="80">
        <v>44747</v>
      </c>
      <c r="B34" s="88" t="s">
        <v>939</v>
      </c>
      <c r="C34" s="88"/>
      <c r="D34" s="88"/>
      <c r="E34" s="85"/>
      <c r="F34" s="64"/>
      <c r="G34" s="64">
        <v>-2610.63</v>
      </c>
      <c r="H34" s="64">
        <f t="shared" si="0"/>
        <v>-7965.02</v>
      </c>
    </row>
    <row r="35" spans="1:8">
      <c r="B35" s="88" t="s">
        <v>990</v>
      </c>
      <c r="C35" s="88"/>
      <c r="D35" s="234">
        <v>200</v>
      </c>
      <c r="E35" s="64"/>
      <c r="F35" s="64">
        <v>200</v>
      </c>
      <c r="G35" s="64"/>
      <c r="H35" s="64">
        <f t="shared" si="0"/>
        <v>-7765.02</v>
      </c>
    </row>
    <row r="36" spans="1:8">
      <c r="B36" t="s">
        <v>2</v>
      </c>
      <c r="E36" s="64">
        <v>-2107</v>
      </c>
      <c r="F36" s="64"/>
      <c r="G36" s="64">
        <v>-2107</v>
      </c>
      <c r="H36" s="64">
        <f t="shared" ref="H36:H55" si="1">H35+F36+G36</f>
        <v>-9872.02</v>
      </c>
    </row>
    <row r="37" spans="1:8">
      <c r="B37" t="s">
        <v>554</v>
      </c>
      <c r="E37" s="64">
        <v>-500</v>
      </c>
      <c r="F37" s="64"/>
      <c r="G37" s="64">
        <v>-500</v>
      </c>
      <c r="H37" s="64">
        <f t="shared" si="1"/>
        <v>-10372.02</v>
      </c>
    </row>
    <row r="38" spans="1:8">
      <c r="B38" t="s">
        <v>1</v>
      </c>
      <c r="E38" s="64">
        <v>-2107</v>
      </c>
      <c r="F38" s="64"/>
      <c r="G38" s="64">
        <v>-2107</v>
      </c>
      <c r="H38" s="64">
        <f t="shared" si="1"/>
        <v>-12479.02</v>
      </c>
    </row>
    <row r="39" spans="1:8">
      <c r="B39" t="s">
        <v>553</v>
      </c>
      <c r="E39" s="64">
        <v>-500</v>
      </c>
      <c r="F39" s="64"/>
      <c r="G39" s="64">
        <v>-500</v>
      </c>
      <c r="H39" s="64">
        <f t="shared" si="1"/>
        <v>-12979.02</v>
      </c>
    </row>
    <row r="40" spans="1:8">
      <c r="B40" t="s">
        <v>125</v>
      </c>
      <c r="E40" s="64">
        <v>-1500</v>
      </c>
      <c r="G40" s="64">
        <v>-1500</v>
      </c>
      <c r="H40" s="64">
        <f t="shared" si="1"/>
        <v>-14479.02</v>
      </c>
    </row>
    <row r="41" spans="1:8">
      <c r="A41" s="80">
        <v>44764</v>
      </c>
      <c r="B41" t="s">
        <v>991</v>
      </c>
      <c r="C41" t="s">
        <v>974</v>
      </c>
      <c r="E41" s="64">
        <v>-1038</v>
      </c>
      <c r="G41" s="64">
        <v>-1038</v>
      </c>
      <c r="H41" s="64">
        <f t="shared" si="1"/>
        <v>-15517.02</v>
      </c>
    </row>
    <row r="42" spans="1:8">
      <c r="B42" s="88"/>
      <c r="C42" s="88"/>
      <c r="D42" s="88"/>
      <c r="E42" s="64"/>
      <c r="F42" s="64"/>
      <c r="G42" s="64"/>
      <c r="H42" s="64">
        <f t="shared" si="1"/>
        <v>-15517.02</v>
      </c>
    </row>
    <row r="43" spans="1:8">
      <c r="B43" s="88" t="s">
        <v>992</v>
      </c>
      <c r="C43" s="88"/>
      <c r="D43" s="234">
        <v>1100</v>
      </c>
      <c r="E43" s="64"/>
      <c r="F43" s="64">
        <v>1100</v>
      </c>
      <c r="G43" s="64"/>
      <c r="H43" s="64">
        <f t="shared" si="1"/>
        <v>-14417.02</v>
      </c>
    </row>
    <row r="44" spans="1:8">
      <c r="B44" t="s">
        <v>126</v>
      </c>
      <c r="D44" s="85">
        <v>4299.5</v>
      </c>
      <c r="F44" s="64">
        <v>4299.5</v>
      </c>
      <c r="G44" s="64"/>
      <c r="H44" s="64">
        <f t="shared" si="1"/>
        <v>-10117.52</v>
      </c>
    </row>
    <row r="45" spans="1:8">
      <c r="B45" t="s">
        <v>993</v>
      </c>
      <c r="D45" s="64">
        <v>1650</v>
      </c>
      <c r="F45" s="64">
        <v>1650</v>
      </c>
      <c r="G45" s="64"/>
      <c r="H45" s="64">
        <f t="shared" si="1"/>
        <v>-8467.52</v>
      </c>
    </row>
    <row r="46" spans="1:8">
      <c r="D46" s="85"/>
      <c r="F46" s="64"/>
      <c r="G46" s="64"/>
      <c r="H46" s="64">
        <f t="shared" si="1"/>
        <v>-8467.52</v>
      </c>
    </row>
    <row r="47" spans="1:8">
      <c r="A47" s="240">
        <v>44747</v>
      </c>
      <c r="B47" s="237" t="s">
        <v>994</v>
      </c>
      <c r="C47" s="237"/>
      <c r="D47" s="238">
        <v>4000</v>
      </c>
      <c r="E47" s="237"/>
      <c r="F47" s="7">
        <v>4000</v>
      </c>
      <c r="G47" s="64"/>
      <c r="H47" s="64">
        <f t="shared" si="1"/>
        <v>-4467.5200000000004</v>
      </c>
    </row>
    <row r="48" spans="1:8">
      <c r="A48" s="80"/>
      <c r="B48" s="232" t="s">
        <v>972</v>
      </c>
      <c r="C48" s="232"/>
      <c r="D48" s="241">
        <v>1000</v>
      </c>
      <c r="E48" s="232"/>
      <c r="F48" s="242"/>
      <c r="G48" s="243"/>
      <c r="H48" s="64">
        <f t="shared" si="1"/>
        <v>-4467.5200000000004</v>
      </c>
    </row>
    <row r="49" spans="1:8">
      <c r="B49" t="s">
        <v>995</v>
      </c>
      <c r="D49" s="85">
        <v>5000</v>
      </c>
      <c r="E49" s="64"/>
      <c r="F49" s="64"/>
      <c r="G49" s="64"/>
      <c r="H49" s="64">
        <f t="shared" si="1"/>
        <v>-4467.5200000000004</v>
      </c>
    </row>
    <row r="50" spans="1:8">
      <c r="B50" t="s">
        <v>882</v>
      </c>
      <c r="D50" s="73">
        <v>4000</v>
      </c>
      <c r="E50" s="64"/>
      <c r="F50" s="64"/>
      <c r="G50" s="64"/>
      <c r="H50" s="64">
        <f t="shared" si="1"/>
        <v>-4467.5200000000004</v>
      </c>
    </row>
    <row r="51" spans="1:8">
      <c r="D51" s="85"/>
      <c r="E51" s="64"/>
      <c r="F51" s="64"/>
      <c r="G51" s="64"/>
      <c r="H51" s="64">
        <f t="shared" si="1"/>
        <v>-4467.5200000000004</v>
      </c>
    </row>
    <row r="52" spans="1:8">
      <c r="D52" s="85"/>
      <c r="E52" s="64"/>
      <c r="F52" s="64"/>
      <c r="G52" s="64"/>
      <c r="H52" s="64">
        <f t="shared" si="1"/>
        <v>-4467.5200000000004</v>
      </c>
    </row>
    <row r="53" spans="1:8">
      <c r="D53" s="85"/>
      <c r="E53" s="64"/>
      <c r="F53" s="64"/>
      <c r="G53" s="64"/>
      <c r="H53" s="64">
        <f t="shared" si="1"/>
        <v>-4467.5200000000004</v>
      </c>
    </row>
    <row r="54" spans="1:8">
      <c r="A54" s="244"/>
      <c r="B54" s="244" t="s">
        <v>996</v>
      </c>
      <c r="C54" s="244"/>
      <c r="D54" s="245">
        <v>445.63</v>
      </c>
      <c r="E54" s="246"/>
      <c r="F54" s="244"/>
      <c r="G54" s="246"/>
      <c r="H54" s="64">
        <f t="shared" si="1"/>
        <v>-4467.5200000000004</v>
      </c>
    </row>
    <row r="55" spans="1:8">
      <c r="B55" s="244" t="s">
        <v>883</v>
      </c>
      <c r="C55" s="244"/>
      <c r="D55" s="233">
        <v>4000</v>
      </c>
      <c r="E55" s="232"/>
      <c r="F55" s="232"/>
      <c r="G55" s="232"/>
      <c r="H55" s="64">
        <f t="shared" si="1"/>
        <v>-4467.5200000000004</v>
      </c>
    </row>
    <row r="58" spans="1:8">
      <c r="H5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4.95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997</v>
      </c>
      <c r="C2" s="82" t="s">
        <v>105</v>
      </c>
      <c r="D2" s="83">
        <f>SUM(D4:D44)</f>
        <v>17837.05</v>
      </c>
      <c r="E2" s="83">
        <f>SUM(E4:E80)</f>
        <v>-28058.100000000002</v>
      </c>
      <c r="F2" s="83">
        <f>SUM(F4:F77)</f>
        <v>16654.189999999999</v>
      </c>
      <c r="G2" s="83">
        <f>SUM(G4:G77)</f>
        <v>-28058.1</v>
      </c>
      <c r="H2" s="83">
        <f>F2+G2</f>
        <v>-11403.91</v>
      </c>
    </row>
    <row r="3" spans="1:8">
      <c r="B3" s="72"/>
      <c r="H3" s="64"/>
    </row>
    <row r="4" spans="1:8">
      <c r="B4" s="10"/>
      <c r="C4" s="10"/>
      <c r="D4" s="10"/>
      <c r="E4" s="64"/>
      <c r="F4" s="64"/>
      <c r="G4" s="64"/>
      <c r="H4" s="64">
        <f t="shared" ref="H4:H47" si="0">H3+F4+G4</f>
        <v>0</v>
      </c>
    </row>
    <row r="5" spans="1:8">
      <c r="A5" s="244"/>
      <c r="B5" s="247" t="s">
        <v>998</v>
      </c>
      <c r="C5" s="247"/>
      <c r="D5" s="247">
        <v>182.86</v>
      </c>
      <c r="E5" s="248"/>
      <c r="F5" s="248"/>
      <c r="G5" s="248"/>
      <c r="H5" s="64">
        <f t="shared" si="0"/>
        <v>0</v>
      </c>
    </row>
    <row r="6" spans="1:8">
      <c r="B6" t="s">
        <v>134</v>
      </c>
      <c r="D6">
        <v>996.77</v>
      </c>
      <c r="E6" s="64"/>
      <c r="F6" s="64">
        <v>996.77</v>
      </c>
      <c r="G6" s="64"/>
      <c r="H6" s="64">
        <f t="shared" si="0"/>
        <v>996.77</v>
      </c>
    </row>
    <row r="7" spans="1:8">
      <c r="B7" t="s">
        <v>948</v>
      </c>
      <c r="D7">
        <v>249.02</v>
      </c>
      <c r="E7" s="64"/>
      <c r="F7" s="64">
        <v>249.02</v>
      </c>
      <c r="G7" s="64"/>
      <c r="H7" s="64">
        <f t="shared" si="0"/>
        <v>1245.79</v>
      </c>
    </row>
    <row r="8" spans="1:8">
      <c r="B8" t="s">
        <v>138</v>
      </c>
      <c r="D8">
        <v>140.4</v>
      </c>
      <c r="E8" s="64"/>
      <c r="F8" s="64">
        <v>140.4</v>
      </c>
      <c r="G8" s="64"/>
      <c r="H8" s="64">
        <f t="shared" si="0"/>
        <v>1386.19</v>
      </c>
    </row>
    <row r="9" spans="1:8">
      <c r="B9" s="249" t="s">
        <v>818</v>
      </c>
      <c r="C9" s="249"/>
      <c r="D9" s="249"/>
      <c r="E9" s="250">
        <v>-1317.2</v>
      </c>
      <c r="F9" s="250"/>
      <c r="G9" s="250">
        <v>-1317.2</v>
      </c>
      <c r="H9" s="64">
        <f t="shared" si="0"/>
        <v>68.990000000000009</v>
      </c>
    </row>
    <row r="10" spans="1:8">
      <c r="B10" s="88"/>
      <c r="C10" s="88"/>
      <c r="D10" s="88"/>
      <c r="E10" s="64"/>
      <c r="F10" s="64"/>
      <c r="G10" s="64"/>
      <c r="H10" s="64">
        <f t="shared" si="0"/>
        <v>68.990000000000009</v>
      </c>
    </row>
    <row r="11" spans="1:8">
      <c r="A11" s="80">
        <v>44718</v>
      </c>
      <c r="B11" s="86" t="s">
        <v>811</v>
      </c>
      <c r="C11" s="86"/>
      <c r="D11" s="86"/>
      <c r="E11" s="64">
        <v>-200.1</v>
      </c>
      <c r="F11" s="85"/>
      <c r="G11" s="64">
        <v>-200.1</v>
      </c>
      <c r="H11" s="64">
        <f t="shared" si="0"/>
        <v>-131.10999999999999</v>
      </c>
    </row>
    <row r="12" spans="1:8">
      <c r="A12" s="80">
        <v>44718</v>
      </c>
      <c r="B12" s="86" t="s">
        <v>812</v>
      </c>
      <c r="C12" s="86"/>
      <c r="D12" s="86"/>
      <c r="E12" s="64">
        <v>-395.4</v>
      </c>
      <c r="F12" s="85"/>
      <c r="G12" s="64">
        <v>-395.4</v>
      </c>
      <c r="H12" s="64">
        <f t="shared" si="0"/>
        <v>-526.51</v>
      </c>
    </row>
    <row r="13" spans="1:8">
      <c r="A13" s="80"/>
      <c r="B13" s="86"/>
      <c r="C13" s="86"/>
      <c r="D13" s="86"/>
      <c r="E13" s="85"/>
      <c r="F13" s="85"/>
      <c r="G13" s="64"/>
      <c r="H13" s="64">
        <f t="shared" si="0"/>
        <v>-526.51</v>
      </c>
    </row>
    <row r="14" spans="1:8">
      <c r="A14" s="80">
        <v>44719</v>
      </c>
      <c r="B14" s="86" t="s">
        <v>999</v>
      </c>
      <c r="C14" s="86"/>
      <c r="D14" s="86"/>
      <c r="E14" s="85"/>
      <c r="F14" s="85"/>
      <c r="G14" s="64"/>
      <c r="H14" s="64">
        <f t="shared" si="0"/>
        <v>-526.51</v>
      </c>
    </row>
    <row r="15" spans="1:8">
      <c r="B15" t="s">
        <v>1000</v>
      </c>
      <c r="C15" t="s">
        <v>974</v>
      </c>
      <c r="E15" s="64">
        <v>-4820</v>
      </c>
      <c r="F15" s="64"/>
      <c r="G15" s="64">
        <v>-4820</v>
      </c>
      <c r="H15" s="64">
        <f t="shared" si="0"/>
        <v>-5346.51</v>
      </c>
    </row>
    <row r="16" spans="1:8">
      <c r="B16" t="s">
        <v>1001</v>
      </c>
      <c r="C16" t="s">
        <v>1002</v>
      </c>
      <c r="E16" s="64">
        <v>-250</v>
      </c>
      <c r="F16" s="64"/>
      <c r="G16" s="64">
        <v>-250</v>
      </c>
      <c r="H16" s="64">
        <f t="shared" si="0"/>
        <v>-5596.51</v>
      </c>
    </row>
    <row r="17" spans="1:8">
      <c r="F17" s="64"/>
      <c r="G17" s="64"/>
      <c r="H17" s="64">
        <f t="shared" si="0"/>
        <v>-5596.51</v>
      </c>
    </row>
    <row r="18" spans="1:8">
      <c r="B18" t="s">
        <v>1003</v>
      </c>
      <c r="E18" s="64"/>
      <c r="F18" s="64"/>
      <c r="G18" s="64"/>
      <c r="H18" s="64">
        <f t="shared" si="0"/>
        <v>-5596.51</v>
      </c>
    </row>
    <row r="19" spans="1:8">
      <c r="B19" t="s">
        <v>1004</v>
      </c>
      <c r="E19" s="64"/>
      <c r="F19" s="64"/>
      <c r="G19" s="64"/>
      <c r="H19" s="64">
        <f t="shared" si="0"/>
        <v>-5596.51</v>
      </c>
    </row>
    <row r="20" spans="1:8">
      <c r="B20" t="s">
        <v>1005</v>
      </c>
      <c r="E20" s="64"/>
      <c r="F20" s="64"/>
      <c r="G20" s="64"/>
      <c r="H20" s="64">
        <f t="shared" si="0"/>
        <v>-5596.51</v>
      </c>
    </row>
    <row r="21" spans="1:8">
      <c r="B21" t="s">
        <v>1006</v>
      </c>
      <c r="C21" t="s">
        <v>974</v>
      </c>
      <c r="E21" s="64">
        <v>-12800</v>
      </c>
      <c r="F21" s="64"/>
      <c r="G21" s="64">
        <v>-12800</v>
      </c>
      <c r="H21" s="64">
        <f t="shared" si="0"/>
        <v>-18396.510000000002</v>
      </c>
    </row>
    <row r="22" spans="1:8">
      <c r="B22" t="s">
        <v>1007</v>
      </c>
      <c r="E22" s="64">
        <v>-421.5</v>
      </c>
      <c r="F22" s="64"/>
      <c r="G22" s="64">
        <v>-421.5</v>
      </c>
      <c r="H22" s="64">
        <f t="shared" si="0"/>
        <v>-18818.010000000002</v>
      </c>
    </row>
    <row r="23" spans="1:8">
      <c r="A23" s="80"/>
      <c r="B23" s="86"/>
      <c r="C23" s="86"/>
      <c r="D23" s="86"/>
      <c r="E23" s="85"/>
      <c r="F23" s="85"/>
      <c r="G23" s="64"/>
      <c r="H23" s="64">
        <f t="shared" si="0"/>
        <v>-18818.010000000002</v>
      </c>
    </row>
    <row r="24" spans="1:8">
      <c r="B24" s="251" t="s">
        <v>1008</v>
      </c>
      <c r="C24" s="251"/>
      <c r="D24" s="251"/>
      <c r="E24" s="252">
        <v>-177.65</v>
      </c>
      <c r="F24" s="252"/>
      <c r="G24" s="252"/>
      <c r="H24" s="64">
        <f t="shared" si="0"/>
        <v>-18818.010000000002</v>
      </c>
    </row>
    <row r="25" spans="1:8">
      <c r="B25" s="88" t="s">
        <v>987</v>
      </c>
      <c r="C25" s="88"/>
      <c r="D25" s="88"/>
      <c r="E25" s="64">
        <v>-389.06</v>
      </c>
      <c r="F25" s="64"/>
      <c r="G25" s="64"/>
      <c r="H25" s="64">
        <f t="shared" si="0"/>
        <v>-18818.010000000002</v>
      </c>
    </row>
    <row r="26" spans="1:8">
      <c r="B26" s="88" t="s">
        <v>1009</v>
      </c>
      <c r="C26" s="88"/>
      <c r="D26" s="88"/>
      <c r="E26" s="64">
        <v>-200</v>
      </c>
      <c r="F26" s="64"/>
      <c r="G26" s="64"/>
      <c r="H26" s="64">
        <f t="shared" si="0"/>
        <v>-18818.010000000002</v>
      </c>
    </row>
    <row r="27" spans="1:8">
      <c r="B27" s="88" t="s">
        <v>1010</v>
      </c>
      <c r="C27" s="88"/>
      <c r="D27" s="88"/>
      <c r="E27" s="64">
        <v>-225</v>
      </c>
      <c r="F27" s="64"/>
      <c r="G27" s="64"/>
      <c r="H27" s="64">
        <f t="shared" si="0"/>
        <v>-18818.010000000002</v>
      </c>
    </row>
    <row r="28" spans="1:8">
      <c r="B28" s="88" t="s">
        <v>1011</v>
      </c>
      <c r="C28" s="88"/>
      <c r="D28" s="88"/>
      <c r="E28" s="64">
        <v>-300</v>
      </c>
      <c r="F28" s="64"/>
      <c r="G28" s="64"/>
      <c r="H28" s="64">
        <f t="shared" si="0"/>
        <v>-18818.010000000002</v>
      </c>
    </row>
    <row r="29" spans="1:8">
      <c r="B29" s="88" t="s">
        <v>1012</v>
      </c>
      <c r="C29" s="88"/>
      <c r="D29" s="88"/>
      <c r="E29" s="64">
        <v>-200</v>
      </c>
      <c r="F29" s="64"/>
      <c r="G29" s="64"/>
      <c r="H29" s="64">
        <f t="shared" si="0"/>
        <v>-18818.010000000002</v>
      </c>
    </row>
    <row r="30" spans="1:8">
      <c r="B30" s="88" t="s">
        <v>535</v>
      </c>
      <c r="C30" s="88"/>
      <c r="D30" s="88"/>
      <c r="E30" s="64">
        <v>-70</v>
      </c>
      <c r="F30" s="64"/>
      <c r="G30" s="64"/>
      <c r="H30" s="64">
        <f t="shared" si="0"/>
        <v>-18818.010000000002</v>
      </c>
    </row>
    <row r="31" spans="1:8">
      <c r="A31" s="80">
        <v>44718</v>
      </c>
      <c r="B31" s="249" t="s">
        <v>939</v>
      </c>
      <c r="C31" s="249"/>
      <c r="D31" s="249"/>
      <c r="E31" s="253"/>
      <c r="F31" s="250"/>
      <c r="G31" s="250">
        <v>-1561.71</v>
      </c>
      <c r="H31" s="64">
        <f t="shared" si="0"/>
        <v>-20379.72</v>
      </c>
    </row>
    <row r="32" spans="1:8">
      <c r="A32" s="80"/>
      <c r="B32" s="88"/>
      <c r="C32" s="88"/>
      <c r="D32" s="88"/>
      <c r="E32" s="85"/>
      <c r="F32" s="64"/>
      <c r="G32" s="64"/>
      <c r="H32" s="64">
        <f t="shared" si="0"/>
        <v>-20379.72</v>
      </c>
    </row>
    <row r="33" spans="1:8">
      <c r="A33" s="80">
        <v>44728</v>
      </c>
      <c r="B33" s="88" t="s">
        <v>1013</v>
      </c>
      <c r="C33" s="88"/>
      <c r="D33" s="88"/>
      <c r="E33" s="64">
        <v>-99.5</v>
      </c>
      <c r="F33" s="64"/>
      <c r="G33" s="64">
        <v>-130.72999999999999</v>
      </c>
      <c r="H33" s="64">
        <f t="shared" si="0"/>
        <v>-20510.45</v>
      </c>
    </row>
    <row r="34" spans="1:8">
      <c r="A34" s="80">
        <v>44729</v>
      </c>
      <c r="B34" s="88" t="s">
        <v>919</v>
      </c>
      <c r="C34" s="88"/>
      <c r="D34" s="88"/>
      <c r="E34" s="64">
        <v>-49.96</v>
      </c>
      <c r="F34" s="64"/>
      <c r="G34" s="64">
        <v>-49.96</v>
      </c>
      <c r="H34" s="64">
        <f t="shared" si="0"/>
        <v>-20560.41</v>
      </c>
    </row>
    <row r="35" spans="1:8">
      <c r="A35" s="80">
        <v>44728</v>
      </c>
      <c r="B35" s="88" t="s">
        <v>932</v>
      </c>
      <c r="C35" s="88"/>
      <c r="D35" s="88"/>
      <c r="E35" s="64">
        <v>-130.72999999999999</v>
      </c>
      <c r="F35" s="64"/>
      <c r="G35" s="64">
        <v>-99.5</v>
      </c>
      <c r="H35" s="64">
        <f t="shared" si="0"/>
        <v>-20659.91</v>
      </c>
    </row>
    <row r="36" spans="1:8">
      <c r="B36" s="88"/>
      <c r="C36" s="88"/>
      <c r="D36" s="88"/>
      <c r="E36" s="64"/>
      <c r="F36" s="64"/>
      <c r="G36" s="64"/>
      <c r="H36" s="64">
        <f t="shared" si="0"/>
        <v>-20659.91</v>
      </c>
    </row>
    <row r="37" spans="1:8">
      <c r="A37" s="80">
        <v>44739</v>
      </c>
      <c r="B37" t="s">
        <v>2</v>
      </c>
      <c r="E37" s="64">
        <v>-1506</v>
      </c>
      <c r="F37" s="64"/>
      <c r="G37" s="64">
        <v>-1506</v>
      </c>
      <c r="H37" s="64">
        <f t="shared" si="0"/>
        <v>-22165.91</v>
      </c>
    </row>
    <row r="38" spans="1:8">
      <c r="A38" s="80">
        <v>44739</v>
      </c>
      <c r="B38" t="s">
        <v>1</v>
      </c>
      <c r="E38" s="64">
        <v>-1506</v>
      </c>
      <c r="F38" s="64"/>
      <c r="G38" s="64">
        <v>-1506</v>
      </c>
      <c r="H38" s="64">
        <f t="shared" si="0"/>
        <v>-23671.91</v>
      </c>
    </row>
    <row r="39" spans="1:8">
      <c r="B39" t="s">
        <v>1014</v>
      </c>
      <c r="E39" s="64">
        <v>-3000</v>
      </c>
      <c r="G39" s="64">
        <v>-3000</v>
      </c>
      <c r="H39" s="64">
        <f t="shared" si="0"/>
        <v>-26671.91</v>
      </c>
    </row>
    <row r="40" spans="1:8">
      <c r="B40" s="88"/>
      <c r="C40" s="88"/>
      <c r="D40" s="88"/>
      <c r="E40" s="64"/>
      <c r="F40" s="64"/>
      <c r="G40" s="64"/>
      <c r="H40" s="64">
        <f t="shared" si="0"/>
        <v>-26671.91</v>
      </c>
    </row>
    <row r="41" spans="1:8">
      <c r="A41" s="80">
        <v>44739</v>
      </c>
      <c r="B41" t="s">
        <v>126</v>
      </c>
      <c r="D41" s="64">
        <v>3020.37</v>
      </c>
      <c r="E41" s="64"/>
      <c r="F41" s="64">
        <v>3020.37</v>
      </c>
      <c r="G41" s="64"/>
      <c r="H41" s="64">
        <f t="shared" si="0"/>
        <v>-23651.54</v>
      </c>
    </row>
    <row r="42" spans="1:8">
      <c r="A42" s="80">
        <v>44742</v>
      </c>
      <c r="B42" t="s">
        <v>1015</v>
      </c>
      <c r="D42" s="64">
        <v>1650</v>
      </c>
      <c r="F42" s="64">
        <v>1650</v>
      </c>
      <c r="G42" s="64"/>
      <c r="H42" s="64">
        <f t="shared" si="0"/>
        <v>-22001.54</v>
      </c>
    </row>
    <row r="43" spans="1:8">
      <c r="A43" s="244"/>
      <c r="B43" s="244" t="s">
        <v>1016</v>
      </c>
      <c r="C43" s="244"/>
      <c r="D43" s="246">
        <v>5000</v>
      </c>
      <c r="E43" s="246"/>
      <c r="F43" s="246"/>
      <c r="G43" s="246"/>
      <c r="H43" s="64">
        <f t="shared" si="0"/>
        <v>-22001.54</v>
      </c>
    </row>
    <row r="44" spans="1:8">
      <c r="A44">
        <v>2022</v>
      </c>
      <c r="B44" t="s">
        <v>1017</v>
      </c>
      <c r="D44" s="1">
        <v>6597.63</v>
      </c>
      <c r="F44" s="1">
        <v>6597.63</v>
      </c>
      <c r="H44" s="64">
        <f t="shared" si="0"/>
        <v>-15403.91</v>
      </c>
    </row>
    <row r="45" spans="1:8">
      <c r="D45" s="1"/>
      <c r="F45" s="1"/>
      <c r="H45" s="64">
        <f t="shared" si="0"/>
        <v>-15403.91</v>
      </c>
    </row>
    <row r="46" spans="1:8">
      <c r="A46" s="240">
        <v>44732</v>
      </c>
      <c r="B46" s="237" t="s">
        <v>1018</v>
      </c>
      <c r="C46" s="237"/>
      <c r="D46" s="237"/>
      <c r="E46" s="237"/>
      <c r="F46" s="7">
        <v>4000</v>
      </c>
      <c r="G46" s="237"/>
      <c r="H46" s="64">
        <f t="shared" si="0"/>
        <v>-11403.91</v>
      </c>
    </row>
    <row r="47" spans="1:8">
      <c r="A47" s="244"/>
      <c r="B47" s="244" t="s">
        <v>883</v>
      </c>
      <c r="C47" s="244"/>
      <c r="D47" s="254">
        <v>4000</v>
      </c>
      <c r="E47" s="244"/>
      <c r="F47" s="244"/>
      <c r="G47" s="244"/>
      <c r="H47" s="64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1019</v>
      </c>
      <c r="B1" s="39">
        <v>2.98</v>
      </c>
      <c r="F1" s="81" t="s">
        <v>62</v>
      </c>
      <c r="G1" s="81" t="s">
        <v>63</v>
      </c>
      <c r="H1" s="81" t="s">
        <v>50</v>
      </c>
    </row>
    <row r="2" spans="1:8">
      <c r="A2" s="10" t="s">
        <v>1020</v>
      </c>
      <c r="C2" s="82" t="s">
        <v>105</v>
      </c>
      <c r="D2" s="83">
        <f>SUM(D4:D32)</f>
        <v>11328.34</v>
      </c>
      <c r="E2" s="83">
        <f>SUM(E4:E68)</f>
        <v>-7712.66</v>
      </c>
      <c r="F2" s="83">
        <f>SUM(F4:F65)</f>
        <v>9522.369999999999</v>
      </c>
      <c r="G2" s="83">
        <f>SUM(G4:G65)</f>
        <v>-7722.66</v>
      </c>
      <c r="H2" s="83">
        <f>F2+G2</f>
        <v>1799.7099999999991</v>
      </c>
    </row>
    <row r="3" spans="1:8">
      <c r="B3" s="72"/>
      <c r="E3" s="81"/>
      <c r="F3" s="81"/>
      <c r="G3" s="81"/>
      <c r="H3" s="64"/>
    </row>
    <row r="4" spans="1:8">
      <c r="B4" s="10"/>
      <c r="C4" s="10"/>
      <c r="D4" s="10"/>
      <c r="E4" s="64"/>
      <c r="F4" s="64"/>
      <c r="G4" s="64"/>
      <c r="H4" s="64">
        <f t="shared" ref="H4:H34" si="0">H3+F4+G4</f>
        <v>0</v>
      </c>
    </row>
    <row r="5" spans="1:8">
      <c r="B5" t="s">
        <v>998</v>
      </c>
      <c r="D5">
        <v>155.6</v>
      </c>
      <c r="E5" s="64"/>
      <c r="F5" s="64">
        <v>155</v>
      </c>
      <c r="G5" s="64"/>
      <c r="H5" s="64">
        <f t="shared" si="0"/>
        <v>155</v>
      </c>
    </row>
    <row r="6" spans="1:8">
      <c r="B6" t="s">
        <v>134</v>
      </c>
      <c r="D6">
        <v>1036.21</v>
      </c>
      <c r="E6" s="64"/>
      <c r="F6" s="64">
        <v>1035</v>
      </c>
      <c r="G6" s="64"/>
      <c r="H6" s="64">
        <f t="shared" si="0"/>
        <v>1190</v>
      </c>
    </row>
    <row r="7" spans="1:8">
      <c r="B7" t="s">
        <v>1021</v>
      </c>
      <c r="D7">
        <v>153.68</v>
      </c>
      <c r="E7" s="64"/>
      <c r="F7" s="64">
        <v>350</v>
      </c>
      <c r="G7" s="64"/>
      <c r="H7" s="64">
        <f t="shared" si="0"/>
        <v>1540</v>
      </c>
    </row>
    <row r="8" spans="1:8">
      <c r="B8" t="s">
        <v>928</v>
      </c>
      <c r="D8">
        <v>230.48</v>
      </c>
      <c r="E8" s="64"/>
      <c r="F8" s="64">
        <v>230</v>
      </c>
      <c r="G8" s="64"/>
      <c r="H8" s="64">
        <f t="shared" si="0"/>
        <v>1770</v>
      </c>
    </row>
    <row r="9" spans="1:8">
      <c r="B9" t="s">
        <v>138</v>
      </c>
      <c r="D9">
        <v>82</v>
      </c>
      <c r="E9" s="64"/>
      <c r="F9" s="64">
        <v>82</v>
      </c>
      <c r="G9" s="64"/>
      <c r="H9" s="64">
        <f t="shared" si="0"/>
        <v>1852</v>
      </c>
    </row>
    <row r="10" spans="1:8">
      <c r="A10" s="80">
        <v>44691</v>
      </c>
      <c r="B10" s="88" t="s">
        <v>818</v>
      </c>
      <c r="C10" s="88"/>
      <c r="D10" s="88"/>
      <c r="E10" s="64">
        <v>-1360.1</v>
      </c>
      <c r="F10" s="64"/>
      <c r="G10" s="64">
        <v>-1360.1</v>
      </c>
      <c r="H10" s="64">
        <f t="shared" si="0"/>
        <v>491.90000000000009</v>
      </c>
    </row>
    <row r="11" spans="1:8">
      <c r="A11" s="80">
        <v>44686</v>
      </c>
      <c r="B11" s="86" t="s">
        <v>811</v>
      </c>
      <c r="C11" s="86"/>
      <c r="D11" s="86"/>
      <c r="E11" s="64">
        <v>-197.1</v>
      </c>
      <c r="F11" s="64"/>
      <c r="G11" s="64">
        <v>-197.1</v>
      </c>
      <c r="H11" s="64">
        <f t="shared" si="0"/>
        <v>294.80000000000007</v>
      </c>
    </row>
    <row r="12" spans="1:8">
      <c r="A12" s="80">
        <v>44686</v>
      </c>
      <c r="B12" s="86" t="s">
        <v>812</v>
      </c>
      <c r="C12" s="86"/>
      <c r="D12" s="86"/>
      <c r="E12" s="64">
        <v>-365.7</v>
      </c>
      <c r="F12" s="64"/>
      <c r="G12" s="64">
        <v>-365.7</v>
      </c>
      <c r="H12" s="64">
        <f t="shared" si="0"/>
        <v>-70.89999999999992</v>
      </c>
    </row>
    <row r="13" spans="1:8">
      <c r="B13" s="88"/>
      <c r="C13" s="88"/>
      <c r="D13" s="88"/>
      <c r="E13" s="64"/>
      <c r="F13" s="64"/>
      <c r="G13" s="64"/>
      <c r="H13" s="64">
        <f t="shared" si="0"/>
        <v>-70.89999999999992</v>
      </c>
    </row>
    <row r="14" spans="1:8">
      <c r="B14" s="88" t="s">
        <v>919</v>
      </c>
      <c r="C14" s="88"/>
      <c r="D14" s="88"/>
      <c r="E14" s="64">
        <v>-54.54</v>
      </c>
      <c r="F14" s="64"/>
      <c r="G14" s="64">
        <v>-54.54</v>
      </c>
      <c r="H14" s="64">
        <f t="shared" si="0"/>
        <v>-125.43999999999991</v>
      </c>
    </row>
    <row r="15" spans="1:8">
      <c r="B15" s="88" t="s">
        <v>932</v>
      </c>
      <c r="C15" s="88"/>
      <c r="D15" s="88"/>
      <c r="E15" s="64">
        <v>-327.25</v>
      </c>
      <c r="F15" s="64"/>
      <c r="G15" s="64">
        <v>-327.25</v>
      </c>
      <c r="H15" s="64">
        <f t="shared" si="0"/>
        <v>-452.68999999999994</v>
      </c>
    </row>
    <row r="16" spans="1:8">
      <c r="B16" s="88"/>
      <c r="C16" s="88"/>
      <c r="D16" s="88"/>
      <c r="E16" s="64"/>
      <c r="F16" s="64"/>
      <c r="G16" s="64"/>
      <c r="H16" s="64">
        <f t="shared" si="0"/>
        <v>-452.68999999999994</v>
      </c>
    </row>
    <row r="17" spans="1:8">
      <c r="B17" s="251" t="s">
        <v>245</v>
      </c>
      <c r="C17" s="251"/>
      <c r="D17" s="251"/>
      <c r="E17" s="252">
        <v>-100</v>
      </c>
      <c r="F17" s="252"/>
      <c r="G17" s="252"/>
      <c r="H17" s="64">
        <f t="shared" si="0"/>
        <v>-452.68999999999994</v>
      </c>
    </row>
    <row r="18" spans="1:8">
      <c r="B18" s="88" t="s">
        <v>1022</v>
      </c>
      <c r="C18" s="88"/>
      <c r="D18" s="88"/>
      <c r="E18" s="64">
        <v>-115.31</v>
      </c>
      <c r="F18" s="64"/>
      <c r="G18" s="64"/>
      <c r="H18" s="64">
        <f t="shared" si="0"/>
        <v>-452.68999999999994</v>
      </c>
    </row>
    <row r="19" spans="1:8">
      <c r="B19" s="88" t="s">
        <v>1022</v>
      </c>
      <c r="C19" s="88"/>
      <c r="D19" s="88"/>
      <c r="E19" s="64">
        <v>-39.18</v>
      </c>
      <c r="F19" s="64"/>
      <c r="G19" s="64"/>
      <c r="H19" s="64">
        <f t="shared" si="0"/>
        <v>-452.68999999999994</v>
      </c>
    </row>
    <row r="20" spans="1:8">
      <c r="B20" s="88" t="s">
        <v>245</v>
      </c>
      <c r="C20" s="88"/>
      <c r="D20" s="88"/>
      <c r="E20" s="64">
        <v>-200</v>
      </c>
      <c r="F20" s="64"/>
      <c r="G20" s="64"/>
      <c r="H20" s="64">
        <f t="shared" si="0"/>
        <v>-452.68999999999994</v>
      </c>
    </row>
    <row r="21" spans="1:8">
      <c r="B21" s="88" t="s">
        <v>833</v>
      </c>
      <c r="C21" s="88"/>
      <c r="D21" s="88"/>
      <c r="E21" s="64">
        <v>-70</v>
      </c>
      <c r="F21" s="64"/>
      <c r="G21" s="64"/>
      <c r="H21" s="64">
        <f t="shared" si="0"/>
        <v>-452.68999999999994</v>
      </c>
    </row>
    <row r="22" spans="1:8">
      <c r="B22" s="88" t="s">
        <v>1023</v>
      </c>
      <c r="C22" s="88"/>
      <c r="D22" s="88"/>
      <c r="E22" s="64">
        <v>-205.83</v>
      </c>
      <c r="F22" s="64"/>
      <c r="G22" s="64"/>
      <c r="H22" s="64">
        <f t="shared" si="0"/>
        <v>-452.68999999999994</v>
      </c>
    </row>
    <row r="23" spans="1:8">
      <c r="B23" s="88" t="s">
        <v>1024</v>
      </c>
      <c r="C23" s="88"/>
      <c r="D23" s="88"/>
      <c r="E23" s="64">
        <v>-177.65</v>
      </c>
      <c r="F23" s="64"/>
      <c r="G23" s="64"/>
      <c r="H23" s="64">
        <f t="shared" si="0"/>
        <v>-452.68999999999994</v>
      </c>
    </row>
    <row r="24" spans="1:8">
      <c r="A24" s="80">
        <v>44686</v>
      </c>
      <c r="B24" s="249" t="s">
        <v>939</v>
      </c>
      <c r="C24" s="249"/>
      <c r="D24" s="249"/>
      <c r="E24" s="253"/>
      <c r="F24" s="250"/>
      <c r="G24" s="250">
        <v>-907.97</v>
      </c>
      <c r="H24" s="64">
        <f t="shared" si="0"/>
        <v>-1360.6599999999999</v>
      </c>
    </row>
    <row r="25" spans="1:8">
      <c r="B25" s="88"/>
      <c r="C25" s="88"/>
      <c r="D25" s="88"/>
      <c r="E25" s="64"/>
      <c r="F25" s="64"/>
      <c r="G25" s="64"/>
      <c r="H25" s="64">
        <f t="shared" si="0"/>
        <v>-1360.6599999999999</v>
      </c>
    </row>
    <row r="26" spans="1:8">
      <c r="A26" s="80">
        <v>44708</v>
      </c>
      <c r="B26" t="s">
        <v>2</v>
      </c>
      <c r="E26" s="64">
        <v>-1500</v>
      </c>
      <c r="F26" s="64"/>
      <c r="G26" s="64">
        <v>-1505</v>
      </c>
      <c r="H26" s="64">
        <f t="shared" si="0"/>
        <v>-2865.66</v>
      </c>
    </row>
    <row r="27" spans="1:8">
      <c r="A27" s="80">
        <v>44708</v>
      </c>
      <c r="B27" t="s">
        <v>1</v>
      </c>
      <c r="E27" s="64">
        <v>-1500</v>
      </c>
      <c r="F27" s="64"/>
      <c r="G27" s="64">
        <v>-1505</v>
      </c>
      <c r="H27" s="64">
        <f t="shared" si="0"/>
        <v>-4370.66</v>
      </c>
    </row>
    <row r="28" spans="1:8">
      <c r="A28" s="80">
        <v>44708</v>
      </c>
      <c r="B28" t="s">
        <v>125</v>
      </c>
      <c r="E28" s="64">
        <v>-1500</v>
      </c>
      <c r="F28" s="64"/>
      <c r="G28" s="64">
        <v>-1500</v>
      </c>
      <c r="H28" s="64">
        <f t="shared" si="0"/>
        <v>-5870.66</v>
      </c>
    </row>
    <row r="29" spans="1:8">
      <c r="E29" s="64"/>
      <c r="F29" s="64"/>
      <c r="G29" s="64"/>
      <c r="H29" s="64">
        <f t="shared" si="0"/>
        <v>-5870.66</v>
      </c>
    </row>
    <row r="30" spans="1:8">
      <c r="A30" s="80">
        <v>44708</v>
      </c>
      <c r="B30" t="s">
        <v>126</v>
      </c>
      <c r="D30" s="64">
        <v>3020.37</v>
      </c>
      <c r="E30" s="64"/>
      <c r="F30" s="64">
        <v>3020.37</v>
      </c>
      <c r="G30" s="64"/>
      <c r="H30" s="64">
        <f t="shared" si="0"/>
        <v>-2850.29</v>
      </c>
    </row>
    <row r="31" spans="1:8">
      <c r="A31" s="80">
        <v>44711</v>
      </c>
      <c r="B31" t="s">
        <v>127</v>
      </c>
      <c r="D31" s="64">
        <v>1650</v>
      </c>
      <c r="F31" s="64">
        <v>1650</v>
      </c>
      <c r="G31" s="64"/>
      <c r="H31" s="64">
        <f t="shared" si="0"/>
        <v>-1200.29</v>
      </c>
    </row>
    <row r="32" spans="1:8">
      <c r="A32" s="80">
        <v>44711</v>
      </c>
      <c r="B32" t="s">
        <v>1025</v>
      </c>
      <c r="C32" s="255"/>
      <c r="D32" s="64">
        <v>5000</v>
      </c>
      <c r="E32" s="64"/>
      <c r="F32" s="64">
        <v>3000</v>
      </c>
      <c r="G32" s="64"/>
      <c r="H32" s="64">
        <f t="shared" si="0"/>
        <v>1799.71</v>
      </c>
    </row>
    <row r="33" spans="1:8">
      <c r="F33" s="64"/>
      <c r="G33" s="64"/>
      <c r="H33" s="64">
        <f t="shared" si="0"/>
        <v>1799.71</v>
      </c>
    </row>
    <row r="34" spans="1:8">
      <c r="A34" s="256"/>
      <c r="B34" s="244" t="s">
        <v>1018</v>
      </c>
      <c r="C34" s="244"/>
      <c r="D34" s="257">
        <v>4000</v>
      </c>
      <c r="E34" s="244"/>
      <c r="F34" s="246"/>
      <c r="G34" s="246"/>
      <c r="H34" s="64">
        <f t="shared" si="0"/>
        <v>1799.71</v>
      </c>
    </row>
    <row r="35" spans="1:8">
      <c r="F35" s="64"/>
      <c r="G35" s="64"/>
      <c r="H35" s="64"/>
    </row>
    <row r="36" spans="1:8">
      <c r="F36" s="64"/>
      <c r="G36" s="64"/>
      <c r="H36" s="64"/>
    </row>
    <row r="37" spans="1:8">
      <c r="E37" s="64"/>
      <c r="F37" s="64"/>
      <c r="G37" s="64"/>
      <c r="H37" s="64"/>
    </row>
    <row r="38" spans="1:8">
      <c r="E38" s="64"/>
      <c r="F38" s="64"/>
      <c r="G38" s="64"/>
      <c r="H38" s="64"/>
    </row>
    <row r="39" spans="1:8">
      <c r="H39" s="64"/>
    </row>
    <row r="40" spans="1:8">
      <c r="H40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9">
        <v>7.25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1026</v>
      </c>
      <c r="C2" s="82" t="s">
        <v>105</v>
      </c>
      <c r="D2" s="83">
        <f>SUM(D5:D66)</f>
        <v>15937.59</v>
      </c>
      <c r="E2" s="83">
        <f>SUM(E5:E66)</f>
        <v>-11790.68</v>
      </c>
      <c r="F2" s="83">
        <f>SUM(F5:F66)</f>
        <v>17940.28</v>
      </c>
      <c r="G2" s="83">
        <f>SUM(G5:G66)</f>
        <v>-11140.68</v>
      </c>
      <c r="H2" s="83">
        <f>F2+G2</f>
        <v>6799.5999999999985</v>
      </c>
    </row>
    <row r="3" spans="1:8">
      <c r="A3" s="80"/>
      <c r="B3" s="72"/>
      <c r="E3" s="64"/>
      <c r="F3" s="64"/>
      <c r="G3" s="64"/>
      <c r="H3" s="64"/>
    </row>
    <row r="4" spans="1:8">
      <c r="A4" s="80"/>
      <c r="E4" s="64"/>
      <c r="F4" s="64"/>
      <c r="G4" s="64"/>
      <c r="H4" s="64">
        <f t="shared" ref="H4:H36" si="0">H3+F4+G4</f>
        <v>0</v>
      </c>
    </row>
    <row r="5" spans="1:8">
      <c r="A5" s="80">
        <v>44658</v>
      </c>
      <c r="B5" t="s">
        <v>998</v>
      </c>
      <c r="D5">
        <v>257.31</v>
      </c>
      <c r="E5" s="64"/>
      <c r="F5" s="64">
        <v>260</v>
      </c>
      <c r="G5" s="64"/>
      <c r="H5" s="64">
        <f t="shared" si="0"/>
        <v>260</v>
      </c>
    </row>
    <row r="6" spans="1:8">
      <c r="A6" s="80"/>
      <c r="B6" t="s">
        <v>134</v>
      </c>
      <c r="D6">
        <v>1089.6300000000001</v>
      </c>
      <c r="E6" s="64"/>
      <c r="F6" s="64">
        <v>1089.6300000000001</v>
      </c>
      <c r="G6" s="64"/>
      <c r="H6" s="64">
        <f t="shared" si="0"/>
        <v>1349.63</v>
      </c>
    </row>
    <row r="7" spans="1:8">
      <c r="A7" s="80">
        <v>44654</v>
      </c>
      <c r="B7" t="s">
        <v>948</v>
      </c>
      <c r="D7">
        <v>384.4</v>
      </c>
      <c r="E7" s="64"/>
      <c r="F7" s="64">
        <v>384.4</v>
      </c>
      <c r="G7" s="64"/>
      <c r="H7" s="64">
        <f t="shared" si="0"/>
        <v>1734.0300000000002</v>
      </c>
    </row>
    <row r="8" spans="1:8">
      <c r="A8" s="80">
        <v>44654</v>
      </c>
      <c r="B8" t="s">
        <v>138</v>
      </c>
      <c r="D8">
        <v>85.88</v>
      </c>
      <c r="E8" s="64"/>
      <c r="F8" s="64">
        <v>85.88</v>
      </c>
      <c r="G8" s="64"/>
      <c r="H8" s="64">
        <f t="shared" si="0"/>
        <v>1819.9100000000003</v>
      </c>
    </row>
    <row r="9" spans="1:8">
      <c r="A9" s="80"/>
      <c r="B9" s="88" t="s">
        <v>818</v>
      </c>
      <c r="C9" s="88"/>
      <c r="D9" s="88"/>
      <c r="E9" s="64">
        <v>-1578.43</v>
      </c>
      <c r="F9" s="64"/>
      <c r="G9" s="64">
        <v>-1578.43</v>
      </c>
      <c r="H9" s="64">
        <f t="shared" si="0"/>
        <v>241.48000000000025</v>
      </c>
    </row>
    <row r="10" spans="1:8">
      <c r="A10" s="80">
        <v>44655</v>
      </c>
      <c r="B10" s="86" t="s">
        <v>811</v>
      </c>
      <c r="C10" s="86"/>
      <c r="D10" s="86"/>
      <c r="E10" s="64">
        <v>-383.8</v>
      </c>
      <c r="F10" s="85"/>
      <c r="G10" s="64">
        <v>-383.8</v>
      </c>
      <c r="H10" s="64">
        <f t="shared" si="0"/>
        <v>-142.31999999999977</v>
      </c>
    </row>
    <row r="11" spans="1:8">
      <c r="A11" s="80">
        <v>44655</v>
      </c>
      <c r="B11" s="86" t="s">
        <v>812</v>
      </c>
      <c r="C11" s="86"/>
      <c r="D11" s="86"/>
      <c r="E11" s="64">
        <v>-171.6</v>
      </c>
      <c r="F11" s="85"/>
      <c r="G11" s="64">
        <v>-171.6</v>
      </c>
      <c r="H11" s="64">
        <f t="shared" si="0"/>
        <v>-313.91999999999973</v>
      </c>
    </row>
    <row r="12" spans="1:8">
      <c r="A12" s="80"/>
      <c r="B12" s="86"/>
      <c r="C12" s="86"/>
      <c r="D12" s="86"/>
      <c r="F12" s="85"/>
      <c r="G12" s="64"/>
      <c r="H12" s="64">
        <f t="shared" si="0"/>
        <v>-313.91999999999973</v>
      </c>
    </row>
    <row r="13" spans="1:8">
      <c r="A13" s="80"/>
      <c r="B13" s="88" t="s">
        <v>919</v>
      </c>
      <c r="C13" s="88"/>
      <c r="D13" s="88"/>
      <c r="E13" s="64">
        <v>-600</v>
      </c>
      <c r="F13" s="64"/>
      <c r="G13" s="64"/>
      <c r="H13" s="64">
        <f t="shared" si="0"/>
        <v>-313.91999999999973</v>
      </c>
    </row>
    <row r="14" spans="1:8">
      <c r="A14" s="80"/>
      <c r="B14" s="88" t="s">
        <v>932</v>
      </c>
      <c r="C14" s="88"/>
      <c r="D14" s="88"/>
      <c r="E14" s="64">
        <v>-50</v>
      </c>
      <c r="F14" s="64"/>
      <c r="G14" s="64"/>
      <c r="H14" s="64">
        <f t="shared" si="0"/>
        <v>-313.91999999999973</v>
      </c>
    </row>
    <row r="15" spans="1:8">
      <c r="A15" s="80"/>
      <c r="B15" s="86"/>
      <c r="C15" s="86"/>
      <c r="D15" s="86"/>
      <c r="E15" s="64"/>
      <c r="F15" s="85"/>
      <c r="G15" s="64"/>
      <c r="H15" s="64">
        <f t="shared" si="0"/>
        <v>-313.91999999999973</v>
      </c>
    </row>
    <row r="16" spans="1:8">
      <c r="A16" s="80"/>
      <c r="B16" s="251" t="s">
        <v>1027</v>
      </c>
      <c r="C16" s="251"/>
      <c r="D16" s="251"/>
      <c r="E16" s="252">
        <v>-169</v>
      </c>
      <c r="F16" s="258"/>
      <c r="G16" s="252"/>
      <c r="H16" s="64">
        <f t="shared" si="0"/>
        <v>-313.91999999999973</v>
      </c>
    </row>
    <row r="17" spans="1:8">
      <c r="A17" s="80"/>
      <c r="B17" s="88" t="s">
        <v>1028</v>
      </c>
      <c r="C17" s="88"/>
      <c r="D17" s="88"/>
      <c r="E17" s="64">
        <v>-3270</v>
      </c>
      <c r="F17" s="85"/>
      <c r="G17" s="64"/>
      <c r="H17" s="64">
        <f t="shared" si="0"/>
        <v>-313.91999999999973</v>
      </c>
    </row>
    <row r="18" spans="1:8">
      <c r="A18" s="80"/>
      <c r="B18" s="88" t="s">
        <v>1029</v>
      </c>
      <c r="C18" s="88"/>
      <c r="D18" s="88"/>
      <c r="E18" s="64">
        <v>-238</v>
      </c>
      <c r="F18" s="85"/>
      <c r="G18" s="64"/>
      <c r="H18" s="64">
        <f t="shared" si="0"/>
        <v>-313.91999999999973</v>
      </c>
    </row>
    <row r="19" spans="1:8">
      <c r="A19" s="80"/>
      <c r="B19" s="88" t="s">
        <v>1030</v>
      </c>
      <c r="C19" s="88"/>
      <c r="D19" s="88"/>
      <c r="E19" s="64">
        <v>-11.9</v>
      </c>
      <c r="F19" s="85"/>
      <c r="G19" s="64"/>
      <c r="H19" s="64">
        <f t="shared" si="0"/>
        <v>-313.91999999999973</v>
      </c>
    </row>
    <row r="20" spans="1:8">
      <c r="A20" s="80"/>
      <c r="B20" s="88" t="s">
        <v>1031</v>
      </c>
      <c r="C20" s="88"/>
      <c r="D20" s="88"/>
      <c r="E20" s="64">
        <v>-177.65</v>
      </c>
      <c r="F20" s="85"/>
      <c r="G20" s="64"/>
      <c r="H20" s="64">
        <f t="shared" si="0"/>
        <v>-313.91999999999973</v>
      </c>
    </row>
    <row r="21" spans="1:8">
      <c r="A21" s="80"/>
      <c r="B21" s="88" t="s">
        <v>1032</v>
      </c>
      <c r="C21" s="88"/>
      <c r="D21" s="88"/>
      <c r="E21" s="64">
        <v>-132.30000000000001</v>
      </c>
      <c r="F21" s="85"/>
      <c r="G21" s="64"/>
      <c r="H21" s="64">
        <f t="shared" si="0"/>
        <v>-313.91999999999973</v>
      </c>
    </row>
    <row r="22" spans="1:8">
      <c r="A22" s="80">
        <v>44655</v>
      </c>
      <c r="B22" s="249" t="s">
        <v>939</v>
      </c>
      <c r="C22" s="249"/>
      <c r="D22" s="249"/>
      <c r="E22" s="253"/>
      <c r="F22" s="253"/>
      <c r="G22" s="250">
        <v>-3998.85</v>
      </c>
      <c r="H22" s="64">
        <f t="shared" si="0"/>
        <v>-4312.7699999999995</v>
      </c>
    </row>
    <row r="23" spans="1:8">
      <c r="A23" s="80"/>
      <c r="B23" s="88"/>
      <c r="C23" s="88"/>
      <c r="D23" s="88"/>
      <c r="E23" s="85"/>
      <c r="F23" s="85"/>
      <c r="G23" s="64"/>
      <c r="H23" s="64">
        <f t="shared" si="0"/>
        <v>-4312.7699999999995</v>
      </c>
    </row>
    <row r="24" spans="1:8">
      <c r="A24" s="80"/>
      <c r="B24" t="s">
        <v>2</v>
      </c>
      <c r="E24" s="64">
        <v>-1504</v>
      </c>
      <c r="G24" s="64">
        <v>-1504</v>
      </c>
      <c r="H24" s="64">
        <f t="shared" si="0"/>
        <v>-5816.7699999999995</v>
      </c>
    </row>
    <row r="25" spans="1:8">
      <c r="A25" s="80"/>
      <c r="B25" t="s">
        <v>1</v>
      </c>
      <c r="E25" s="64">
        <v>-1504</v>
      </c>
      <c r="G25" s="64">
        <v>-1504</v>
      </c>
      <c r="H25" s="64">
        <f t="shared" si="0"/>
        <v>-7320.7699999999995</v>
      </c>
    </row>
    <row r="26" spans="1:8">
      <c r="A26" s="80"/>
      <c r="B26" t="s">
        <v>1033</v>
      </c>
      <c r="E26" s="64">
        <v>-500</v>
      </c>
      <c r="G26" s="64">
        <v>-500</v>
      </c>
      <c r="H26" s="64">
        <f t="shared" si="0"/>
        <v>-7820.7699999999995</v>
      </c>
    </row>
    <row r="27" spans="1:8">
      <c r="B27" t="s">
        <v>125</v>
      </c>
      <c r="E27" s="64">
        <v>-1500</v>
      </c>
      <c r="G27" s="64">
        <v>-1500</v>
      </c>
      <c r="H27" s="64">
        <f t="shared" si="0"/>
        <v>-9320.77</v>
      </c>
    </row>
    <row r="28" spans="1:8">
      <c r="H28" s="64">
        <f t="shared" si="0"/>
        <v>-9320.77</v>
      </c>
    </row>
    <row r="29" spans="1:8">
      <c r="A29" s="80"/>
      <c r="B29" t="s">
        <v>126</v>
      </c>
      <c r="D29" s="64">
        <v>3020.37</v>
      </c>
      <c r="E29" s="64"/>
      <c r="F29" s="64">
        <v>3020.37</v>
      </c>
      <c r="G29" s="64"/>
      <c r="H29" s="64">
        <f t="shared" si="0"/>
        <v>-6300.4000000000005</v>
      </c>
    </row>
    <row r="30" spans="1:8">
      <c r="A30" s="80">
        <v>44655</v>
      </c>
      <c r="B30" t="s">
        <v>1034</v>
      </c>
      <c r="D30" s="64">
        <v>2500</v>
      </c>
      <c r="E30" s="64"/>
      <c r="F30" s="64">
        <v>2500</v>
      </c>
      <c r="G30" s="64"/>
      <c r="H30" s="64">
        <f t="shared" si="0"/>
        <v>-3800.4000000000005</v>
      </c>
    </row>
    <row r="31" spans="1:8">
      <c r="A31" s="80">
        <v>44693</v>
      </c>
      <c r="B31" t="s">
        <v>1035</v>
      </c>
      <c r="D31" s="64">
        <v>1600</v>
      </c>
      <c r="F31" s="64">
        <v>1600</v>
      </c>
      <c r="G31" s="64"/>
      <c r="H31" s="64">
        <f t="shared" si="0"/>
        <v>-2200.4000000000005</v>
      </c>
    </row>
    <row r="32" spans="1:8">
      <c r="A32" s="80">
        <v>44691</v>
      </c>
      <c r="B32" s="237" t="s">
        <v>1036</v>
      </c>
      <c r="C32" s="255"/>
      <c r="D32" s="64">
        <v>3000</v>
      </c>
      <c r="F32" s="64">
        <v>5000</v>
      </c>
      <c r="G32" s="64"/>
      <c r="H32" s="64">
        <f t="shared" si="0"/>
        <v>2799.5999999999995</v>
      </c>
    </row>
    <row r="33" spans="1:8">
      <c r="H33" s="64">
        <f t="shared" si="0"/>
        <v>2799.5999999999995</v>
      </c>
    </row>
    <row r="34" spans="1:8">
      <c r="A34" s="80">
        <v>44688</v>
      </c>
      <c r="B34" t="s">
        <v>1037</v>
      </c>
      <c r="D34" s="1">
        <v>4000</v>
      </c>
      <c r="F34" s="1">
        <v>4000</v>
      </c>
      <c r="H34" s="64">
        <f t="shared" si="0"/>
        <v>6799.5999999999995</v>
      </c>
    </row>
    <row r="35" spans="1:8">
      <c r="A35" s="80"/>
      <c r="B35" t="s">
        <v>1038</v>
      </c>
      <c r="D35" s="64"/>
      <c r="F35" s="64"/>
      <c r="G35" s="64"/>
      <c r="H35" s="64">
        <f t="shared" si="0"/>
        <v>6799.5999999999995</v>
      </c>
    </row>
    <row r="36" spans="1:8">
      <c r="H36" s="64">
        <f t="shared" si="0"/>
        <v>6799.5999999999995</v>
      </c>
    </row>
    <row r="38" spans="1:8">
      <c r="A38" s="80"/>
      <c r="F38" s="64"/>
      <c r="G38" s="64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9">
        <v>5.46</v>
      </c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1039</v>
      </c>
      <c r="C2" s="82" t="s">
        <v>105</v>
      </c>
      <c r="D2" s="83">
        <f>SUM(D5:D61)</f>
        <v>36859.61</v>
      </c>
      <c r="E2" s="83">
        <f>SUM(E5:E61)</f>
        <v>-30109.3</v>
      </c>
      <c r="F2" s="83">
        <f>SUM(F5:F61)</f>
        <v>35859.61</v>
      </c>
      <c r="G2" s="83">
        <f>SUM(G5:G61)</f>
        <v>-30109.3</v>
      </c>
      <c r="H2" s="83">
        <f>F2+G2</f>
        <v>5750.3100000000013</v>
      </c>
    </row>
    <row r="3" spans="1:9">
      <c r="A3" s="80"/>
      <c r="B3" s="72"/>
      <c r="C3" s="10"/>
      <c r="D3" s="10"/>
      <c r="E3" s="85"/>
      <c r="F3" s="85"/>
      <c r="G3" s="85"/>
      <c r="H3" s="64"/>
      <c r="I3" s="10"/>
    </row>
    <row r="4" spans="1:9">
      <c r="A4" s="80"/>
      <c r="B4" s="10"/>
      <c r="C4" s="10"/>
      <c r="D4" s="10"/>
      <c r="E4" s="85"/>
      <c r="F4" s="85"/>
      <c r="G4" s="85"/>
      <c r="H4" s="64">
        <f t="shared" ref="H4:H32" si="0">H3+F4+G4</f>
        <v>0</v>
      </c>
      <c r="I4" s="10"/>
    </row>
    <row r="5" spans="1:9">
      <c r="A5" s="80">
        <v>44623</v>
      </c>
      <c r="B5" t="s">
        <v>998</v>
      </c>
      <c r="C5" t="s">
        <v>1040</v>
      </c>
      <c r="D5" s="64">
        <v>375.6</v>
      </c>
      <c r="F5" s="64">
        <v>375.6</v>
      </c>
      <c r="G5" s="64"/>
      <c r="H5" s="64">
        <f t="shared" si="0"/>
        <v>375.6</v>
      </c>
    </row>
    <row r="6" spans="1:9">
      <c r="A6" s="80">
        <v>44623</v>
      </c>
      <c r="B6" t="s">
        <v>134</v>
      </c>
      <c r="C6" t="s">
        <v>1040</v>
      </c>
      <c r="D6" s="64">
        <v>1137.8800000000001</v>
      </c>
      <c r="F6" s="64">
        <v>1137.8800000000001</v>
      </c>
      <c r="G6" s="64"/>
      <c r="H6" s="64">
        <f t="shared" si="0"/>
        <v>1513.48</v>
      </c>
    </row>
    <row r="7" spans="1:9">
      <c r="A7" s="80">
        <v>44623</v>
      </c>
      <c r="B7" t="s">
        <v>948</v>
      </c>
      <c r="C7" t="s">
        <v>1040</v>
      </c>
      <c r="D7" s="64">
        <v>256.45</v>
      </c>
      <c r="F7" s="64">
        <v>256.45</v>
      </c>
      <c r="G7" s="64"/>
      <c r="H7" s="64">
        <f t="shared" si="0"/>
        <v>1769.93</v>
      </c>
    </row>
    <row r="8" spans="1:9">
      <c r="A8" s="80">
        <v>44623</v>
      </c>
      <c r="B8" t="s">
        <v>138</v>
      </c>
      <c r="C8" t="s">
        <v>1040</v>
      </c>
      <c r="D8" s="64">
        <v>69.31</v>
      </c>
      <c r="F8" s="64">
        <v>69.31</v>
      </c>
      <c r="G8" s="64"/>
      <c r="H8" s="64">
        <f t="shared" si="0"/>
        <v>1839.24</v>
      </c>
    </row>
    <row r="9" spans="1:9">
      <c r="A9" s="80">
        <v>44631</v>
      </c>
      <c r="B9" s="88" t="s">
        <v>818</v>
      </c>
      <c r="C9" s="88" t="s">
        <v>1041</v>
      </c>
      <c r="D9" s="88"/>
      <c r="E9" s="64">
        <v>-1608.4</v>
      </c>
      <c r="F9" s="64"/>
      <c r="G9" s="64">
        <v>-1608.4</v>
      </c>
      <c r="H9" s="64">
        <f t="shared" si="0"/>
        <v>230.83999999999992</v>
      </c>
    </row>
    <row r="10" spans="1:9">
      <c r="A10" s="80">
        <v>44624</v>
      </c>
      <c r="B10" s="86" t="s">
        <v>811</v>
      </c>
      <c r="C10" s="86" t="s">
        <v>1041</v>
      </c>
      <c r="D10" s="86"/>
      <c r="E10" s="64">
        <v>-167</v>
      </c>
      <c r="F10" s="85"/>
      <c r="G10" s="85">
        <v>-167</v>
      </c>
      <c r="H10" s="64">
        <f t="shared" si="0"/>
        <v>63.839999999999918</v>
      </c>
      <c r="I10" s="10"/>
    </row>
    <row r="11" spans="1:9">
      <c r="A11" s="80"/>
      <c r="B11" s="86" t="s">
        <v>812</v>
      </c>
      <c r="C11" s="86" t="s">
        <v>1041</v>
      </c>
      <c r="D11" s="86"/>
      <c r="E11" s="64">
        <v>-428</v>
      </c>
      <c r="F11" s="85"/>
      <c r="G11" s="85">
        <v>-428</v>
      </c>
      <c r="H11" s="64">
        <f t="shared" si="0"/>
        <v>-364.16000000000008</v>
      </c>
      <c r="I11" s="10"/>
    </row>
    <row r="12" spans="1:9">
      <c r="A12" s="80"/>
      <c r="B12" s="88"/>
      <c r="C12" s="88"/>
      <c r="D12" s="88"/>
      <c r="E12" s="64"/>
      <c r="F12" s="64"/>
      <c r="G12" s="64"/>
      <c r="H12" s="64">
        <f t="shared" si="0"/>
        <v>-364.16000000000008</v>
      </c>
    </row>
    <row r="13" spans="1:9">
      <c r="A13" s="80"/>
      <c r="B13" s="88" t="s">
        <v>919</v>
      </c>
      <c r="C13" s="88" t="s">
        <v>1041</v>
      </c>
      <c r="E13" s="64">
        <v>-37.229999999999997</v>
      </c>
      <c r="F13" s="64"/>
      <c r="G13" s="64">
        <v>-37.229999999999997</v>
      </c>
      <c r="H13" s="64">
        <f t="shared" si="0"/>
        <v>-401.3900000000001</v>
      </c>
    </row>
    <row r="14" spans="1:9">
      <c r="A14" s="80"/>
      <c r="B14" s="88" t="s">
        <v>932</v>
      </c>
      <c r="C14" s="88" t="s">
        <v>1041</v>
      </c>
      <c r="E14" s="64">
        <v>-632.91999999999996</v>
      </c>
      <c r="F14" s="64"/>
      <c r="G14" s="64">
        <v>-632.91999999999996</v>
      </c>
      <c r="H14" s="64">
        <f t="shared" si="0"/>
        <v>-1034.31</v>
      </c>
    </row>
    <row r="15" spans="1:9">
      <c r="A15" s="80"/>
      <c r="B15" s="86"/>
      <c r="C15" s="86"/>
      <c r="D15" s="86"/>
      <c r="E15" s="64"/>
      <c r="F15" s="85"/>
      <c r="G15" s="85"/>
      <c r="H15" s="64">
        <f t="shared" si="0"/>
        <v>-1034.31</v>
      </c>
      <c r="I15" s="10"/>
    </row>
    <row r="16" spans="1:9">
      <c r="A16" s="80"/>
      <c r="B16" s="88" t="s">
        <v>1042</v>
      </c>
      <c r="C16" s="88"/>
      <c r="D16" s="88"/>
      <c r="E16" s="64">
        <v>-50</v>
      </c>
      <c r="F16" s="85"/>
      <c r="G16" s="85"/>
      <c r="H16" s="64">
        <f t="shared" si="0"/>
        <v>-1034.31</v>
      </c>
      <c r="I16" s="10"/>
    </row>
    <row r="17" spans="1:9">
      <c r="A17" s="80"/>
      <c r="B17" s="88" t="s">
        <v>1043</v>
      </c>
      <c r="C17" s="88"/>
      <c r="D17" s="88"/>
      <c r="E17" s="64">
        <v>-21510.75</v>
      </c>
      <c r="F17" s="85"/>
      <c r="G17" s="85"/>
      <c r="H17" s="64">
        <f t="shared" si="0"/>
        <v>-1034.31</v>
      </c>
      <c r="I17" s="10"/>
    </row>
    <row r="18" spans="1:9">
      <c r="A18" s="80"/>
      <c r="B18" s="88" t="s">
        <v>1044</v>
      </c>
      <c r="C18" s="88"/>
      <c r="D18" s="88"/>
      <c r="E18" s="64">
        <v>-169</v>
      </c>
      <c r="F18" s="85"/>
      <c r="G18" s="85"/>
      <c r="H18" s="64">
        <f t="shared" si="0"/>
        <v>-1034.31</v>
      </c>
      <c r="I18" s="10"/>
    </row>
    <row r="19" spans="1:9">
      <c r="A19" s="80">
        <v>44627</v>
      </c>
      <c r="B19" s="259" t="s">
        <v>939</v>
      </c>
      <c r="C19" s="259" t="s">
        <v>1041</v>
      </c>
      <c r="D19" s="259"/>
      <c r="E19" s="64"/>
      <c r="F19" s="85"/>
      <c r="G19" s="85">
        <v>-21729.75</v>
      </c>
      <c r="H19" s="64">
        <f t="shared" si="0"/>
        <v>-22764.06</v>
      </c>
      <c r="I19" s="10"/>
    </row>
    <row r="20" spans="1:9">
      <c r="A20" s="80"/>
      <c r="B20" s="88"/>
      <c r="C20" s="88"/>
      <c r="D20" s="88"/>
      <c r="E20" s="85"/>
      <c r="F20" s="85"/>
      <c r="G20" s="85"/>
      <c r="H20" s="64">
        <f t="shared" si="0"/>
        <v>-22764.06</v>
      </c>
      <c r="I20" s="10"/>
    </row>
    <row r="21" spans="1:9">
      <c r="A21" s="80">
        <v>44647</v>
      </c>
      <c r="B21" t="s">
        <v>2</v>
      </c>
      <c r="C21" t="s">
        <v>1041</v>
      </c>
      <c r="D21" s="64"/>
      <c r="E21" s="64">
        <v>-1503</v>
      </c>
      <c r="G21" s="64">
        <v>-1503</v>
      </c>
      <c r="H21" s="64">
        <f t="shared" si="0"/>
        <v>-24267.06</v>
      </c>
    </row>
    <row r="22" spans="1:9">
      <c r="A22" s="80">
        <v>44647</v>
      </c>
      <c r="B22" t="s">
        <v>1</v>
      </c>
      <c r="C22" t="s">
        <v>1041</v>
      </c>
      <c r="D22" s="64"/>
      <c r="E22" s="64">
        <v>-1503</v>
      </c>
      <c r="G22" s="64">
        <v>-1503</v>
      </c>
      <c r="H22" s="64">
        <f t="shared" si="0"/>
        <v>-25770.06</v>
      </c>
    </row>
    <row r="23" spans="1:9">
      <c r="A23" s="80">
        <v>44651</v>
      </c>
      <c r="B23" t="s">
        <v>1045</v>
      </c>
      <c r="C23" t="s">
        <v>1041</v>
      </c>
      <c r="D23" s="64"/>
      <c r="E23" s="64">
        <v>-1000</v>
      </c>
      <c r="G23" s="64">
        <v>-1000</v>
      </c>
      <c r="H23" s="64">
        <f t="shared" si="0"/>
        <v>-26770.06</v>
      </c>
    </row>
    <row r="24" spans="1:9">
      <c r="B24" t="s">
        <v>125</v>
      </c>
      <c r="E24" s="64">
        <v>-1500</v>
      </c>
      <c r="F24" s="64"/>
      <c r="G24" s="64">
        <v>-1500</v>
      </c>
      <c r="H24" s="64">
        <f t="shared" si="0"/>
        <v>-28270.06</v>
      </c>
    </row>
    <row r="25" spans="1:9">
      <c r="H25" s="64">
        <f t="shared" si="0"/>
        <v>-28270.06</v>
      </c>
    </row>
    <row r="26" spans="1:9">
      <c r="A26" s="80">
        <v>44647</v>
      </c>
      <c r="B26" t="s">
        <v>126</v>
      </c>
      <c r="C26" t="s">
        <v>1041</v>
      </c>
      <c r="D26" s="64">
        <v>3020.37</v>
      </c>
      <c r="E26" s="64"/>
      <c r="F26" s="64">
        <v>3020.37</v>
      </c>
      <c r="G26" s="64"/>
      <c r="H26" s="64">
        <f t="shared" si="0"/>
        <v>-25249.690000000002</v>
      </c>
    </row>
    <row r="27" spans="1:9">
      <c r="A27" s="80">
        <v>44642</v>
      </c>
      <c r="B27" t="s">
        <v>127</v>
      </c>
      <c r="D27" s="64">
        <v>1000</v>
      </c>
      <c r="F27" s="64">
        <v>0</v>
      </c>
      <c r="G27" s="64"/>
      <c r="H27" s="64">
        <f t="shared" si="0"/>
        <v>-25249.690000000002</v>
      </c>
    </row>
    <row r="28" spans="1:9">
      <c r="A28" s="80">
        <v>44648</v>
      </c>
      <c r="B28" t="s">
        <v>1046</v>
      </c>
      <c r="C28" s="64" t="s">
        <v>1040</v>
      </c>
      <c r="D28" s="64">
        <v>3000</v>
      </c>
      <c r="E28" s="64"/>
      <c r="F28" s="64">
        <v>3000</v>
      </c>
      <c r="G28" s="64"/>
      <c r="H28" s="64">
        <f t="shared" si="0"/>
        <v>-22249.690000000002</v>
      </c>
    </row>
    <row r="29" spans="1:9">
      <c r="H29" s="64">
        <f t="shared" si="0"/>
        <v>-22249.690000000002</v>
      </c>
    </row>
    <row r="30" spans="1:9">
      <c r="A30" s="80">
        <v>44650</v>
      </c>
      <c r="B30" t="s">
        <v>1047</v>
      </c>
      <c r="C30" s="64" t="s">
        <v>1040</v>
      </c>
      <c r="D30" s="64">
        <v>28000</v>
      </c>
      <c r="E30" s="64"/>
      <c r="F30" s="64">
        <v>28000</v>
      </c>
      <c r="H30" s="64">
        <f t="shared" si="0"/>
        <v>5750.3099999999977</v>
      </c>
    </row>
    <row r="31" spans="1:9">
      <c r="A31" s="80"/>
      <c r="B31" t="s">
        <v>1048</v>
      </c>
      <c r="C31" s="64"/>
      <c r="D31" s="64"/>
      <c r="E31" s="64"/>
      <c r="F31" s="64"/>
      <c r="H31" s="64">
        <f t="shared" si="0"/>
        <v>5750.3099999999977</v>
      </c>
    </row>
    <row r="32" spans="1:9">
      <c r="A32" s="80"/>
      <c r="B32" t="s">
        <v>1049</v>
      </c>
      <c r="C32" s="64"/>
      <c r="D32" s="64"/>
      <c r="E32" s="64"/>
      <c r="F32" s="64"/>
      <c r="H32" s="64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9">
        <v>4.8099999999999996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1050</v>
      </c>
      <c r="C2" s="82" t="s">
        <v>105</v>
      </c>
      <c r="D2" s="83">
        <f>SUM(D5:D63)</f>
        <v>10567.09</v>
      </c>
      <c r="E2" s="83">
        <f>SUM(E5:E63)</f>
        <v>-21938.15</v>
      </c>
      <c r="F2" s="83">
        <f>SUM(F5:F63)</f>
        <v>11567.09</v>
      </c>
      <c r="G2" s="83">
        <f>SUM(G5:G63)</f>
        <v>-21938.15</v>
      </c>
      <c r="H2" s="83">
        <f>F2+G2</f>
        <v>-10371.060000000001</v>
      </c>
    </row>
    <row r="3" spans="1:8">
      <c r="A3" s="80"/>
      <c r="B3" s="72"/>
      <c r="E3" s="64"/>
      <c r="F3" s="85"/>
      <c r="G3" s="85"/>
      <c r="H3" s="81"/>
    </row>
    <row r="4" spans="1:8">
      <c r="A4" s="80"/>
      <c r="B4" s="72"/>
      <c r="E4" s="64"/>
      <c r="F4" s="85"/>
      <c r="G4" s="85"/>
      <c r="H4" s="64">
        <f t="shared" ref="H4:H30" si="0">H3+F4+G4</f>
        <v>0</v>
      </c>
    </row>
    <row r="5" spans="1:8">
      <c r="A5" s="80">
        <v>44595</v>
      </c>
      <c r="B5" t="s">
        <v>998</v>
      </c>
      <c r="D5" s="64">
        <v>508.99</v>
      </c>
      <c r="F5" s="64">
        <v>508.99</v>
      </c>
      <c r="G5" s="64"/>
      <c r="H5" s="64">
        <f t="shared" si="0"/>
        <v>508.99</v>
      </c>
    </row>
    <row r="6" spans="1:8">
      <c r="A6" s="80">
        <v>44595</v>
      </c>
      <c r="B6" t="s">
        <v>134</v>
      </c>
      <c r="D6" s="64">
        <v>1487.83</v>
      </c>
      <c r="F6" s="64">
        <v>1487.83</v>
      </c>
      <c r="G6" s="64"/>
      <c r="H6" s="64">
        <f t="shared" si="0"/>
        <v>1996.82</v>
      </c>
    </row>
    <row r="7" spans="1:8">
      <c r="A7" s="80">
        <v>44595</v>
      </c>
      <c r="B7" t="s">
        <v>948</v>
      </c>
      <c r="D7" s="64">
        <v>489.66</v>
      </c>
      <c r="F7" s="64">
        <v>489.66</v>
      </c>
      <c r="G7" s="64"/>
      <c r="H7" s="64">
        <f t="shared" si="0"/>
        <v>2486.48</v>
      </c>
    </row>
    <row r="8" spans="1:8">
      <c r="A8" s="80">
        <v>44595</v>
      </c>
      <c r="B8" t="s">
        <v>138</v>
      </c>
      <c r="D8" s="64">
        <v>60.24</v>
      </c>
      <c r="F8" s="64">
        <v>60.24</v>
      </c>
      <c r="G8" s="64"/>
      <c r="H8" s="64">
        <f t="shared" si="0"/>
        <v>2546.7199999999998</v>
      </c>
    </row>
    <row r="9" spans="1:8">
      <c r="A9" s="80">
        <v>44606</v>
      </c>
      <c r="B9" s="88" t="s">
        <v>818</v>
      </c>
      <c r="C9" s="88" t="s">
        <v>1041</v>
      </c>
      <c r="D9" s="88"/>
      <c r="E9" s="64">
        <v>-2319.48</v>
      </c>
      <c r="F9" s="64"/>
      <c r="G9" s="64">
        <v>-2319.48</v>
      </c>
      <c r="H9" s="64">
        <f t="shared" si="0"/>
        <v>227.23999999999978</v>
      </c>
    </row>
    <row r="10" spans="1:8">
      <c r="A10" s="80">
        <v>44595</v>
      </c>
      <c r="B10" s="86" t="s">
        <v>811</v>
      </c>
      <c r="C10" s="86" t="s">
        <v>1041</v>
      </c>
      <c r="D10" s="86"/>
      <c r="E10" s="64">
        <v>-182.2</v>
      </c>
      <c r="F10" s="64"/>
      <c r="G10" s="64">
        <v>-182.2</v>
      </c>
      <c r="H10" s="64">
        <f t="shared" si="0"/>
        <v>45.039999999999793</v>
      </c>
    </row>
    <row r="11" spans="1:8">
      <c r="A11" s="80">
        <v>44595</v>
      </c>
      <c r="B11" s="86" t="s">
        <v>812</v>
      </c>
      <c r="C11" s="86" t="s">
        <v>1041</v>
      </c>
      <c r="D11" s="86"/>
      <c r="E11" s="64">
        <v>-436.3</v>
      </c>
      <c r="F11" s="64"/>
      <c r="G11" s="64">
        <v>-436.3</v>
      </c>
      <c r="H11" s="64">
        <f t="shared" si="0"/>
        <v>-391.26000000000022</v>
      </c>
    </row>
    <row r="12" spans="1:8">
      <c r="A12" s="80"/>
      <c r="B12" s="86"/>
      <c r="C12" s="86"/>
      <c r="D12" s="86"/>
      <c r="E12" s="64"/>
      <c r="F12" s="64"/>
      <c r="G12" s="64"/>
      <c r="H12" s="64">
        <f t="shared" si="0"/>
        <v>-391.26000000000022</v>
      </c>
    </row>
    <row r="13" spans="1:8">
      <c r="A13" s="80">
        <v>44610</v>
      </c>
      <c r="B13" s="88" t="s">
        <v>919</v>
      </c>
      <c r="C13" s="88" t="s">
        <v>1041</v>
      </c>
      <c r="D13" s="88"/>
      <c r="E13" s="64">
        <v>-44.38</v>
      </c>
      <c r="F13" s="64"/>
      <c r="G13" s="64">
        <v>-44.38</v>
      </c>
      <c r="H13" s="64">
        <f t="shared" si="0"/>
        <v>-435.64000000000021</v>
      </c>
    </row>
    <row r="14" spans="1:8">
      <c r="A14" s="80">
        <v>44610</v>
      </c>
      <c r="B14" s="88" t="s">
        <v>932</v>
      </c>
      <c r="C14" s="88" t="s">
        <v>1041</v>
      </c>
      <c r="D14" s="88"/>
      <c r="E14" s="64">
        <v>-1078.07</v>
      </c>
      <c r="F14" s="64"/>
      <c r="G14" s="64">
        <v>-1078.07</v>
      </c>
      <c r="H14" s="64">
        <f t="shared" si="0"/>
        <v>-1513.71</v>
      </c>
    </row>
    <row r="15" spans="1:8">
      <c r="A15" s="80"/>
      <c r="B15" s="88"/>
      <c r="C15" s="88"/>
      <c r="D15" s="88"/>
      <c r="E15" s="64"/>
      <c r="F15" s="64"/>
      <c r="G15" s="64"/>
      <c r="H15" s="64">
        <f t="shared" si="0"/>
        <v>-1513.71</v>
      </c>
    </row>
    <row r="16" spans="1:8">
      <c r="A16" s="80">
        <v>44596</v>
      </c>
      <c r="B16" s="259" t="s">
        <v>939</v>
      </c>
      <c r="C16" s="259" t="s">
        <v>1041</v>
      </c>
      <c r="D16" s="259"/>
      <c r="E16" s="64"/>
      <c r="F16" s="64"/>
      <c r="G16" s="64">
        <v>-5577.72</v>
      </c>
      <c r="H16" s="64">
        <f t="shared" si="0"/>
        <v>-7091.43</v>
      </c>
    </row>
    <row r="17" spans="1:8">
      <c r="A17" s="80"/>
      <c r="B17" s="88" t="s">
        <v>1042</v>
      </c>
      <c r="C17" s="88"/>
      <c r="D17" s="88"/>
      <c r="E17" s="64">
        <v>-15</v>
      </c>
      <c r="F17" s="64"/>
      <c r="G17" s="64"/>
      <c r="H17" s="64">
        <f t="shared" si="0"/>
        <v>-7091.43</v>
      </c>
    </row>
    <row r="18" spans="1:8">
      <c r="A18" s="80"/>
      <c r="B18" s="88" t="s">
        <v>1051</v>
      </c>
      <c r="C18" s="88"/>
      <c r="D18" s="88"/>
      <c r="E18" s="64">
        <v>-5254.4</v>
      </c>
      <c r="F18" s="64"/>
      <c r="G18" s="64"/>
      <c r="H18" s="64">
        <f t="shared" si="0"/>
        <v>-7091.43</v>
      </c>
    </row>
    <row r="19" spans="1:8">
      <c r="A19" s="80"/>
      <c r="B19" s="88" t="s">
        <v>1052</v>
      </c>
      <c r="C19" s="88"/>
      <c r="D19" s="88"/>
      <c r="E19" s="64">
        <v>-308.32</v>
      </c>
      <c r="F19" s="64"/>
      <c r="G19" s="64"/>
      <c r="H19" s="64">
        <f t="shared" si="0"/>
        <v>-7091.43</v>
      </c>
    </row>
    <row r="20" spans="1:8">
      <c r="A20" s="80"/>
      <c r="B20" s="88"/>
      <c r="C20" s="88"/>
      <c r="D20" s="88"/>
      <c r="E20" s="64"/>
      <c r="F20" s="64"/>
      <c r="G20" s="64"/>
      <c r="H20" s="64">
        <f t="shared" si="0"/>
        <v>-7091.43</v>
      </c>
    </row>
    <row r="21" spans="1:8">
      <c r="A21" s="80">
        <v>44619</v>
      </c>
      <c r="B21" t="s">
        <v>2</v>
      </c>
      <c r="C21" t="s">
        <v>974</v>
      </c>
      <c r="E21" s="64">
        <v>-1500</v>
      </c>
      <c r="F21" s="64"/>
      <c r="G21" s="64">
        <v>-1500</v>
      </c>
      <c r="H21" s="64">
        <f t="shared" si="0"/>
        <v>-8591.43</v>
      </c>
    </row>
    <row r="22" spans="1:8">
      <c r="A22" s="80">
        <v>44619</v>
      </c>
      <c r="B22" t="s">
        <v>1053</v>
      </c>
      <c r="C22" t="s">
        <v>1054</v>
      </c>
      <c r="E22" s="64"/>
      <c r="F22" s="64"/>
      <c r="G22" s="64"/>
      <c r="H22" s="64">
        <f t="shared" si="0"/>
        <v>-8591.43</v>
      </c>
    </row>
    <row r="23" spans="1:8">
      <c r="A23" s="80">
        <v>44619</v>
      </c>
      <c r="B23" t="s">
        <v>1</v>
      </c>
      <c r="C23" t="s">
        <v>974</v>
      </c>
      <c r="E23" s="64">
        <v>-1400</v>
      </c>
      <c r="F23" s="64"/>
      <c r="G23" s="64">
        <v>-1400</v>
      </c>
      <c r="H23" s="64">
        <f t="shared" si="0"/>
        <v>-9991.43</v>
      </c>
    </row>
    <row r="24" spans="1:8">
      <c r="A24" s="80"/>
      <c r="B24" t="s">
        <v>1055</v>
      </c>
      <c r="C24" t="s">
        <v>974</v>
      </c>
      <c r="E24" s="64">
        <v>-7900</v>
      </c>
      <c r="F24" s="64"/>
      <c r="G24" s="64">
        <v>-7900</v>
      </c>
      <c r="H24" s="64">
        <f t="shared" si="0"/>
        <v>-17891.43</v>
      </c>
    </row>
    <row r="25" spans="1:8">
      <c r="A25" s="80"/>
      <c r="B25" t="s">
        <v>125</v>
      </c>
      <c r="E25" s="64">
        <v>-1500</v>
      </c>
      <c r="F25" s="64"/>
      <c r="G25" s="64">
        <v>-1500</v>
      </c>
      <c r="H25" s="64">
        <f t="shared" si="0"/>
        <v>-19391.43</v>
      </c>
    </row>
    <row r="26" spans="1:8">
      <c r="H26" s="64">
        <f t="shared" si="0"/>
        <v>-19391.43</v>
      </c>
    </row>
    <row r="27" spans="1:8">
      <c r="A27" s="80">
        <v>44619</v>
      </c>
      <c r="B27" t="s">
        <v>126</v>
      </c>
      <c r="D27" s="64">
        <v>3020.37</v>
      </c>
      <c r="F27" s="64">
        <v>3020.37</v>
      </c>
      <c r="G27" s="64"/>
      <c r="H27" s="64">
        <f t="shared" si="0"/>
        <v>-16371.060000000001</v>
      </c>
    </row>
    <row r="28" spans="1:8">
      <c r="A28" s="80">
        <v>44614</v>
      </c>
      <c r="B28" s="2" t="s">
        <v>1056</v>
      </c>
      <c r="C28" s="2" t="s">
        <v>1041</v>
      </c>
      <c r="D28" s="64">
        <v>2000</v>
      </c>
      <c r="F28" s="64">
        <v>2500</v>
      </c>
      <c r="G28" s="64"/>
      <c r="H28" s="64">
        <f t="shared" si="0"/>
        <v>-13871.060000000001</v>
      </c>
    </row>
    <row r="29" spans="1:8">
      <c r="A29" s="80">
        <v>44614</v>
      </c>
      <c r="B29" s="2" t="s">
        <v>1056</v>
      </c>
      <c r="C29" s="2" t="s">
        <v>1041</v>
      </c>
      <c r="D29" s="64"/>
      <c r="F29" s="64">
        <v>500</v>
      </c>
      <c r="G29" s="64"/>
      <c r="H29" s="64">
        <f t="shared" si="0"/>
        <v>-13371.060000000001</v>
      </c>
    </row>
    <row r="30" spans="1:8">
      <c r="A30" s="80">
        <v>44620</v>
      </c>
      <c r="B30" t="s">
        <v>1057</v>
      </c>
      <c r="D30" s="64">
        <v>3000</v>
      </c>
      <c r="F30" s="64">
        <v>3000</v>
      </c>
      <c r="G30" s="64"/>
      <c r="H30" s="64">
        <f t="shared" si="0"/>
        <v>-10371.060000000001</v>
      </c>
    </row>
    <row r="37" spans="1:8">
      <c r="A37" s="80"/>
      <c r="E37" s="64"/>
      <c r="F37" s="64"/>
      <c r="G37" s="64"/>
      <c r="H37" s="64"/>
    </row>
    <row r="38" spans="1:8">
      <c r="A38" s="80"/>
      <c r="E38" s="64"/>
      <c r="F38" s="85"/>
      <c r="G38" s="85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64" customWidth="1"/>
    <col min="6" max="8" width="11.140625" style="64" customWidth="1"/>
    <col min="9" max="9" width="12.28515625" customWidth="1"/>
    <col min="10" max="10" width="9.140625" customWidth="1"/>
  </cols>
  <sheetData>
    <row r="1" spans="1:8">
      <c r="B1" s="39">
        <v>11.1</v>
      </c>
      <c r="E1" s="81"/>
      <c r="F1" s="81" t="s">
        <v>62</v>
      </c>
      <c r="G1" s="81" t="s">
        <v>63</v>
      </c>
      <c r="H1" s="81" t="s">
        <v>50</v>
      </c>
    </row>
    <row r="2" spans="1:8">
      <c r="A2" s="131" t="s">
        <v>1058</v>
      </c>
      <c r="C2" s="82" t="s">
        <v>105</v>
      </c>
      <c r="D2" s="83">
        <f>SUM(D3:D57)</f>
        <v>7333.3</v>
      </c>
      <c r="E2" s="83">
        <f>SUM(E3:E57)</f>
        <v>-6834.05</v>
      </c>
      <c r="F2" s="83">
        <f>SUM(F3:F57)</f>
        <v>46462.64</v>
      </c>
      <c r="G2" s="83">
        <f>SUM(G3:G57)</f>
        <v>-6834.05</v>
      </c>
      <c r="H2" s="83">
        <f>F2+G2</f>
        <v>39628.589999999997</v>
      </c>
    </row>
    <row r="3" spans="1:8">
      <c r="A3" s="80"/>
      <c r="B3" s="72" t="s">
        <v>1059</v>
      </c>
      <c r="F3" s="64">
        <v>40129.339999999997</v>
      </c>
      <c r="H3" s="64">
        <f>F3+G3</f>
        <v>40129.339999999997</v>
      </c>
    </row>
    <row r="4" spans="1:8">
      <c r="A4" s="80"/>
      <c r="H4" s="64">
        <f t="shared" ref="H4:H25" si="0">H3+F4+G4</f>
        <v>40129.339999999997</v>
      </c>
    </row>
    <row r="5" spans="1:8">
      <c r="A5" s="80">
        <v>44564</v>
      </c>
      <c r="B5" t="s">
        <v>998</v>
      </c>
      <c r="C5" t="s">
        <v>1040</v>
      </c>
      <c r="D5" s="64">
        <v>298.99</v>
      </c>
      <c r="F5" s="64">
        <v>298.99</v>
      </c>
      <c r="H5" s="64">
        <f t="shared" si="0"/>
        <v>40428.329999999994</v>
      </c>
    </row>
    <row r="6" spans="1:8">
      <c r="A6" s="80">
        <v>44564</v>
      </c>
      <c r="B6" t="s">
        <v>134</v>
      </c>
      <c r="C6" t="s">
        <v>1040</v>
      </c>
      <c r="D6" s="64">
        <v>630.74</v>
      </c>
      <c r="F6" s="64">
        <v>630.74</v>
      </c>
      <c r="H6" s="64">
        <f t="shared" si="0"/>
        <v>41059.069999999992</v>
      </c>
    </row>
    <row r="7" spans="1:8">
      <c r="A7" s="80">
        <v>44564</v>
      </c>
      <c r="B7" t="s">
        <v>948</v>
      </c>
      <c r="C7" t="s">
        <v>1040</v>
      </c>
      <c r="D7" s="64">
        <v>230.29</v>
      </c>
      <c r="F7" s="64">
        <v>230.29</v>
      </c>
      <c r="H7" s="64">
        <f t="shared" si="0"/>
        <v>41289.359999999993</v>
      </c>
    </row>
    <row r="8" spans="1:8">
      <c r="A8" s="80">
        <v>44564</v>
      </c>
      <c r="B8" t="s">
        <v>138</v>
      </c>
      <c r="C8" t="s">
        <v>1040</v>
      </c>
      <c r="D8" s="64">
        <v>152.91</v>
      </c>
      <c r="F8" s="64">
        <v>152.91</v>
      </c>
      <c r="H8" s="64">
        <f t="shared" si="0"/>
        <v>41442.269999999997</v>
      </c>
    </row>
    <row r="9" spans="1:8">
      <c r="A9" s="80">
        <v>44574</v>
      </c>
      <c r="B9" s="88" t="s">
        <v>818</v>
      </c>
      <c r="C9" s="88" t="s">
        <v>1041</v>
      </c>
      <c r="D9" s="88"/>
      <c r="E9" s="64">
        <v>-1250.4000000000001</v>
      </c>
      <c r="G9" s="64">
        <v>-1250.4000000000001</v>
      </c>
      <c r="H9" s="64">
        <f t="shared" si="0"/>
        <v>40191.869999999995</v>
      </c>
    </row>
    <row r="10" spans="1:8">
      <c r="A10" s="80">
        <v>44564</v>
      </c>
      <c r="B10" s="86" t="s">
        <v>811</v>
      </c>
      <c r="C10" s="86" t="s">
        <v>1041</v>
      </c>
      <c r="D10" s="86"/>
      <c r="E10" s="81">
        <v>-130.30000000000001</v>
      </c>
      <c r="F10" s="81"/>
      <c r="G10" s="81">
        <v>-130.30000000000001</v>
      </c>
      <c r="H10" s="64">
        <f t="shared" si="0"/>
        <v>40061.569999999992</v>
      </c>
    </row>
    <row r="11" spans="1:8">
      <c r="A11" s="80">
        <v>44564</v>
      </c>
      <c r="B11" s="86" t="s">
        <v>812</v>
      </c>
      <c r="C11" s="86" t="s">
        <v>1041</v>
      </c>
      <c r="D11" s="86"/>
      <c r="E11" s="81">
        <v>-255.4</v>
      </c>
      <c r="F11" s="81"/>
      <c r="G11" s="81">
        <v>-255.4</v>
      </c>
      <c r="H11" s="64">
        <f t="shared" si="0"/>
        <v>39806.169999999991</v>
      </c>
    </row>
    <row r="12" spans="1:8">
      <c r="A12" s="80"/>
      <c r="B12" s="88"/>
      <c r="C12" s="88"/>
      <c r="D12" s="88"/>
      <c r="H12" s="64">
        <f t="shared" si="0"/>
        <v>39806.169999999991</v>
      </c>
    </row>
    <row r="13" spans="1:8">
      <c r="A13" s="80">
        <v>44578</v>
      </c>
      <c r="B13" s="88" t="s">
        <v>919</v>
      </c>
      <c r="C13" s="88" t="s">
        <v>1041</v>
      </c>
      <c r="D13" s="88"/>
      <c r="E13" s="64">
        <v>-37.869999999999997</v>
      </c>
      <c r="G13" s="64">
        <v>-37.869999999999997</v>
      </c>
      <c r="H13" s="64">
        <f t="shared" si="0"/>
        <v>39768.299999999988</v>
      </c>
    </row>
    <row r="14" spans="1:8">
      <c r="A14" s="80">
        <v>44578</v>
      </c>
      <c r="B14" s="88" t="s">
        <v>932</v>
      </c>
      <c r="C14" s="88" t="s">
        <v>1041</v>
      </c>
      <c r="D14" s="88"/>
      <c r="E14" s="64">
        <v>-608.08000000000004</v>
      </c>
      <c r="G14" s="64">
        <v>-608.08000000000004</v>
      </c>
      <c r="H14" s="64">
        <f t="shared" si="0"/>
        <v>39160.219999999987</v>
      </c>
    </row>
    <row r="15" spans="1:8">
      <c r="A15" s="80"/>
      <c r="B15" s="88"/>
      <c r="C15" s="88"/>
      <c r="D15" s="88"/>
      <c r="H15" s="64">
        <f t="shared" si="0"/>
        <v>39160.219999999987</v>
      </c>
    </row>
    <row r="16" spans="1:8">
      <c r="A16" s="80"/>
      <c r="B16" s="88" t="s">
        <v>1042</v>
      </c>
      <c r="C16" s="88"/>
      <c r="D16" s="88"/>
      <c r="E16" s="81">
        <v>-50</v>
      </c>
      <c r="F16" s="81"/>
      <c r="G16" s="81"/>
      <c r="H16" s="64">
        <f t="shared" si="0"/>
        <v>39160.219999999987</v>
      </c>
    </row>
    <row r="17" spans="1:8">
      <c r="A17" s="80">
        <v>44565</v>
      </c>
      <c r="B17" s="259" t="s">
        <v>939</v>
      </c>
      <c r="C17" s="259" t="s">
        <v>1041</v>
      </c>
      <c r="D17" s="259"/>
      <c r="E17" s="81"/>
      <c r="F17" s="81"/>
      <c r="G17" s="81">
        <v>-50</v>
      </c>
      <c r="H17" s="64">
        <f t="shared" si="0"/>
        <v>39110.219999999987</v>
      </c>
    </row>
    <row r="18" spans="1:8">
      <c r="A18" s="80"/>
      <c r="B18" s="88"/>
      <c r="C18" s="88"/>
      <c r="D18" s="88"/>
      <c r="E18" s="81"/>
      <c r="F18" s="81"/>
      <c r="G18" s="81"/>
      <c r="H18" s="64">
        <f t="shared" si="0"/>
        <v>39110.219999999987</v>
      </c>
    </row>
    <row r="19" spans="1:8">
      <c r="A19" s="80">
        <v>44588</v>
      </c>
      <c r="B19" t="s">
        <v>2</v>
      </c>
      <c r="C19" t="s">
        <v>974</v>
      </c>
      <c r="E19" s="64">
        <v>-1501</v>
      </c>
      <c r="G19" s="64">
        <v>-1501</v>
      </c>
      <c r="H19" s="64">
        <f t="shared" si="0"/>
        <v>37609.219999999987</v>
      </c>
    </row>
    <row r="20" spans="1:8">
      <c r="A20" s="80">
        <v>44588</v>
      </c>
      <c r="B20" t="s">
        <v>1</v>
      </c>
      <c r="C20" t="s">
        <v>974</v>
      </c>
      <c r="E20" s="64">
        <v>-1501</v>
      </c>
      <c r="G20" s="64">
        <v>-1501</v>
      </c>
      <c r="H20" s="64">
        <f t="shared" si="0"/>
        <v>36108.219999999987</v>
      </c>
    </row>
    <row r="21" spans="1:8">
      <c r="A21" s="80">
        <v>44591</v>
      </c>
      <c r="B21" t="s">
        <v>125</v>
      </c>
      <c r="E21" s="64">
        <v>-1500</v>
      </c>
      <c r="G21" s="64">
        <v>-1500</v>
      </c>
      <c r="H21" s="64">
        <f t="shared" si="0"/>
        <v>34608.219999999987</v>
      </c>
    </row>
    <row r="22" spans="1:8">
      <c r="A22" s="80"/>
      <c r="B22" s="88"/>
      <c r="C22" s="88"/>
      <c r="D22" s="88"/>
      <c r="E22" s="81"/>
      <c r="F22" s="81"/>
      <c r="G22" s="81"/>
      <c r="H22" s="64">
        <f t="shared" si="0"/>
        <v>34608.219999999987</v>
      </c>
    </row>
    <row r="23" spans="1:8">
      <c r="A23" s="80">
        <v>44588</v>
      </c>
      <c r="B23" t="s">
        <v>126</v>
      </c>
      <c r="C23" t="s">
        <v>1041</v>
      </c>
      <c r="D23" s="64">
        <v>3020.37</v>
      </c>
      <c r="F23" s="64">
        <v>3020.37</v>
      </c>
      <c r="H23" s="64">
        <f t="shared" si="0"/>
        <v>37628.589999999989</v>
      </c>
    </row>
    <row r="24" spans="1:8">
      <c r="A24" s="80">
        <v>44583</v>
      </c>
      <c r="B24" t="s">
        <v>127</v>
      </c>
      <c r="D24" s="64">
        <v>1000</v>
      </c>
      <c r="F24" s="64">
        <v>0</v>
      </c>
      <c r="H24" s="64">
        <f t="shared" si="0"/>
        <v>37628.589999999989</v>
      </c>
    </row>
    <row r="25" spans="1:8">
      <c r="A25" s="80">
        <v>44591</v>
      </c>
      <c r="B25" t="s">
        <v>1060</v>
      </c>
      <c r="C25" t="s">
        <v>1040</v>
      </c>
      <c r="D25" s="64">
        <v>2000</v>
      </c>
      <c r="F25" s="64">
        <v>2000</v>
      </c>
      <c r="H25" s="64">
        <f t="shared" si="0"/>
        <v>39628.589999999989</v>
      </c>
    </row>
    <row r="29" spans="1:8">
      <c r="A29" s="80"/>
    </row>
    <row r="30" spans="1:8">
      <c r="A30" s="80"/>
    </row>
    <row r="31" spans="1:8">
      <c r="A31" s="80"/>
    </row>
    <row r="32" spans="1:8">
      <c r="A32" s="80"/>
      <c r="E32" s="81"/>
      <c r="F32" s="81"/>
      <c r="G32" s="81"/>
      <c r="H32" s="81"/>
    </row>
    <row r="54" spans="1:9">
      <c r="I54" s="10"/>
    </row>
    <row r="55" spans="1:9">
      <c r="A55" s="80"/>
      <c r="E55" s="85"/>
      <c r="F55" s="85"/>
      <c r="G55" s="85"/>
      <c r="I55" s="10"/>
    </row>
    <row r="75" spans="1:7">
      <c r="A75" s="80"/>
    </row>
    <row r="76" spans="1:7">
      <c r="A76" s="80"/>
    </row>
    <row r="77" spans="1:7">
      <c r="A77" s="80"/>
      <c r="E77" s="85"/>
      <c r="F77" s="85"/>
      <c r="G77" s="85"/>
    </row>
    <row r="78" spans="1:7">
      <c r="A78" s="80"/>
    </row>
    <row r="100" spans="1:7">
      <c r="A100" s="80"/>
      <c r="E100" s="85"/>
      <c r="F100" s="85"/>
      <c r="G100" s="85"/>
    </row>
    <row r="101" spans="1:7">
      <c r="A101" s="80"/>
      <c r="B101" s="10"/>
      <c r="C101" s="10"/>
      <c r="D101" s="10"/>
    </row>
    <row r="102" spans="1:7">
      <c r="A102" s="80"/>
      <c r="B102" s="86"/>
      <c r="C102" s="86"/>
      <c r="D102" s="86"/>
      <c r="E102" s="85"/>
      <c r="F102" s="85"/>
    </row>
    <row r="103" spans="1:7">
      <c r="A103" s="80"/>
      <c r="B103" s="86"/>
      <c r="C103" s="86"/>
      <c r="D103" s="86"/>
      <c r="E103" s="85"/>
      <c r="F103" s="85"/>
    </row>
    <row r="104" spans="1:7">
      <c r="A104" s="80"/>
      <c r="B104" s="88"/>
      <c r="C104" s="88"/>
      <c r="D104" s="88"/>
      <c r="E104" s="85"/>
      <c r="F104" s="85"/>
    </row>
    <row r="105" spans="1:7">
      <c r="A105" s="80"/>
    </row>
    <row r="106" spans="1:7">
      <c r="A106" s="80"/>
    </row>
    <row r="107" spans="1:7">
      <c r="A107" s="80"/>
    </row>
    <row r="108" spans="1:7">
      <c r="A108" s="80"/>
    </row>
    <row r="109" spans="1:7">
      <c r="A109" s="80"/>
    </row>
    <row r="110" spans="1:7">
      <c r="A110" s="80"/>
      <c r="B110" s="88"/>
      <c r="C110" s="88"/>
      <c r="D110" s="88"/>
    </row>
    <row r="111" spans="1:7">
      <c r="A111" s="80"/>
      <c r="B111" s="88"/>
      <c r="C111" s="88"/>
      <c r="D111" s="88"/>
    </row>
    <row r="112" spans="1:7">
      <c r="A112" s="80"/>
      <c r="B112" s="88"/>
      <c r="C112" s="88"/>
      <c r="D112" s="88"/>
    </row>
    <row r="113" spans="1:7">
      <c r="A113" s="80"/>
    </row>
    <row r="114" spans="1:7">
      <c r="A114" s="80"/>
    </row>
    <row r="115" spans="1:7">
      <c r="A115" s="80"/>
    </row>
    <row r="116" spans="1:7">
      <c r="A116" s="80"/>
    </row>
    <row r="117" spans="1:7">
      <c r="A117" s="80"/>
    </row>
    <row r="118" spans="1:7">
      <c r="A118" s="80"/>
    </row>
    <row r="119" spans="1:7">
      <c r="A119" s="80"/>
    </row>
    <row r="120" spans="1:7">
      <c r="A120" s="80"/>
    </row>
    <row r="121" spans="1:7">
      <c r="A121" s="80"/>
    </row>
    <row r="122" spans="1:7">
      <c r="A122" s="80"/>
      <c r="E122" s="85"/>
      <c r="F122" s="85"/>
      <c r="G122" s="85"/>
    </row>
    <row r="123" spans="1:7">
      <c r="A123" s="80"/>
    </row>
    <row r="124" spans="1:7">
      <c r="A124" s="80"/>
    </row>
    <row r="125" spans="1:7">
      <c r="A125" s="80"/>
    </row>
    <row r="126" spans="1:7">
      <c r="A126" s="80"/>
    </row>
    <row r="127" spans="1:7">
      <c r="A127" s="80"/>
    </row>
    <row r="128" spans="1:7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7">
      <c r="A145" s="80"/>
      <c r="E145" s="85"/>
      <c r="F145" s="85"/>
      <c r="G145" s="85"/>
    </row>
    <row r="146" spans="1:7">
      <c r="A146" s="80"/>
      <c r="B146" s="10"/>
      <c r="C146" s="10"/>
      <c r="D146" s="10"/>
    </row>
    <row r="147" spans="1:7">
      <c r="A147" s="80"/>
      <c r="B147" s="10"/>
      <c r="C147" s="10"/>
      <c r="D147" s="10"/>
    </row>
    <row r="148" spans="1:7">
      <c r="A148" s="80"/>
      <c r="B148" s="86"/>
      <c r="C148" s="86"/>
      <c r="D148" s="86"/>
      <c r="E148" s="85"/>
      <c r="F148" s="85"/>
    </row>
    <row r="149" spans="1:7">
      <c r="A149" s="80"/>
      <c r="B149" s="86"/>
      <c r="C149" s="86"/>
      <c r="D149" s="86"/>
      <c r="E149" s="85"/>
      <c r="F149" s="85"/>
    </row>
    <row r="150" spans="1:7">
      <c r="A150" s="80"/>
      <c r="B150" s="88"/>
      <c r="C150" s="88"/>
      <c r="D150" s="88"/>
      <c r="E150" s="85"/>
      <c r="F150" s="85"/>
    </row>
    <row r="151" spans="1:7">
      <c r="A151" s="80"/>
    </row>
    <row r="152" spans="1:7">
      <c r="A152" s="80"/>
    </row>
    <row r="153" spans="1:7">
      <c r="A153" s="80"/>
    </row>
    <row r="154" spans="1:7">
      <c r="A154" s="80"/>
    </row>
    <row r="155" spans="1:7">
      <c r="A155" s="80"/>
    </row>
    <row r="156" spans="1:7">
      <c r="A156" s="80"/>
      <c r="B156" s="88"/>
      <c r="C156" s="88"/>
      <c r="D156" s="88"/>
    </row>
    <row r="157" spans="1:7">
      <c r="A157" s="80"/>
      <c r="B157" s="88"/>
      <c r="C157" s="88"/>
      <c r="D157" s="88"/>
    </row>
    <row r="158" spans="1:7">
      <c r="A158" s="80"/>
      <c r="B158" s="88"/>
      <c r="C158" s="88"/>
      <c r="D158" s="88"/>
    </row>
    <row r="159" spans="1:7">
      <c r="A159" s="80"/>
    </row>
    <row r="160" spans="1:7">
      <c r="A160" s="80"/>
    </row>
    <row r="161" spans="1:7">
      <c r="A161" s="80"/>
    </row>
    <row r="162" spans="1:7">
      <c r="A162" s="80"/>
    </row>
    <row r="163" spans="1:7">
      <c r="A163" s="80"/>
    </row>
    <row r="164" spans="1:7">
      <c r="A164" s="80"/>
    </row>
    <row r="165" spans="1:7">
      <c r="A165" s="80"/>
    </row>
    <row r="166" spans="1:7">
      <c r="A166" s="80"/>
    </row>
    <row r="167" spans="1:7">
      <c r="A167" s="80"/>
    </row>
    <row r="168" spans="1:7">
      <c r="A168" s="80"/>
      <c r="E168" s="85"/>
      <c r="F168" s="85"/>
      <c r="G168" s="85"/>
    </row>
    <row r="169" spans="1:7">
      <c r="A169" s="80"/>
      <c r="B169" s="10"/>
      <c r="C169" s="10"/>
      <c r="D169" s="10"/>
    </row>
    <row r="170" spans="1:7">
      <c r="B170" s="10"/>
      <c r="C170" s="10"/>
      <c r="D170" s="10"/>
    </row>
    <row r="171" spans="1:7">
      <c r="A171" s="80"/>
      <c r="B171" s="86"/>
      <c r="C171" s="86"/>
      <c r="D171" s="86"/>
      <c r="E171" s="85"/>
      <c r="F171" s="85"/>
    </row>
    <row r="172" spans="1:7">
      <c r="A172" s="80"/>
      <c r="B172" s="86"/>
      <c r="C172" s="86"/>
      <c r="D172" s="86"/>
      <c r="E172" s="85"/>
      <c r="F172" s="85"/>
    </row>
    <row r="173" spans="1:7">
      <c r="A173" s="80"/>
      <c r="B173" s="88"/>
      <c r="C173" s="88"/>
      <c r="D173" s="88"/>
      <c r="E173" s="85"/>
      <c r="F173" s="85"/>
    </row>
    <row r="174" spans="1:7">
      <c r="A174" s="80"/>
    </row>
    <row r="175" spans="1:7">
      <c r="A175" s="80"/>
    </row>
    <row r="176" spans="1:7">
      <c r="A176" s="80"/>
    </row>
    <row r="177" spans="1:7">
      <c r="A177" s="80"/>
    </row>
    <row r="178" spans="1:7">
      <c r="A178" s="80"/>
    </row>
    <row r="179" spans="1:7">
      <c r="A179" s="80"/>
      <c r="B179" s="88"/>
      <c r="C179" s="88"/>
      <c r="D179" s="88"/>
    </row>
    <row r="180" spans="1:7">
      <c r="A180" s="80"/>
      <c r="B180" s="88"/>
      <c r="C180" s="88"/>
      <c r="D180" s="88"/>
    </row>
    <row r="181" spans="1:7">
      <c r="A181" s="80"/>
      <c r="B181" s="88"/>
      <c r="C181" s="88"/>
      <c r="D181" s="88"/>
    </row>
    <row r="182" spans="1:7">
      <c r="A182" s="80"/>
    </row>
    <row r="183" spans="1:7">
      <c r="A183" s="80"/>
    </row>
    <row r="184" spans="1:7">
      <c r="A184" s="80"/>
    </row>
    <row r="185" spans="1:7">
      <c r="A185" s="80"/>
    </row>
    <row r="186" spans="1:7">
      <c r="A186" s="80"/>
    </row>
    <row r="187" spans="1:7">
      <c r="A187" s="80"/>
    </row>
    <row r="188" spans="1:7">
      <c r="A188" s="80"/>
    </row>
    <row r="189" spans="1:7">
      <c r="A189" s="80"/>
    </row>
    <row r="190" spans="1:7">
      <c r="A190" s="80"/>
    </row>
    <row r="191" spans="1:7">
      <c r="A191" s="80"/>
      <c r="E191" s="85"/>
      <c r="F191" s="85"/>
      <c r="G191" s="85"/>
    </row>
    <row r="192" spans="1:7">
      <c r="B192" s="10"/>
      <c r="C192" s="10"/>
      <c r="D192" s="10"/>
    </row>
    <row r="193" spans="1:6">
      <c r="B193" s="10"/>
      <c r="C193" s="10"/>
      <c r="D193" s="10"/>
      <c r="E193" s="85"/>
    </row>
    <row r="194" spans="1:6">
      <c r="A194" s="80"/>
      <c r="B194" s="86"/>
      <c r="C194" s="86"/>
      <c r="D194" s="86"/>
      <c r="E194" s="85"/>
      <c r="F194" s="85"/>
    </row>
    <row r="195" spans="1:6">
      <c r="A195" s="80"/>
      <c r="B195" s="86"/>
      <c r="C195" s="86"/>
      <c r="D195" s="86"/>
      <c r="E195" s="85"/>
      <c r="F195" s="85"/>
    </row>
    <row r="196" spans="1:6">
      <c r="A196" s="80"/>
      <c r="B196" s="88"/>
      <c r="C196" s="88"/>
      <c r="D196" s="88"/>
      <c r="E196" s="85"/>
      <c r="F196" s="85"/>
    </row>
    <row r="197" spans="1:6">
      <c r="A197" s="80"/>
    </row>
    <row r="198" spans="1:6">
      <c r="A198" s="80"/>
    </row>
    <row r="199" spans="1:6">
      <c r="A199" s="80"/>
    </row>
    <row r="200" spans="1:6">
      <c r="A200" s="80"/>
    </row>
    <row r="201" spans="1:6">
      <c r="A201" s="80"/>
    </row>
    <row r="202" spans="1:6">
      <c r="A202" s="80"/>
      <c r="B202" s="88"/>
      <c r="C202" s="88"/>
      <c r="D202" s="88"/>
    </row>
    <row r="203" spans="1:6">
      <c r="A203" s="80"/>
      <c r="B203" s="88"/>
      <c r="C203" s="88"/>
      <c r="D203" s="88"/>
    </row>
    <row r="204" spans="1:6">
      <c r="A204" s="80"/>
      <c r="B204" s="88"/>
      <c r="C204" s="88"/>
      <c r="D204" s="88"/>
    </row>
    <row r="205" spans="1:6">
      <c r="A205" s="80"/>
    </row>
    <row r="206" spans="1:6">
      <c r="A206" s="80"/>
    </row>
    <row r="207" spans="1:6">
      <c r="A207" s="80"/>
    </row>
    <row r="208" spans="1:6">
      <c r="A208" s="80"/>
    </row>
    <row r="209" spans="1:7">
      <c r="A209" s="80"/>
    </row>
    <row r="210" spans="1:7">
      <c r="A210" s="80"/>
    </row>
    <row r="211" spans="1:7">
      <c r="A211" s="80"/>
    </row>
    <row r="212" spans="1:7">
      <c r="A212" s="80"/>
    </row>
    <row r="213" spans="1:7">
      <c r="A213" s="80"/>
    </row>
    <row r="214" spans="1:7">
      <c r="A214" s="80"/>
      <c r="E214" s="85"/>
      <c r="F214" s="85"/>
      <c r="G214" s="85"/>
    </row>
    <row r="215" spans="1:7">
      <c r="B215" s="10"/>
      <c r="C215" s="10"/>
      <c r="D215" s="10"/>
      <c r="E215" s="85"/>
    </row>
    <row r="216" spans="1:7">
      <c r="B216" s="10"/>
      <c r="C216" s="10"/>
      <c r="D216" s="10"/>
    </row>
    <row r="217" spans="1:7">
      <c r="A217" s="80"/>
      <c r="B217" s="86"/>
      <c r="C217" s="86"/>
      <c r="D217" s="86"/>
      <c r="E217" s="85"/>
      <c r="F217" s="85"/>
    </row>
    <row r="218" spans="1:7">
      <c r="A218" s="80"/>
      <c r="B218" s="86"/>
      <c r="C218" s="86"/>
      <c r="D218" s="86"/>
      <c r="E218" s="85"/>
      <c r="F218" s="85"/>
    </row>
    <row r="219" spans="1:7">
      <c r="A219" s="80"/>
      <c r="B219" s="88"/>
      <c r="C219" s="88"/>
      <c r="D219" s="88"/>
      <c r="E219" s="85"/>
      <c r="F219" s="85"/>
    </row>
    <row r="220" spans="1:7">
      <c r="A220" s="80"/>
    </row>
    <row r="221" spans="1:7">
      <c r="A221" s="80"/>
    </row>
    <row r="222" spans="1:7">
      <c r="A222" s="80"/>
    </row>
    <row r="223" spans="1:7">
      <c r="A223" s="80"/>
    </row>
    <row r="224" spans="1:7">
      <c r="A224" s="80"/>
    </row>
    <row r="225" spans="1:7">
      <c r="A225" s="80"/>
      <c r="B225" s="88"/>
      <c r="C225" s="88"/>
      <c r="D225" s="88"/>
    </row>
    <row r="226" spans="1:7">
      <c r="A226" s="80"/>
      <c r="B226" s="88"/>
      <c r="C226" s="88"/>
      <c r="D226" s="88"/>
    </row>
    <row r="227" spans="1:7">
      <c r="A227" s="80"/>
      <c r="B227" s="88"/>
      <c r="C227" s="88"/>
      <c r="D227" s="88"/>
    </row>
    <row r="228" spans="1:7">
      <c r="A228" s="80"/>
    </row>
    <row r="229" spans="1:7">
      <c r="A229" s="80"/>
    </row>
    <row r="230" spans="1:7">
      <c r="A230" s="80"/>
    </row>
    <row r="231" spans="1:7">
      <c r="A231" s="80"/>
    </row>
    <row r="232" spans="1:7">
      <c r="A232" s="80"/>
    </row>
    <row r="233" spans="1:7">
      <c r="A233" s="80"/>
    </row>
    <row r="234" spans="1:7">
      <c r="A234" s="80"/>
    </row>
    <row r="235" spans="1:7">
      <c r="A235" s="80"/>
    </row>
    <row r="236" spans="1:7">
      <c r="A236" s="80"/>
    </row>
    <row r="237" spans="1:7">
      <c r="A237" s="80"/>
      <c r="E237" s="85"/>
      <c r="F237" s="85"/>
      <c r="G237" s="85"/>
    </row>
    <row r="238" spans="1:7">
      <c r="B238" s="10"/>
      <c r="C238" s="10"/>
      <c r="D238" s="10"/>
    </row>
    <row r="239" spans="1:7">
      <c r="B239" s="10"/>
      <c r="C239" s="10"/>
      <c r="D239" s="10"/>
    </row>
    <row r="240" spans="1:7">
      <c r="A240" s="80"/>
      <c r="B240" s="86"/>
      <c r="C240" s="86"/>
      <c r="D240" s="86"/>
      <c r="E240" s="85"/>
      <c r="F240" s="85"/>
    </row>
    <row r="241" spans="1:6">
      <c r="A241" s="80"/>
      <c r="B241" s="86"/>
      <c r="C241" s="86"/>
      <c r="D241" s="86"/>
      <c r="E241" s="85"/>
      <c r="F241" s="85"/>
    </row>
    <row r="242" spans="1:6">
      <c r="A242" s="80"/>
      <c r="B242" s="88"/>
      <c r="C242" s="88"/>
      <c r="D242" s="88"/>
      <c r="E242" s="85"/>
      <c r="F242" s="85"/>
    </row>
    <row r="243" spans="1:6">
      <c r="A243" s="80"/>
    </row>
    <row r="244" spans="1:6">
      <c r="A244" s="80"/>
    </row>
    <row r="245" spans="1:6">
      <c r="A245" s="80"/>
    </row>
    <row r="246" spans="1:6">
      <c r="A246" s="80"/>
    </row>
    <row r="247" spans="1:6">
      <c r="A247" s="80"/>
    </row>
    <row r="248" spans="1:6">
      <c r="A248" s="80"/>
      <c r="B248" s="88"/>
      <c r="C248" s="88"/>
      <c r="D248" s="88"/>
    </row>
    <row r="249" spans="1:6">
      <c r="A249" s="80"/>
      <c r="B249" s="88"/>
      <c r="C249" s="88"/>
      <c r="D249" s="88"/>
    </row>
    <row r="250" spans="1:6">
      <c r="A250" s="80"/>
      <c r="B250" s="88"/>
      <c r="C250" s="88"/>
      <c r="D250" s="88"/>
    </row>
    <row r="251" spans="1:6">
      <c r="A251" s="80"/>
    </row>
    <row r="252" spans="1:6">
      <c r="A252" s="80"/>
    </row>
    <row r="253" spans="1:6">
      <c r="A253" s="80"/>
    </row>
    <row r="254" spans="1:6">
      <c r="A254" s="80"/>
    </row>
    <row r="255" spans="1:6">
      <c r="A255" s="80"/>
    </row>
    <row r="256" spans="1:6">
      <c r="A256" s="80"/>
    </row>
    <row r="257" spans="1:7">
      <c r="A257" s="80"/>
    </row>
    <row r="258" spans="1:7">
      <c r="A258" s="80"/>
    </row>
    <row r="259" spans="1:7">
      <c r="A259" s="80"/>
    </row>
    <row r="260" spans="1:7">
      <c r="A260" s="80"/>
      <c r="E260" s="85"/>
      <c r="F260" s="85"/>
      <c r="G260" s="85"/>
    </row>
    <row r="261" spans="1:7">
      <c r="B261" s="10"/>
      <c r="C261" s="10"/>
      <c r="D261" s="10"/>
    </row>
    <row r="262" spans="1:7">
      <c r="B262" s="10"/>
      <c r="C262" s="10"/>
      <c r="D262" s="10"/>
    </row>
    <row r="263" spans="1:7">
      <c r="A263" s="80"/>
      <c r="B263" s="86"/>
      <c r="C263" s="86"/>
      <c r="D263" s="86"/>
      <c r="E263" s="85"/>
      <c r="F263" s="85"/>
    </row>
    <row r="264" spans="1:7">
      <c r="A264" s="80"/>
      <c r="B264" s="86"/>
      <c r="C264" s="86"/>
      <c r="D264" s="86"/>
      <c r="E264" s="85"/>
      <c r="F264" s="85"/>
    </row>
    <row r="265" spans="1:7">
      <c r="A265" s="80"/>
      <c r="B265" s="88"/>
      <c r="C265" s="88"/>
      <c r="D265" s="88"/>
      <c r="E265" s="85"/>
      <c r="F265" s="85"/>
    </row>
    <row r="266" spans="1:7">
      <c r="A266" s="80"/>
    </row>
    <row r="267" spans="1:7">
      <c r="A267" s="80"/>
    </row>
    <row r="268" spans="1:7">
      <c r="A268" s="80"/>
    </row>
    <row r="269" spans="1:7">
      <c r="A269" s="80"/>
    </row>
    <row r="270" spans="1:7">
      <c r="A270" s="80"/>
    </row>
    <row r="271" spans="1:7">
      <c r="A271" s="80"/>
      <c r="B271" s="88"/>
      <c r="C271" s="88"/>
      <c r="D271" s="88"/>
    </row>
    <row r="272" spans="1:7">
      <c r="A272" s="80"/>
      <c r="B272" s="88"/>
      <c r="C272" s="88"/>
      <c r="D272" s="88"/>
    </row>
    <row r="273" spans="1:7">
      <c r="A273" s="80"/>
      <c r="B273" s="88"/>
      <c r="C273" s="88"/>
      <c r="D273" s="88"/>
    </row>
    <row r="274" spans="1:7">
      <c r="A274" s="80"/>
    </row>
    <row r="275" spans="1:7">
      <c r="A275" s="80"/>
    </row>
    <row r="276" spans="1:7">
      <c r="A276" s="80"/>
    </row>
    <row r="277" spans="1:7">
      <c r="A277" s="80"/>
    </row>
    <row r="278" spans="1:7">
      <c r="A278" s="80"/>
    </row>
    <row r="279" spans="1:7">
      <c r="A279" s="80"/>
    </row>
    <row r="280" spans="1:7">
      <c r="A280" s="80"/>
    </row>
    <row r="281" spans="1:7">
      <c r="A281" s="80"/>
    </row>
    <row r="282" spans="1:7">
      <c r="A282" s="80"/>
    </row>
    <row r="283" spans="1:7">
      <c r="A283" s="80"/>
      <c r="E283" s="85"/>
      <c r="F283" s="85"/>
      <c r="G283" s="85"/>
    </row>
    <row r="284" spans="1:7">
      <c r="B284" s="10"/>
      <c r="C284" s="10"/>
      <c r="D284" s="10"/>
    </row>
    <row r="285" spans="1:7">
      <c r="B285" s="10"/>
      <c r="C285" s="10"/>
      <c r="D285" s="10"/>
    </row>
    <row r="286" spans="1:7">
      <c r="B286" s="10"/>
      <c r="C286" s="10"/>
      <c r="D286" s="10"/>
    </row>
    <row r="287" spans="1:7">
      <c r="B287" s="10"/>
      <c r="C287" s="10"/>
      <c r="D287" s="10"/>
    </row>
    <row r="288" spans="1:7">
      <c r="B288" s="10"/>
      <c r="C288" s="10"/>
      <c r="D288" s="10"/>
    </row>
    <row r="289" spans="2:4">
      <c r="B289" s="10"/>
      <c r="C289" s="10"/>
      <c r="D289" s="10"/>
    </row>
    <row r="290" spans="2:4">
      <c r="B290" s="10"/>
      <c r="C290" s="10"/>
      <c r="D290" s="1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1061</v>
      </c>
    </row>
    <row r="3" spans="1:14">
      <c r="A3" t="s">
        <v>1062</v>
      </c>
      <c r="C3" t="s">
        <v>1063</v>
      </c>
      <c r="D3" t="s">
        <v>1064</v>
      </c>
    </row>
    <row r="4" spans="1:14">
      <c r="A4" t="s">
        <v>1065</v>
      </c>
      <c r="C4" t="s">
        <v>1066</v>
      </c>
      <c r="D4" t="s">
        <v>1067</v>
      </c>
    </row>
    <row r="5" spans="1:14">
      <c r="A5" t="s">
        <v>1068</v>
      </c>
      <c r="C5" t="s">
        <v>1066</v>
      </c>
      <c r="D5" t="s">
        <v>1069</v>
      </c>
    </row>
    <row r="10" spans="1:14" ht="15.75">
      <c r="A10" s="15"/>
      <c r="B10" s="16"/>
      <c r="C10" s="17" t="s">
        <v>57</v>
      </c>
      <c r="D10" s="18"/>
      <c r="E10" s="19"/>
      <c r="F10" s="17" t="s">
        <v>58</v>
      </c>
      <c r="G10" s="18"/>
      <c r="H10" s="20"/>
      <c r="I10" s="21"/>
      <c r="J10" s="22"/>
      <c r="K10" s="211">
        <v>0.23471</v>
      </c>
      <c r="L10" s="211">
        <v>0.76529000000000003</v>
      </c>
      <c r="M10" s="212"/>
      <c r="N10" s="22" t="s">
        <v>60</v>
      </c>
    </row>
    <row r="11" spans="1:14" ht="15.75">
      <c r="A11" s="15">
        <v>-2022</v>
      </c>
      <c r="B11" s="19" t="s">
        <v>62</v>
      </c>
      <c r="C11" s="24" t="s">
        <v>63</v>
      </c>
      <c r="D11" s="18" t="s">
        <v>64</v>
      </c>
      <c r="E11" s="19" t="s">
        <v>62</v>
      </c>
      <c r="F11" s="24" t="s">
        <v>63</v>
      </c>
      <c r="G11" s="18" t="s">
        <v>50</v>
      </c>
      <c r="H11" s="20"/>
      <c r="I11" s="21"/>
      <c r="J11" s="22" t="s">
        <v>65</v>
      </c>
      <c r="K11" s="212" t="s">
        <v>247</v>
      </c>
      <c r="L11" s="212" t="s">
        <v>248</v>
      </c>
      <c r="M11" s="212" t="s">
        <v>66</v>
      </c>
      <c r="N11" s="22" t="s">
        <v>805</v>
      </c>
    </row>
    <row r="12" spans="1:14">
      <c r="A12" s="2" t="s">
        <v>67</v>
      </c>
      <c r="B12" s="28">
        <v>7333.3</v>
      </c>
      <c r="C12" s="29">
        <v>-6834.05</v>
      </c>
      <c r="D12" s="30">
        <v>499.25</v>
      </c>
      <c r="E12" s="28">
        <v>46462.64</v>
      </c>
      <c r="F12" s="29">
        <v>-6834.05</v>
      </c>
      <c r="G12" s="31">
        <v>39628.589999999997</v>
      </c>
      <c r="H12" s="32"/>
      <c r="I12" s="33" t="s">
        <v>68</v>
      </c>
      <c r="J12" s="2">
        <v>36</v>
      </c>
      <c r="K12" s="1"/>
      <c r="M12" s="1">
        <v>36</v>
      </c>
    </row>
    <row r="13" spans="1:14">
      <c r="A13" s="2" t="s">
        <v>69</v>
      </c>
      <c r="B13" s="28">
        <v>10567.09</v>
      </c>
      <c r="C13" s="29">
        <v>-21938.15</v>
      </c>
      <c r="D13" s="30">
        <v>-10871.81</v>
      </c>
      <c r="E13" s="28">
        <v>11567.09</v>
      </c>
      <c r="F13" s="29">
        <v>-21938.15</v>
      </c>
      <c r="G13" s="31">
        <v>29257.53</v>
      </c>
      <c r="H13" s="32"/>
      <c r="I13" s="33" t="s">
        <v>72</v>
      </c>
      <c r="J13" s="2">
        <v>19.8</v>
      </c>
      <c r="K13" s="1"/>
      <c r="M13" s="1">
        <v>19.8</v>
      </c>
    </row>
    <row r="14" spans="1:14">
      <c r="A14" s="2" t="s">
        <v>71</v>
      </c>
      <c r="B14" s="28">
        <v>36859.61</v>
      </c>
      <c r="C14" s="29">
        <v>-30109.3</v>
      </c>
      <c r="D14" s="30">
        <v>-4121.5</v>
      </c>
      <c r="E14" s="28">
        <v>35859.61</v>
      </c>
      <c r="F14" s="29">
        <v>-30109.3</v>
      </c>
      <c r="G14" s="31">
        <v>35007.839999999997</v>
      </c>
      <c r="H14" s="32"/>
      <c r="I14" s="33" t="s">
        <v>126</v>
      </c>
      <c r="N14" s="1">
        <v>46.1</v>
      </c>
    </row>
    <row r="15" spans="1:14">
      <c r="A15" s="2" t="s">
        <v>73</v>
      </c>
      <c r="B15" s="28">
        <v>15937.59</v>
      </c>
      <c r="C15" s="29">
        <v>-11790.68</v>
      </c>
      <c r="D15" s="30">
        <v>25.4100000000035</v>
      </c>
      <c r="E15" s="28">
        <v>17940.28</v>
      </c>
      <c r="F15" s="29">
        <v>-11140.68</v>
      </c>
      <c r="G15" s="31">
        <v>41807.440000000002</v>
      </c>
      <c r="H15" s="32"/>
      <c r="I15" s="33" t="s">
        <v>82</v>
      </c>
      <c r="J15" s="2">
        <v>60</v>
      </c>
      <c r="K15" s="1"/>
      <c r="M15" s="1">
        <v>6.5</v>
      </c>
    </row>
    <row r="16" spans="1:14">
      <c r="A16" s="2" t="s">
        <v>75</v>
      </c>
      <c r="B16" s="28">
        <v>11328.34</v>
      </c>
      <c r="C16" s="29">
        <v>-7712.66</v>
      </c>
      <c r="D16" s="30">
        <v>3641.09</v>
      </c>
      <c r="E16" s="28">
        <v>9522.3700000000008</v>
      </c>
      <c r="F16" s="29">
        <v>-7722.66</v>
      </c>
      <c r="G16" s="31">
        <v>43607.15</v>
      </c>
      <c r="H16" s="32"/>
      <c r="I16" s="33" t="s">
        <v>806</v>
      </c>
      <c r="J16" s="2">
        <v>95</v>
      </c>
      <c r="K16" s="1"/>
      <c r="M16" s="1">
        <v>23.75</v>
      </c>
    </row>
    <row r="17" spans="1:14">
      <c r="A17" s="2" t="s">
        <v>807</v>
      </c>
      <c r="B17" s="28">
        <v>17837.05</v>
      </c>
      <c r="C17" s="29">
        <v>-28058.1</v>
      </c>
      <c r="D17" s="30">
        <v>-6579.96</v>
      </c>
      <c r="E17" s="28">
        <v>16654.189999999999</v>
      </c>
      <c r="F17" s="29">
        <v>-28058.1</v>
      </c>
      <c r="G17" s="31">
        <v>32203.24</v>
      </c>
      <c r="H17" s="32"/>
    </row>
    <row r="18" spans="1:14">
      <c r="A18" s="2" t="s">
        <v>808</v>
      </c>
      <c r="B18" s="28">
        <v>27131.07</v>
      </c>
      <c r="C18" s="29">
        <v>-17400.82</v>
      </c>
      <c r="D18" s="30">
        <v>3150.29</v>
      </c>
      <c r="E18" s="28">
        <v>16133.3</v>
      </c>
      <c r="F18" s="29">
        <v>-20600.82</v>
      </c>
      <c r="G18" s="31">
        <v>27735.72</v>
      </c>
      <c r="H18" s="32"/>
      <c r="I18" s="33" t="s">
        <v>86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809</v>
      </c>
      <c r="B19" s="28">
        <v>34617.910000000003</v>
      </c>
      <c r="C19" s="29">
        <v>-11695.35</v>
      </c>
      <c r="D19" s="30">
        <v>26072.85</v>
      </c>
      <c r="E19" s="28">
        <v>102061.66</v>
      </c>
      <c r="F19" s="29">
        <v>-33894.33</v>
      </c>
      <c r="G19" s="31">
        <v>95903.05</v>
      </c>
      <c r="H19" s="32"/>
      <c r="I19" s="33" t="s">
        <v>90</v>
      </c>
      <c r="J19" s="2">
        <v>84</v>
      </c>
      <c r="K19" s="1">
        <v>19.71564</v>
      </c>
      <c r="L19" s="1">
        <v>64.284360000000007</v>
      </c>
    </row>
    <row r="20" spans="1:14">
      <c r="A20" s="2" t="s">
        <v>83</v>
      </c>
      <c r="B20" s="28">
        <v>66162.31</v>
      </c>
      <c r="C20" s="29">
        <v>-61978.720000000001</v>
      </c>
      <c r="D20" s="30">
        <v>30256.44</v>
      </c>
      <c r="E20" s="28">
        <v>9260.5</v>
      </c>
      <c r="F20" s="29">
        <v>-25729.24</v>
      </c>
      <c r="G20" s="31">
        <v>79434.31</v>
      </c>
      <c r="H20" s="32"/>
      <c r="I20" s="33" t="s">
        <v>88</v>
      </c>
      <c r="J20" s="2">
        <v>84</v>
      </c>
      <c r="K20" s="1">
        <v>19.71564</v>
      </c>
      <c r="L20" s="1">
        <v>64.284360000000007</v>
      </c>
    </row>
    <row r="21" spans="1:14">
      <c r="A21" s="2" t="s">
        <v>85</v>
      </c>
      <c r="B21" s="28">
        <v>23872.2</v>
      </c>
      <c r="C21" s="29">
        <v>-34541.120000000003</v>
      </c>
      <c r="D21" s="30">
        <v>19587.52</v>
      </c>
      <c r="E21" s="28">
        <v>79418.41</v>
      </c>
      <c r="F21" s="29">
        <v>-90424.320000000007</v>
      </c>
      <c r="G21" s="31">
        <v>68428.399999999994</v>
      </c>
      <c r="H21" s="32"/>
      <c r="I21" s="33" t="s">
        <v>80</v>
      </c>
      <c r="J21" s="2">
        <v>45</v>
      </c>
      <c r="K21" s="1">
        <v>10.56195</v>
      </c>
      <c r="L21" s="1">
        <v>34.438049999999997</v>
      </c>
      <c r="N21" s="213">
        <v>400.76679000000001</v>
      </c>
    </row>
    <row r="22" spans="1:14">
      <c r="A22" s="2" t="s">
        <v>87</v>
      </c>
      <c r="B22" s="28">
        <v>179191.62</v>
      </c>
      <c r="C22" s="29">
        <v>-14175.82</v>
      </c>
      <c r="D22" s="30">
        <v>184603.32</v>
      </c>
      <c r="E22" s="28">
        <v>178439.6</v>
      </c>
      <c r="F22" s="29">
        <v>-18452.8</v>
      </c>
      <c r="G22" s="31">
        <v>228415.2</v>
      </c>
      <c r="H22" s="32"/>
      <c r="I22" s="33" t="s">
        <v>70</v>
      </c>
      <c r="J22" s="2">
        <v>48</v>
      </c>
      <c r="K22" s="1">
        <v>11.266080000000001</v>
      </c>
      <c r="L22" s="1">
        <v>36.733919999999998</v>
      </c>
      <c r="N22" s="214">
        <v>33.397232500000001</v>
      </c>
    </row>
    <row r="23" spans="1:14">
      <c r="A23" s="2" t="s">
        <v>89</v>
      </c>
      <c r="B23" s="28">
        <v>15475.96</v>
      </c>
      <c r="C23" s="29">
        <v>-16961.34</v>
      </c>
      <c r="D23" s="30">
        <v>183117.94</v>
      </c>
      <c r="E23" s="28">
        <v>22052.39</v>
      </c>
      <c r="F23" s="29">
        <v>-21692.25</v>
      </c>
      <c r="G23" s="31">
        <v>228775.34</v>
      </c>
      <c r="H23" s="32"/>
      <c r="I23" s="33" t="s">
        <v>84</v>
      </c>
      <c r="J23" s="2">
        <v>48</v>
      </c>
      <c r="K23" s="1">
        <v>11.266080000000001</v>
      </c>
      <c r="L23" s="1">
        <v>36.733919999999998</v>
      </c>
    </row>
    <row r="24" spans="1:14">
      <c r="A24" s="44" t="s">
        <v>105</v>
      </c>
      <c r="B24" s="45">
        <v>446314.05</v>
      </c>
      <c r="C24" s="46">
        <v>-263196.11</v>
      </c>
      <c r="D24" s="215">
        <v>183117.94</v>
      </c>
      <c r="E24" s="45">
        <v>545372.04</v>
      </c>
      <c r="F24" s="46">
        <v>-316596.7</v>
      </c>
      <c r="G24" s="215">
        <v>228775.34</v>
      </c>
      <c r="H24" s="32"/>
      <c r="I24" s="110"/>
      <c r="J24" s="110">
        <v>351</v>
      </c>
      <c r="K24" s="216">
        <v>82.383210000000005</v>
      </c>
      <c r="L24" s="216">
        <v>268.61678999999998</v>
      </c>
      <c r="M24" s="216">
        <v>86.05</v>
      </c>
      <c r="N24" s="216">
        <v>46.1</v>
      </c>
    </row>
    <row r="25" spans="1:14">
      <c r="A25" s="217">
        <v>12</v>
      </c>
      <c r="B25" s="218">
        <v>37192.837500000001</v>
      </c>
      <c r="C25" s="219">
        <v>-21933.009166666699</v>
      </c>
      <c r="D25" s="219"/>
      <c r="E25" s="219">
        <v>45447.67</v>
      </c>
      <c r="F25" s="219">
        <v>-26383.058333333302</v>
      </c>
      <c r="G25" s="219">
        <v>19064.6116666667</v>
      </c>
      <c r="H25" s="57"/>
      <c r="I25" s="112"/>
      <c r="J25" s="219">
        <v>29.25</v>
      </c>
      <c r="K25" s="219">
        <v>6.8652674999999999</v>
      </c>
      <c r="L25" s="219">
        <v>22.384732499999998</v>
      </c>
      <c r="M25" s="219">
        <v>7.1708333333333298</v>
      </c>
      <c r="N25" s="219">
        <v>3.8416666666666699</v>
      </c>
    </row>
  </sheetData>
  <hyperlinks>
    <hyperlink ref="D3" r:id="rId1" xr:uid="{00000000-0004-0000-2D00-000000000000}"/>
    <hyperlink ref="D4" r:id="rId2" xr:uid="{00000000-0004-0000-2D00-000001000000}"/>
    <hyperlink ref="D5" r:id="rId3" xr:uid="{00000000-0004-0000-2D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C2E6"/>
  </sheetPr>
  <dimension ref="A1:N120"/>
  <sheetViews>
    <sheetView zoomScale="110" zoomScaleNormal="110" workbookViewId="0">
      <selection activeCell="N3" sqref="N3"/>
    </sheetView>
  </sheetViews>
  <sheetFormatPr defaultColWidth="8.5703125" defaultRowHeight="12.75"/>
  <cols>
    <col min="1" max="1" width="7.140625" customWidth="1"/>
    <col min="2" max="2" width="12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23" t="s">
        <v>59</v>
      </c>
      <c r="L1" s="307" t="s">
        <v>60</v>
      </c>
      <c r="M1" s="307"/>
      <c r="N1" t="s">
        <v>61</v>
      </c>
    </row>
    <row r="2" spans="1:14" ht="15.75">
      <c r="A2" s="15">
        <v>-2024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25">
        <v>0.23538400000000001</v>
      </c>
      <c r="L2" s="26">
        <f>1-K2</f>
        <v>0.76461599999999996</v>
      </c>
      <c r="M2" s="27" t="s">
        <v>66</v>
      </c>
      <c r="N2">
        <f>F111/1000</f>
        <v>0</v>
      </c>
    </row>
    <row r="3" spans="1:14">
      <c r="A3" s="2" t="s">
        <v>67</v>
      </c>
      <c r="B3" s="28">
        <f>'01_24'!D2</f>
        <v>340464.6</v>
      </c>
      <c r="C3" s="29">
        <f>'01_24'!E2</f>
        <v>-53183.01</v>
      </c>
      <c r="D3" s="30">
        <f>B3+C3</f>
        <v>287281.58999999997</v>
      </c>
      <c r="E3" s="28">
        <f>'01_24'!F2</f>
        <v>182500</v>
      </c>
      <c r="F3" s="29">
        <f>'01_24'!G2</f>
        <v>-55777.21</v>
      </c>
      <c r="G3" s="31">
        <f>E3+F3</f>
        <v>126722.79000000001</v>
      </c>
      <c r="H3" s="32"/>
      <c r="I3" s="33" t="s">
        <v>68</v>
      </c>
      <c r="J3" s="2">
        <v>144</v>
      </c>
      <c r="K3" s="34"/>
      <c r="L3" s="35"/>
      <c r="M3" s="36">
        <f>J3</f>
        <v>144</v>
      </c>
      <c r="N3">
        <f>'01_24'!E121/1000</f>
        <v>0</v>
      </c>
    </row>
    <row r="4" spans="1:14">
      <c r="A4" s="2" t="s">
        <v>69</v>
      </c>
      <c r="B4" s="28">
        <f>'02_24'!D2</f>
        <v>19300</v>
      </c>
      <c r="C4" s="29">
        <f>'02_24'!E2</f>
        <v>-64545.509999999995</v>
      </c>
      <c r="D4" s="30">
        <f t="shared" ref="D4:D14" si="0">B4+C4+D3</f>
        <v>242036.07999999996</v>
      </c>
      <c r="E4" s="28">
        <f>'02_24'!F2</f>
        <v>0</v>
      </c>
      <c r="F4" s="29">
        <f>'02_24'!G2</f>
        <v>-28693.51</v>
      </c>
      <c r="G4" s="31">
        <f t="shared" ref="G4:G14" si="1">E4+F4+G3</f>
        <v>98029.280000000013</v>
      </c>
      <c r="H4" s="32"/>
      <c r="I4" s="33" t="s">
        <v>70</v>
      </c>
      <c r="J4" s="2">
        <v>144</v>
      </c>
      <c r="K4" s="37">
        <f>J4*$K$2</f>
        <v>33.895296000000002</v>
      </c>
      <c r="L4" s="38">
        <f>J4-K4</f>
        <v>110.104704</v>
      </c>
      <c r="M4" s="36"/>
      <c r="N4">
        <f>'02_24'!E112/1000</f>
        <v>0</v>
      </c>
    </row>
    <row r="5" spans="1:14">
      <c r="A5" s="2" t="s">
        <v>71</v>
      </c>
      <c r="B5" s="28">
        <f>'03_24'!D2</f>
        <v>19300</v>
      </c>
      <c r="C5" s="29">
        <f>'03_24'!E2</f>
        <v>-113141.88</v>
      </c>
      <c r="D5" s="30">
        <f t="shared" si="0"/>
        <v>148194.19999999995</v>
      </c>
      <c r="E5" s="28">
        <f>'03_24'!F2</f>
        <v>0</v>
      </c>
      <c r="F5" s="29">
        <f>'03_24'!G2</f>
        <v>0</v>
      </c>
      <c r="G5" s="31">
        <f t="shared" si="1"/>
        <v>98029.280000000013</v>
      </c>
      <c r="H5" s="32"/>
      <c r="I5" s="33" t="s">
        <v>72</v>
      </c>
      <c r="J5" s="2">
        <v>90</v>
      </c>
      <c r="K5" s="37"/>
      <c r="L5" s="35"/>
      <c r="M5" s="36">
        <f>J5</f>
        <v>90</v>
      </c>
      <c r="N5">
        <f>'03_24'!E112/1000</f>
        <v>0</v>
      </c>
    </row>
    <row r="6" spans="1:14">
      <c r="A6" s="2" t="s">
        <v>73</v>
      </c>
      <c r="B6" s="28">
        <f>'04_24'!D2</f>
        <v>24000</v>
      </c>
      <c r="C6" s="29">
        <f>'04_24'!E2</f>
        <v>-40853.47</v>
      </c>
      <c r="D6" s="30">
        <f t="shared" si="0"/>
        <v>131340.72999999995</v>
      </c>
      <c r="E6" s="28">
        <f>'04_24'!F2</f>
        <v>0</v>
      </c>
      <c r="F6" s="29">
        <f>'04_24'!G2</f>
        <v>0</v>
      </c>
      <c r="G6" s="31">
        <f t="shared" si="1"/>
        <v>98029.280000000013</v>
      </c>
      <c r="H6" s="32"/>
      <c r="I6" s="39" t="s">
        <v>74</v>
      </c>
      <c r="K6" s="37"/>
      <c r="L6" s="35"/>
      <c r="M6" s="40">
        <f>E18/1000</f>
        <v>0</v>
      </c>
      <c r="N6">
        <f>'04_24'!E110/1000</f>
        <v>0</v>
      </c>
    </row>
    <row r="7" spans="1:14">
      <c r="A7" s="2" t="s">
        <v>75</v>
      </c>
      <c r="B7" s="28">
        <f>'05_24'!D2</f>
        <v>24000</v>
      </c>
      <c r="C7" s="29">
        <f>'05_24'!E2</f>
        <v>-40253.47</v>
      </c>
      <c r="D7" s="30">
        <f t="shared" si="0"/>
        <v>115087.25999999995</v>
      </c>
      <c r="E7" s="28">
        <f>'05_24'!F2</f>
        <v>0</v>
      </c>
      <c r="F7" s="29">
        <f>'05_24'!G2</f>
        <v>0</v>
      </c>
      <c r="G7" s="31">
        <f t="shared" si="1"/>
        <v>98029.280000000013</v>
      </c>
      <c r="H7" s="32"/>
      <c r="I7" s="39" t="s">
        <v>76</v>
      </c>
      <c r="K7" s="37"/>
      <c r="L7" s="38"/>
      <c r="M7" s="40">
        <f>E19/1000</f>
        <v>0</v>
      </c>
      <c r="N7">
        <f>'05_23'!E111/1000</f>
        <v>358.02833999999996</v>
      </c>
    </row>
    <row r="8" spans="1:14">
      <c r="A8" s="2" t="s">
        <v>77</v>
      </c>
      <c r="B8" s="28">
        <f>'06_24'!D2</f>
        <v>24000</v>
      </c>
      <c r="C8" s="29">
        <f>'06_24'!E2</f>
        <v>-45473.47</v>
      </c>
      <c r="D8" s="30">
        <f t="shared" si="0"/>
        <v>93613.78999999995</v>
      </c>
      <c r="E8" s="28">
        <f>'06_24'!F2</f>
        <v>0</v>
      </c>
      <c r="F8" s="29">
        <f>'06_24'!G2</f>
        <v>0</v>
      </c>
      <c r="G8" s="31">
        <f t="shared" si="1"/>
        <v>98029.280000000013</v>
      </c>
      <c r="H8" s="32"/>
      <c r="I8" s="33" t="s">
        <v>78</v>
      </c>
      <c r="J8" s="2">
        <v>400</v>
      </c>
      <c r="K8" s="37"/>
      <c r="L8" s="38"/>
      <c r="M8" s="36">
        <f>J8/4</f>
        <v>100</v>
      </c>
      <c r="N8">
        <f>'06_23'!E111/1000</f>
        <v>377.42543000000001</v>
      </c>
    </row>
    <row r="9" spans="1:14">
      <c r="A9" s="2" t="s">
        <v>79</v>
      </c>
      <c r="B9" s="28">
        <f>'07_24'!D2</f>
        <v>29000</v>
      </c>
      <c r="C9" s="29">
        <f>'07_24'!E2</f>
        <v>-44623.66</v>
      </c>
      <c r="D9" s="30">
        <f t="shared" si="0"/>
        <v>77990.129999999946</v>
      </c>
      <c r="E9" s="28">
        <f>'07_24'!F2</f>
        <v>0</v>
      </c>
      <c r="F9" s="29">
        <f>'07_24'!G2</f>
        <v>0</v>
      </c>
      <c r="G9" s="31">
        <f t="shared" si="1"/>
        <v>98029.280000000013</v>
      </c>
      <c r="H9" s="32"/>
      <c r="I9" s="33" t="s">
        <v>80</v>
      </c>
      <c r="J9" s="2">
        <v>144</v>
      </c>
      <c r="K9" s="37">
        <f>J9*$K$2</f>
        <v>33.895296000000002</v>
      </c>
      <c r="L9" s="38">
        <f>J9-K9</f>
        <v>110.104704</v>
      </c>
      <c r="M9" s="41"/>
      <c r="N9">
        <f>'07_23'!E111/1000</f>
        <v>433.28658999999999</v>
      </c>
    </row>
    <row r="10" spans="1:14">
      <c r="A10" s="2" t="s">
        <v>81</v>
      </c>
      <c r="B10" s="28">
        <f>'08_24'!D2</f>
        <v>178500</v>
      </c>
      <c r="C10" s="29">
        <f>'08_24'!E2</f>
        <v>-41072</v>
      </c>
      <c r="D10" s="30">
        <f t="shared" si="0"/>
        <v>215418.12999999995</v>
      </c>
      <c r="E10" s="28">
        <f>'08_24'!F2</f>
        <v>0</v>
      </c>
      <c r="F10" s="29">
        <f>'08_24'!G2</f>
        <v>0</v>
      </c>
      <c r="G10" s="31">
        <f t="shared" si="1"/>
        <v>98029.280000000013</v>
      </c>
      <c r="H10" s="32"/>
      <c r="I10" s="33" t="s">
        <v>82</v>
      </c>
      <c r="J10" s="2">
        <v>250</v>
      </c>
      <c r="K10" s="37"/>
      <c r="L10" s="38"/>
      <c r="M10" s="36">
        <f>J10*0.13</f>
        <v>32.5</v>
      </c>
      <c r="N10">
        <f>'08_23'!E111/1000</f>
        <v>399.80056999999999</v>
      </c>
    </row>
    <row r="11" spans="1:14">
      <c r="A11" s="2" t="s">
        <v>83</v>
      </c>
      <c r="B11" s="28">
        <f>'09_24'!D2</f>
        <v>178500</v>
      </c>
      <c r="C11" s="29">
        <f>'09_24'!E2</f>
        <v>-41072</v>
      </c>
      <c r="D11" s="30">
        <f t="shared" si="0"/>
        <v>352846.12999999995</v>
      </c>
      <c r="E11" s="28">
        <f>'09_24'!F2</f>
        <v>0</v>
      </c>
      <c r="F11" s="29">
        <f>'09_24'!G2</f>
        <v>0</v>
      </c>
      <c r="G11" s="31">
        <f t="shared" si="1"/>
        <v>98029.280000000013</v>
      </c>
      <c r="H11" s="32"/>
      <c r="I11" s="33" t="s">
        <v>84</v>
      </c>
      <c r="J11" s="2">
        <v>144</v>
      </c>
      <c r="K11" s="37">
        <f>J11*$K$2</f>
        <v>33.895296000000002</v>
      </c>
      <c r="L11" s="38">
        <f>J11-K11</f>
        <v>110.104704</v>
      </c>
      <c r="M11" s="36"/>
      <c r="N11">
        <f>'09_23'!E120/1000</f>
        <v>3.6</v>
      </c>
    </row>
    <row r="12" spans="1:14">
      <c r="A12" s="2" t="s">
        <v>85</v>
      </c>
      <c r="B12" s="28">
        <f>'10_24'!D2</f>
        <v>154500</v>
      </c>
      <c r="C12" s="29">
        <f>'10_24'!E2</f>
        <v>-141072</v>
      </c>
      <c r="D12" s="30">
        <f t="shared" si="0"/>
        <v>366274.12999999995</v>
      </c>
      <c r="E12" s="28">
        <f>'10_24'!F2</f>
        <v>0</v>
      </c>
      <c r="F12" s="29">
        <f>'10_24'!G2</f>
        <v>0</v>
      </c>
      <c r="G12" s="31">
        <f t="shared" si="1"/>
        <v>98029.280000000013</v>
      </c>
      <c r="H12" s="32"/>
      <c r="I12" s="33" t="s">
        <v>86</v>
      </c>
      <c r="J12" s="2">
        <v>120</v>
      </c>
      <c r="K12" s="37">
        <f>J12*$K$2</f>
        <v>28.246080000000003</v>
      </c>
      <c r="L12" s="38">
        <f>J12-K12</f>
        <v>91.753919999999994</v>
      </c>
      <c r="M12" s="36"/>
      <c r="N12">
        <f>'10_23'!E129/1000</f>
        <v>0</v>
      </c>
    </row>
    <row r="13" spans="1:14">
      <c r="A13" s="2" t="s">
        <v>87</v>
      </c>
      <c r="B13" s="28">
        <f>'11_24'!D2</f>
        <v>284500</v>
      </c>
      <c r="C13" s="29">
        <f>'11_24'!E2</f>
        <v>-41072</v>
      </c>
      <c r="D13" s="30">
        <f t="shared" si="0"/>
        <v>609702.12999999989</v>
      </c>
      <c r="E13" s="28">
        <f>'11_24'!F2</f>
        <v>0</v>
      </c>
      <c r="F13" s="29">
        <f>'11_24'!G2</f>
        <v>0</v>
      </c>
      <c r="G13" s="31">
        <f t="shared" si="1"/>
        <v>98029.280000000013</v>
      </c>
      <c r="H13" s="32"/>
      <c r="I13" s="33" t="s">
        <v>88</v>
      </c>
      <c r="J13" s="2">
        <v>250</v>
      </c>
      <c r="K13" s="37">
        <f>J13*$K$2</f>
        <v>58.846000000000004</v>
      </c>
      <c r="L13" s="38">
        <f>J13-K13</f>
        <v>191.154</v>
      </c>
      <c r="M13" s="41"/>
      <c r="N13">
        <f>'11_23'!E118/1000</f>
        <v>298.01904999999999</v>
      </c>
    </row>
    <row r="14" spans="1:14">
      <c r="A14" s="2" t="s">
        <v>89</v>
      </c>
      <c r="B14" s="28">
        <f>'12_24'!D2</f>
        <v>284500</v>
      </c>
      <c r="C14" s="29">
        <f>'12_24'!E2</f>
        <v>-42102.76</v>
      </c>
      <c r="D14" s="30">
        <f t="shared" si="0"/>
        <v>852099.36999999988</v>
      </c>
      <c r="E14" s="28">
        <f>'12_24'!F2</f>
        <v>0</v>
      </c>
      <c r="F14" s="29">
        <f>'12_24'!G2</f>
        <v>0</v>
      </c>
      <c r="G14" s="31">
        <f t="shared" si="1"/>
        <v>98029.280000000013</v>
      </c>
      <c r="H14" s="32"/>
      <c r="I14" s="42" t="s">
        <v>90</v>
      </c>
      <c r="J14" s="43">
        <v>170</v>
      </c>
      <c r="K14" s="37">
        <f>J14*$K$2</f>
        <v>40.015280000000004</v>
      </c>
      <c r="L14" s="38">
        <f>J14-K14</f>
        <v>129.98471999999998</v>
      </c>
      <c r="M14" s="36"/>
      <c r="N14">
        <f>'12_23'!E113/1000</f>
        <v>218.08799999999999</v>
      </c>
    </row>
    <row r="15" spans="1:14">
      <c r="A15" s="44" t="s">
        <v>91</v>
      </c>
      <c r="B15" s="45">
        <f>SUM(B3:B14)</f>
        <v>1560564.6</v>
      </c>
      <c r="C15" s="46">
        <f>SUM(C3:C14)</f>
        <v>-708465.23</v>
      </c>
      <c r="D15" s="47">
        <f>B15+C15</f>
        <v>852099.37000000011</v>
      </c>
      <c r="E15" s="45">
        <f>SUM(E3:E14)</f>
        <v>182500</v>
      </c>
      <c r="F15" s="46">
        <f>SUM(F3:F14)</f>
        <v>-84470.720000000001</v>
      </c>
      <c r="G15" s="47">
        <f>E15+F15</f>
        <v>98029.28</v>
      </c>
      <c r="H15" s="48"/>
      <c r="I15" s="49"/>
      <c r="J15" s="50">
        <f>SUM(J3:J14)</f>
        <v>1856</v>
      </c>
      <c r="K15" s="51">
        <f>SUM(K4:K14)</f>
        <v>228.79324800000001</v>
      </c>
      <c r="L15" s="52">
        <f>SUM(L4:L14)</f>
        <v>743.20675200000005</v>
      </c>
      <c r="M15" s="53">
        <f>M10+M8+M6+M5+M3+M7</f>
        <v>366.5</v>
      </c>
    </row>
    <row r="16" spans="1:14">
      <c r="A16" s="54">
        <v>12</v>
      </c>
      <c r="B16" s="55">
        <f>B15/A16</f>
        <v>130047.05</v>
      </c>
      <c r="C16" s="56">
        <f>C15/A16</f>
        <v>-59038.769166666665</v>
      </c>
      <c r="D16" s="56"/>
      <c r="E16" s="56">
        <f>E15/A16</f>
        <v>15208.333333333334</v>
      </c>
      <c r="F16" s="56">
        <f>F15/A16</f>
        <v>-7039.2266666666665</v>
      </c>
      <c r="G16" s="56">
        <f>G15/A16</f>
        <v>8169.1066666666666</v>
      </c>
      <c r="H16" s="57"/>
      <c r="I16" s="58"/>
      <c r="J16" s="59">
        <f>J15/12</f>
        <v>154.66666666666666</v>
      </c>
      <c r="K16" s="60">
        <f>K15/12</f>
        <v>19.066103999999999</v>
      </c>
      <c r="L16" s="61">
        <f>L15/12</f>
        <v>61.933896000000004</v>
      </c>
      <c r="M16" s="62">
        <f>M15/12</f>
        <v>30.541666666666668</v>
      </c>
      <c r="N16" s="63">
        <f>AVERAGE(N2:N15)</f>
        <v>160.63446000000002</v>
      </c>
    </row>
    <row r="17" spans="3:13">
      <c r="C17" s="1"/>
      <c r="D17" s="1"/>
      <c r="G17" s="64"/>
      <c r="H17" s="64"/>
      <c r="I17" s="33"/>
      <c r="L17" s="308">
        <f>L15+M15</f>
        <v>1109.7067520000001</v>
      </c>
      <c r="M17" s="308"/>
    </row>
    <row r="18" spans="3:13" ht="15">
      <c r="D18" s="65" t="s">
        <v>92</v>
      </c>
      <c r="E18" s="1">
        <f>'01_24'!F27+'02_24'!F22+'03_24'!F21+'04_24'!F21+'05_24'!F20+'06_24'!F22</f>
        <v>0</v>
      </c>
      <c r="F18" s="1">
        <v>6986.25</v>
      </c>
      <c r="G18" s="66">
        <v>25</v>
      </c>
      <c r="J18" s="33"/>
      <c r="L18" s="67"/>
      <c r="M18" s="68">
        <f>L17/12</f>
        <v>92.475562666666676</v>
      </c>
    </row>
    <row r="19" spans="3:13" ht="15">
      <c r="C19" s="69"/>
      <c r="D19" s="70" t="s">
        <v>93</v>
      </c>
      <c r="E19" s="71">
        <f>'07_24'!F27+'08_24'!F23+'09_24'!F22+'10_24'!F24+'11_24'!F22+'12_24'!F28</f>
        <v>0</v>
      </c>
      <c r="F19" s="1">
        <f>F18*G18/100</f>
        <v>1746.5625</v>
      </c>
      <c r="G19" s="66" t="s">
        <v>94</v>
      </c>
    </row>
    <row r="20" spans="3:13" ht="14.25">
      <c r="D20" s="72" t="s">
        <v>95</v>
      </c>
      <c r="E20" s="73">
        <f>SUM(E18:E19)</f>
        <v>0</v>
      </c>
      <c r="F20" s="74">
        <f>SUM(F18:F19)</f>
        <v>8732.8125</v>
      </c>
      <c r="G20" s="75" t="s">
        <v>96</v>
      </c>
    </row>
    <row r="111" spans="2:6">
      <c r="B111" s="76"/>
      <c r="C111" s="77" t="s">
        <v>97</v>
      </c>
      <c r="D111" s="76"/>
      <c r="E111" s="78"/>
      <c r="F111" s="79">
        <f>SUM(F112:F150)</f>
        <v>0</v>
      </c>
    </row>
    <row r="112" spans="2:6">
      <c r="B112" s="80">
        <v>45291</v>
      </c>
      <c r="C112" t="s">
        <v>2</v>
      </c>
    </row>
    <row r="113" spans="2:6">
      <c r="B113" s="80">
        <v>45291</v>
      </c>
      <c r="C113" t="s">
        <v>1</v>
      </c>
    </row>
    <row r="114" spans="2:6">
      <c r="B114" s="80">
        <v>45291</v>
      </c>
      <c r="C114" t="s">
        <v>98</v>
      </c>
    </row>
    <row r="115" spans="2:6">
      <c r="B115" s="80">
        <v>45291</v>
      </c>
      <c r="C115" t="s">
        <v>99</v>
      </c>
    </row>
    <row r="116" spans="2:6">
      <c r="B116" s="80">
        <v>45291</v>
      </c>
      <c r="C116" t="s">
        <v>100</v>
      </c>
      <c r="D116">
        <v>1093</v>
      </c>
      <c r="E116">
        <v>111</v>
      </c>
    </row>
    <row r="117" spans="2:6">
      <c r="B117" s="80">
        <v>45291</v>
      </c>
      <c r="C117" t="s">
        <v>101</v>
      </c>
      <c r="D117">
        <v>18.5</v>
      </c>
      <c r="E117">
        <v>850</v>
      </c>
    </row>
    <row r="118" spans="2:6">
      <c r="B118" s="80">
        <v>45291</v>
      </c>
      <c r="C118" t="s">
        <v>102</v>
      </c>
      <c r="D118">
        <v>19</v>
      </c>
      <c r="E118">
        <v>100</v>
      </c>
    </row>
    <row r="119" spans="2:6">
      <c r="B119" s="80">
        <v>45291</v>
      </c>
      <c r="C119" t="s">
        <v>103</v>
      </c>
    </row>
    <row r="120" spans="2:6">
      <c r="F120" s="64"/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H120"/>
  <sheetViews>
    <sheetView topLeftCell="C1" zoomScale="110" zoomScaleNormal="110" workbookViewId="0">
      <selection activeCell="E6" sqref="E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</v>
      </c>
      <c r="C2" s="82" t="s">
        <v>105</v>
      </c>
      <c r="D2" s="83">
        <f>SUM(D4:D38)</f>
        <v>284500</v>
      </c>
      <c r="E2" s="83">
        <f>SUM(E4:E38)</f>
        <v>-42102.76</v>
      </c>
      <c r="F2" s="83">
        <f>SUM(F4:F38)</f>
        <v>0</v>
      </c>
      <c r="G2" s="83">
        <f>SUM(G4:G38)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64">
        <v>-152</v>
      </c>
      <c r="H4" s="64">
        <f>H3+F4+G4</f>
        <v>0</v>
      </c>
    </row>
    <row r="5" spans="1:8">
      <c r="B5" t="s">
        <v>107</v>
      </c>
      <c r="D5" s="84"/>
      <c r="E5" s="85">
        <v>-11030.76</v>
      </c>
      <c r="H5" s="64"/>
    </row>
    <row r="6" spans="1:8">
      <c r="B6" s="86" t="s">
        <v>108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109</v>
      </c>
      <c r="C7" s="86"/>
      <c r="D7" s="86"/>
      <c r="E7" s="64">
        <v>-500</v>
      </c>
      <c r="G7" s="64"/>
      <c r="H7" s="64">
        <f>H6+F7+G7</f>
        <v>0</v>
      </c>
    </row>
    <row r="8" spans="1:8">
      <c r="B8" s="86" t="s">
        <v>110</v>
      </c>
      <c r="C8" s="86"/>
      <c r="D8" s="86"/>
      <c r="E8" s="64">
        <v>-250</v>
      </c>
      <c r="G8" s="64"/>
      <c r="H8" s="64">
        <f>H7+F8+G8</f>
        <v>0</v>
      </c>
    </row>
    <row r="9" spans="1:8">
      <c r="B9" s="87" t="s">
        <v>111</v>
      </c>
      <c r="C9" s="86"/>
      <c r="D9" s="86"/>
      <c r="E9" s="64"/>
      <c r="G9" s="64"/>
      <c r="H9" s="64"/>
    </row>
    <row r="10" spans="1:8">
      <c r="B10" s="87" t="s">
        <v>112</v>
      </c>
      <c r="C10" s="86"/>
      <c r="D10" s="86"/>
      <c r="E10" s="64"/>
      <c r="G10" s="64"/>
      <c r="H10" s="64"/>
    </row>
    <row r="11" spans="1:8">
      <c r="B11" s="86" t="s">
        <v>113</v>
      </c>
      <c r="C11" s="86"/>
      <c r="D11" s="86"/>
      <c r="E11" s="64"/>
      <c r="G11" s="64"/>
      <c r="H11" s="64"/>
    </row>
    <row r="12" spans="1:8">
      <c r="B12" s="86" t="s">
        <v>114</v>
      </c>
      <c r="C12" s="86"/>
      <c r="D12" s="86"/>
      <c r="E12" s="64"/>
      <c r="G12" s="64"/>
      <c r="H12" s="64"/>
    </row>
    <row r="13" spans="1:8">
      <c r="B13" s="86"/>
      <c r="C13" s="86"/>
      <c r="D13" s="86"/>
      <c r="E13" s="64"/>
      <c r="G13" s="64"/>
      <c r="H13" s="64">
        <f>H8+F13+G13</f>
        <v>0</v>
      </c>
    </row>
    <row r="14" spans="1:8">
      <c r="B14" s="86" t="s">
        <v>115</v>
      </c>
      <c r="C14" s="86" t="s">
        <v>116</v>
      </c>
      <c r="D14" s="86"/>
      <c r="E14" s="64">
        <v>-150</v>
      </c>
      <c r="F14" s="85"/>
      <c r="G14" s="64"/>
      <c r="H14" s="64">
        <f t="shared" ref="H14:H36" si="0">H13+F14+G14</f>
        <v>0</v>
      </c>
    </row>
    <row r="15" spans="1:8">
      <c r="B15" s="88" t="s">
        <v>117</v>
      </c>
      <c r="C15" s="88" t="s">
        <v>116</v>
      </c>
      <c r="D15" s="88"/>
      <c r="E15" s="64">
        <v>-300</v>
      </c>
      <c r="F15" s="85"/>
      <c r="G15" s="64"/>
      <c r="H15" s="64">
        <f t="shared" si="0"/>
        <v>0</v>
      </c>
    </row>
    <row r="16" spans="1:8">
      <c r="B16" s="88" t="s">
        <v>118</v>
      </c>
      <c r="C16" s="88" t="s">
        <v>116</v>
      </c>
      <c r="D16" s="88"/>
      <c r="E16" s="64">
        <v>-100</v>
      </c>
      <c r="F16" s="85"/>
      <c r="G16" s="64"/>
      <c r="H16" s="64">
        <f t="shared" si="0"/>
        <v>0</v>
      </c>
    </row>
    <row r="17" spans="1:8">
      <c r="B17" s="86"/>
      <c r="C17" s="86"/>
      <c r="D17" s="86"/>
      <c r="E17" s="64"/>
      <c r="G17" s="64"/>
      <c r="H17" s="64">
        <f t="shared" si="0"/>
        <v>0</v>
      </c>
    </row>
    <row r="18" spans="1:8">
      <c r="B18" s="89" t="s">
        <v>119</v>
      </c>
      <c r="D18" s="64"/>
      <c r="E18" s="64">
        <f>E49*-1</f>
        <v>0</v>
      </c>
      <c r="F18" s="64"/>
      <c r="G18" s="64"/>
      <c r="H18" s="64">
        <f t="shared" si="0"/>
        <v>0</v>
      </c>
    </row>
    <row r="19" spans="1:8">
      <c r="B19" s="89" t="s">
        <v>120</v>
      </c>
      <c r="E19" s="64">
        <f>E54</f>
        <v>0</v>
      </c>
      <c r="F19" s="64"/>
      <c r="G19" s="64"/>
      <c r="H19" s="64">
        <f t="shared" si="0"/>
        <v>0</v>
      </c>
    </row>
    <row r="20" spans="1:8">
      <c r="A20" s="4">
        <v>45173</v>
      </c>
      <c r="B20" s="89" t="s">
        <v>121</v>
      </c>
      <c r="E20" s="64">
        <f>E69</f>
        <v>0</v>
      </c>
      <c r="G20" s="64"/>
      <c r="H20" s="64">
        <f t="shared" si="0"/>
        <v>0</v>
      </c>
    </row>
    <row r="21" spans="1:8">
      <c r="A21" s="80"/>
      <c r="B21" s="86" t="s">
        <v>122</v>
      </c>
      <c r="C21" s="86"/>
      <c r="D21" s="86"/>
      <c r="E21" s="64">
        <v>-6720</v>
      </c>
      <c r="G21" s="64"/>
      <c r="H21" s="64">
        <f t="shared" si="0"/>
        <v>0</v>
      </c>
    </row>
    <row r="22" spans="1:8">
      <c r="A22" s="80"/>
      <c r="B22" s="86" t="s">
        <v>123</v>
      </c>
      <c r="C22" s="86"/>
      <c r="D22" s="86"/>
      <c r="E22" s="64">
        <v>-6000</v>
      </c>
      <c r="G22" s="64"/>
      <c r="H22" s="64">
        <f t="shared" si="0"/>
        <v>0</v>
      </c>
    </row>
    <row r="23" spans="1:8">
      <c r="B23" s="86" t="s">
        <v>124</v>
      </c>
      <c r="C23" s="86"/>
      <c r="D23" s="86"/>
      <c r="E23" s="64">
        <v>-1500</v>
      </c>
      <c r="F23" s="85"/>
      <c r="G23" s="64"/>
      <c r="H23" s="64">
        <f t="shared" si="0"/>
        <v>0</v>
      </c>
    </row>
    <row r="24" spans="1:8">
      <c r="H24" s="64">
        <f t="shared" si="0"/>
        <v>0</v>
      </c>
    </row>
    <row r="25" spans="1:8">
      <c r="H25" s="64">
        <f t="shared" si="0"/>
        <v>0</v>
      </c>
    </row>
    <row r="26" spans="1:8">
      <c r="H26" s="64">
        <f t="shared" si="0"/>
        <v>0</v>
      </c>
    </row>
    <row r="27" spans="1:8">
      <c r="B27" t="s">
        <v>2</v>
      </c>
      <c r="E27" s="64"/>
      <c r="F27" s="64"/>
      <c r="G27" s="64"/>
      <c r="H27" s="64">
        <f t="shared" si="0"/>
        <v>0</v>
      </c>
    </row>
    <row r="28" spans="1:8">
      <c r="B28" t="s">
        <v>2</v>
      </c>
      <c r="E28" s="64">
        <v>-5000</v>
      </c>
      <c r="F28" s="64"/>
      <c r="G28" s="64"/>
      <c r="H28" s="64">
        <f t="shared" si="0"/>
        <v>0</v>
      </c>
    </row>
    <row r="29" spans="1:8">
      <c r="B29" t="s">
        <v>1</v>
      </c>
      <c r="E29" s="64">
        <v>-5000</v>
      </c>
      <c r="F29" s="64"/>
      <c r="G29" s="64"/>
      <c r="H29" s="64">
        <f t="shared" si="0"/>
        <v>0</v>
      </c>
    </row>
    <row r="30" spans="1:8">
      <c r="B30" t="s">
        <v>125</v>
      </c>
      <c r="E30" s="64">
        <v>-5000</v>
      </c>
      <c r="F30" s="64"/>
      <c r="G30" s="64"/>
      <c r="H30" s="64">
        <f t="shared" si="0"/>
        <v>0</v>
      </c>
    </row>
    <row r="31" spans="1:8">
      <c r="E31" s="85"/>
      <c r="F31" s="64"/>
      <c r="G31" s="64"/>
      <c r="H31" s="64">
        <f t="shared" si="0"/>
        <v>0</v>
      </c>
    </row>
    <row r="32" spans="1:8">
      <c r="B32" t="s">
        <v>126</v>
      </c>
      <c r="D32" s="84">
        <v>15000</v>
      </c>
      <c r="F32" s="64"/>
      <c r="G32" s="64"/>
      <c r="H32" s="64">
        <f t="shared" si="0"/>
        <v>0</v>
      </c>
    </row>
    <row r="33" spans="1:8">
      <c r="A33" s="80"/>
      <c r="B33" t="s">
        <v>127</v>
      </c>
      <c r="D33" s="84">
        <v>7500</v>
      </c>
      <c r="F33" s="64"/>
      <c r="G33" s="64"/>
      <c r="H33" s="64">
        <f t="shared" si="0"/>
        <v>0</v>
      </c>
    </row>
    <row r="34" spans="1:8">
      <c r="A34" s="80"/>
      <c r="B34" t="s">
        <v>128</v>
      </c>
      <c r="D34" s="84">
        <v>12000</v>
      </c>
      <c r="F34" s="64"/>
      <c r="G34" s="64"/>
      <c r="H34" s="64">
        <f t="shared" si="0"/>
        <v>0</v>
      </c>
    </row>
    <row r="35" spans="1:8">
      <c r="A35" s="80"/>
      <c r="D35" s="84"/>
      <c r="G35" s="64"/>
      <c r="H35" s="64">
        <f t="shared" si="0"/>
        <v>0</v>
      </c>
    </row>
    <row r="36" spans="1:8">
      <c r="B36" t="s">
        <v>129</v>
      </c>
      <c r="C36" s="90">
        <v>0.234011</v>
      </c>
      <c r="D36" s="91">
        <v>250000</v>
      </c>
      <c r="E36" s="92"/>
      <c r="F36" s="64"/>
      <c r="G36" s="64"/>
      <c r="H36" s="64">
        <f t="shared" si="0"/>
        <v>0</v>
      </c>
    </row>
    <row r="37" spans="1:8">
      <c r="D37" s="64"/>
      <c r="F37" s="64"/>
      <c r="G37" s="64"/>
      <c r="H37" s="64"/>
    </row>
    <row r="38" spans="1:8" ht="15.75">
      <c r="B38" s="93"/>
      <c r="F38" s="64"/>
      <c r="G38" s="64"/>
      <c r="H38" s="64"/>
    </row>
    <row r="39" spans="1:8">
      <c r="E39" s="64"/>
      <c r="G39" s="64"/>
      <c r="H39" s="64"/>
    </row>
    <row r="40" spans="1:8">
      <c r="B40" t="s">
        <v>130</v>
      </c>
      <c r="E40" s="64"/>
      <c r="G40" s="64"/>
      <c r="H40" s="64"/>
    </row>
    <row r="41" spans="1:8">
      <c r="A41" s="76" t="s">
        <v>131</v>
      </c>
      <c r="B41" s="76"/>
      <c r="C41" s="76"/>
      <c r="D41" s="76"/>
      <c r="E41" s="78"/>
      <c r="G41" s="64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132</v>
      </c>
      <c r="C43" s="76"/>
      <c r="D43" s="96">
        <f>SUM(D44:D49)</f>
        <v>0</v>
      </c>
      <c r="E43" s="96">
        <f>SUM(E44:E49)</f>
        <v>0</v>
      </c>
      <c r="H43" s="64"/>
    </row>
    <row r="44" spans="1:8">
      <c r="A44" s="80"/>
      <c r="B44" s="88" t="s">
        <v>133</v>
      </c>
      <c r="C44" s="2"/>
      <c r="D44" s="1"/>
      <c r="E44" s="64"/>
      <c r="H44" s="64"/>
    </row>
    <row r="45" spans="1:8">
      <c r="B45" t="s">
        <v>134</v>
      </c>
      <c r="D45" s="1"/>
      <c r="E45" s="64"/>
      <c r="F45" s="64"/>
      <c r="G45" s="64"/>
    </row>
    <row r="46" spans="1:8">
      <c r="B46" t="s">
        <v>135</v>
      </c>
      <c r="D46" s="1"/>
      <c r="E46" s="64"/>
      <c r="F46" s="64"/>
      <c r="G46" s="64"/>
    </row>
    <row r="47" spans="1:8">
      <c r="B47" t="s">
        <v>136</v>
      </c>
      <c r="D47" s="1"/>
      <c r="F47" s="64"/>
      <c r="G47" s="64"/>
    </row>
    <row r="48" spans="1:8">
      <c r="B48" t="s">
        <v>137</v>
      </c>
      <c r="D48" s="1"/>
      <c r="F48" s="64"/>
      <c r="G48" s="64"/>
    </row>
    <row r="49" spans="1:8">
      <c r="B49" t="s">
        <v>138</v>
      </c>
      <c r="C49" s="88"/>
      <c r="D49" s="1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139</v>
      </c>
      <c r="C54" s="76"/>
      <c r="D54" s="78"/>
      <c r="E54" s="79">
        <f>SUM(E55:E66)</f>
        <v>0</v>
      </c>
    </row>
    <row r="55" spans="1:8">
      <c r="G55" s="64"/>
      <c r="H55" s="64"/>
    </row>
    <row r="56" spans="1:8">
      <c r="A56" s="80"/>
      <c r="B56" s="88"/>
      <c r="C56" s="88"/>
      <c r="D56" s="97"/>
      <c r="E56" s="85"/>
      <c r="G56" s="64"/>
      <c r="H56" s="64"/>
    </row>
    <row r="57" spans="1:8">
      <c r="A57" s="80"/>
      <c r="B57" s="88"/>
      <c r="C57" s="88"/>
      <c r="D57" s="97"/>
      <c r="E57" s="85"/>
      <c r="G57" s="64"/>
      <c r="H57" s="64"/>
    </row>
    <row r="58" spans="1:8">
      <c r="G58" s="64"/>
      <c r="H58" s="64"/>
    </row>
    <row r="59" spans="1:8">
      <c r="G59" s="64"/>
      <c r="H59" s="64"/>
    </row>
    <row r="60" spans="1:8">
      <c r="G60" s="64"/>
      <c r="H60" s="64"/>
    </row>
    <row r="61" spans="1:8">
      <c r="A61" s="80"/>
      <c r="B61" s="88"/>
      <c r="C61" s="88"/>
      <c r="D61" s="88"/>
      <c r="E61" s="64"/>
      <c r="F61" s="64"/>
      <c r="G61" s="64"/>
      <c r="H61" s="64"/>
    </row>
    <row r="62" spans="1:8">
      <c r="A62" s="80"/>
      <c r="B62" s="88"/>
      <c r="C62" s="88"/>
      <c r="D62" s="88"/>
      <c r="E62" s="64"/>
      <c r="F62" s="64"/>
      <c r="G62" s="64"/>
      <c r="H62" s="64"/>
    </row>
    <row r="63" spans="1:8">
      <c r="A63" s="80"/>
      <c r="B63" s="98"/>
      <c r="C63" s="88"/>
      <c r="D63" s="88"/>
      <c r="E63" s="64"/>
      <c r="F63" s="64"/>
      <c r="G63" s="64"/>
      <c r="H63" s="64"/>
    </row>
    <row r="64" spans="1:8">
      <c r="A64" s="80"/>
      <c r="B64" s="98"/>
      <c r="C64" s="88"/>
      <c r="D64" s="88"/>
      <c r="E64" s="64"/>
      <c r="F64" s="64"/>
      <c r="G64" s="64"/>
      <c r="H64" s="64"/>
    </row>
    <row r="65" spans="1:8">
      <c r="A65" s="80"/>
      <c r="B65" s="98"/>
      <c r="E65" s="64"/>
      <c r="F65" s="64"/>
      <c r="G65" s="64"/>
      <c r="H65" s="64"/>
    </row>
    <row r="66" spans="1:8">
      <c r="A66" s="80"/>
      <c r="B66" s="98"/>
      <c r="C66" s="88"/>
      <c r="D66" s="88"/>
      <c r="E66" s="64"/>
      <c r="F66" s="64"/>
      <c r="G66" s="64"/>
      <c r="H66" s="64"/>
    </row>
    <row r="67" spans="1:8">
      <c r="A67" s="80"/>
      <c r="B67" s="10"/>
      <c r="E67" s="64"/>
      <c r="F67" s="64"/>
      <c r="G67" s="64"/>
      <c r="H67" s="64"/>
    </row>
    <row r="68" spans="1:8">
      <c r="A68" s="80"/>
      <c r="B68" s="88"/>
      <c r="C68" s="88"/>
      <c r="D68" s="88"/>
      <c r="E68" s="64"/>
      <c r="F68" s="64"/>
      <c r="G68" s="64"/>
      <c r="H68" s="64"/>
    </row>
    <row r="69" spans="1:8">
      <c r="A69" s="76"/>
      <c r="B69" s="77" t="s">
        <v>140</v>
      </c>
      <c r="C69" s="76"/>
      <c r="D69" s="76"/>
      <c r="E69" s="79">
        <f>SUM(E70:E78)</f>
        <v>0</v>
      </c>
      <c r="F69" s="64"/>
      <c r="G69" s="64"/>
    </row>
    <row r="70" spans="1:8">
      <c r="A70" s="80"/>
      <c r="B70" s="88"/>
      <c r="C70" s="88"/>
      <c r="E70" s="85"/>
      <c r="F70" s="64"/>
      <c r="G70" s="64"/>
      <c r="H70" s="64"/>
    </row>
    <row r="71" spans="1:8">
      <c r="A71" s="80"/>
      <c r="B71" s="88"/>
      <c r="C71" s="88"/>
      <c r="D71" s="88"/>
      <c r="E71" s="64"/>
      <c r="F71" s="64"/>
      <c r="G71" s="64"/>
      <c r="H71" s="64"/>
    </row>
    <row r="72" spans="1:8">
      <c r="A72" s="80"/>
      <c r="B72" s="10"/>
      <c r="C72" s="88"/>
      <c r="D72" s="88"/>
      <c r="E72" s="64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9" spans="1:8">
      <c r="A109" s="76"/>
      <c r="B109" s="77" t="s">
        <v>141</v>
      </c>
      <c r="C109" s="76"/>
      <c r="D109" s="78"/>
      <c r="E109" s="79">
        <f>SUM(E110:E117)</f>
        <v>0</v>
      </c>
    </row>
    <row r="110" spans="1:8">
      <c r="A110" s="80"/>
      <c r="B110" t="s">
        <v>2</v>
      </c>
    </row>
    <row r="111" spans="1:8">
      <c r="A111" s="80"/>
      <c r="B111" t="s">
        <v>1</v>
      </c>
    </row>
    <row r="112" spans="1:8">
      <c r="A112" s="80"/>
      <c r="B112" t="s">
        <v>98</v>
      </c>
    </row>
    <row r="113" spans="1:5">
      <c r="A113" s="80"/>
      <c r="B113" t="s">
        <v>99</v>
      </c>
    </row>
    <row r="114" spans="1:5">
      <c r="A114" s="80"/>
      <c r="B114" t="s">
        <v>100</v>
      </c>
      <c r="D114">
        <v>111</v>
      </c>
      <c r="E114">
        <f>D114*C114</f>
        <v>0</v>
      </c>
    </row>
    <row r="115" spans="1:5">
      <c r="A115" s="80"/>
      <c r="B115" t="s">
        <v>101</v>
      </c>
      <c r="D115">
        <v>850</v>
      </c>
      <c r="E115">
        <f>D115*C115</f>
        <v>0</v>
      </c>
    </row>
    <row r="116" spans="1:5">
      <c r="A116" s="80"/>
      <c r="B116" t="s">
        <v>102</v>
      </c>
      <c r="D116">
        <v>100</v>
      </c>
      <c r="E116">
        <f>D116*C116</f>
        <v>0</v>
      </c>
    </row>
    <row r="117" spans="1:5">
      <c r="A117" s="80"/>
      <c r="B117" t="s">
        <v>103</v>
      </c>
    </row>
    <row r="118" spans="1:5">
      <c r="B118" t="s">
        <v>142</v>
      </c>
      <c r="E118" s="64">
        <f>H2</f>
        <v>0</v>
      </c>
    </row>
    <row r="120" spans="1:5">
      <c r="D120" s="72" t="s">
        <v>143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</v>
      </c>
      <c r="C2" s="82" t="s">
        <v>105</v>
      </c>
      <c r="D2" s="83">
        <f>SUM(D4:D34)</f>
        <v>284500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64">
        <v>-152</v>
      </c>
      <c r="H4" s="64">
        <f>H3+F4+G4</f>
        <v>0</v>
      </c>
    </row>
    <row r="5" spans="1:8">
      <c r="B5" t="s">
        <v>107</v>
      </c>
      <c r="D5" s="84"/>
      <c r="E5" s="85">
        <v>-10000</v>
      </c>
      <c r="H5" s="64"/>
    </row>
    <row r="6" spans="1:8">
      <c r="B6" s="86" t="s">
        <v>108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109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144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119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121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122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123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124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125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126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127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145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146</v>
      </c>
      <c r="C32" s="90">
        <v>0.234011</v>
      </c>
      <c r="D32" s="91">
        <v>250000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130</v>
      </c>
      <c r="E36" s="64"/>
      <c r="G36" s="64"/>
      <c r="H36" s="64"/>
    </row>
    <row r="37" spans="1:8">
      <c r="A37" s="76" t="s">
        <v>131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132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133</v>
      </c>
      <c r="C40" s="2"/>
      <c r="D40" s="1"/>
      <c r="E40" s="64"/>
      <c r="H40" s="64"/>
    </row>
    <row r="41" spans="1:8">
      <c r="B41" t="s">
        <v>134</v>
      </c>
      <c r="D41" s="1"/>
      <c r="E41" s="64"/>
      <c r="F41" s="64"/>
      <c r="G41" s="64"/>
    </row>
    <row r="42" spans="1:8">
      <c r="B42" t="s">
        <v>135</v>
      </c>
      <c r="D42" s="1"/>
      <c r="E42" s="64"/>
      <c r="F42" s="64"/>
      <c r="G42" s="64"/>
    </row>
    <row r="43" spans="1:8">
      <c r="B43" t="s">
        <v>136</v>
      </c>
      <c r="D43" s="1"/>
      <c r="F43" s="64"/>
      <c r="G43" s="64"/>
    </row>
    <row r="44" spans="1:8">
      <c r="B44" t="s">
        <v>137</v>
      </c>
      <c r="D44" s="1"/>
      <c r="F44" s="64"/>
      <c r="G44" s="64"/>
    </row>
    <row r="45" spans="1:8">
      <c r="B45" t="s">
        <v>138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139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140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141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98</v>
      </c>
    </row>
    <row r="109" spans="1:5">
      <c r="A109" s="80"/>
      <c r="B109" t="s">
        <v>99</v>
      </c>
    </row>
    <row r="110" spans="1:5">
      <c r="A110" s="80"/>
      <c r="B110" t="s">
        <v>100</v>
      </c>
      <c r="D110">
        <v>111</v>
      </c>
      <c r="E110">
        <f>D110*C110</f>
        <v>0</v>
      </c>
    </row>
    <row r="111" spans="1:5">
      <c r="A111" s="80"/>
      <c r="B111" t="s">
        <v>101</v>
      </c>
      <c r="D111">
        <v>850</v>
      </c>
      <c r="E111">
        <f>D111*C111</f>
        <v>0</v>
      </c>
    </row>
    <row r="112" spans="1:5">
      <c r="A112" s="80"/>
      <c r="B112" t="s">
        <v>102</v>
      </c>
      <c r="D112">
        <v>100</v>
      </c>
      <c r="E112">
        <f>D112*C112</f>
        <v>0</v>
      </c>
    </row>
    <row r="113" spans="1:5">
      <c r="A113" s="80"/>
      <c r="B113" t="s">
        <v>103</v>
      </c>
    </row>
    <row r="114" spans="1:5">
      <c r="B114" t="s">
        <v>142</v>
      </c>
      <c r="E114" s="64">
        <f>H2</f>
        <v>0</v>
      </c>
    </row>
    <row r="116" spans="1:5">
      <c r="D116" s="72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</v>
      </c>
      <c r="C2" s="82" t="s">
        <v>105</v>
      </c>
      <c r="D2" s="83">
        <f>SUM(D4:D34)</f>
        <v>154500</v>
      </c>
      <c r="E2" s="83">
        <f>SUM(E4:E34)</f>
        <v>-141072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64">
        <v>-152</v>
      </c>
      <c r="H4" s="64">
        <f>H3+F4+G4</f>
        <v>0</v>
      </c>
    </row>
    <row r="5" spans="1:8">
      <c r="B5" t="s">
        <v>107</v>
      </c>
      <c r="D5" s="84"/>
      <c r="E5" s="85">
        <v>-10000</v>
      </c>
      <c r="H5" s="64"/>
    </row>
    <row r="6" spans="1:8">
      <c r="B6" s="86" t="s">
        <v>108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109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147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119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121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122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123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124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>
        <v>-5000</v>
      </c>
      <c r="F23" s="64"/>
      <c r="G23" s="64"/>
      <c r="H23" s="64">
        <f t="shared" si="0"/>
        <v>0</v>
      </c>
    </row>
    <row r="24" spans="1:8">
      <c r="B24" t="s">
        <v>148</v>
      </c>
      <c r="E24" s="64">
        <v>-100000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125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126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127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149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150</v>
      </c>
      <c r="C32" s="90">
        <v>0.234011</v>
      </c>
      <c r="D32" s="91">
        <v>120000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130</v>
      </c>
      <c r="E36" s="64"/>
      <c r="G36" s="64"/>
      <c r="H36" s="64"/>
    </row>
    <row r="37" spans="1:8">
      <c r="A37" s="76" t="s">
        <v>131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132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133</v>
      </c>
      <c r="C40" s="2"/>
      <c r="D40" s="1"/>
      <c r="E40" s="64"/>
      <c r="H40" s="64"/>
    </row>
    <row r="41" spans="1:8">
      <c r="B41" t="s">
        <v>134</v>
      </c>
      <c r="D41" s="1"/>
      <c r="E41" s="64"/>
      <c r="F41" s="64"/>
      <c r="G41" s="64"/>
    </row>
    <row r="42" spans="1:8">
      <c r="B42" t="s">
        <v>135</v>
      </c>
      <c r="D42" s="1"/>
      <c r="E42" s="64"/>
      <c r="F42" s="64"/>
      <c r="G42" s="64"/>
    </row>
    <row r="43" spans="1:8">
      <c r="B43" t="s">
        <v>136</v>
      </c>
      <c r="D43" s="1"/>
      <c r="F43" s="64"/>
      <c r="G43" s="64"/>
    </row>
    <row r="44" spans="1:8">
      <c r="B44" t="s">
        <v>137</v>
      </c>
      <c r="D44" s="1"/>
      <c r="F44" s="64"/>
      <c r="G44" s="64"/>
    </row>
    <row r="45" spans="1:8">
      <c r="B45" t="s">
        <v>138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139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140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141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98</v>
      </c>
    </row>
    <row r="109" spans="1:5">
      <c r="A109" s="80"/>
      <c r="B109" t="s">
        <v>99</v>
      </c>
    </row>
    <row r="110" spans="1:5">
      <c r="A110" s="80"/>
      <c r="B110" t="s">
        <v>100</v>
      </c>
      <c r="D110">
        <v>111</v>
      </c>
      <c r="E110">
        <f>D110*C110</f>
        <v>0</v>
      </c>
    </row>
    <row r="111" spans="1:5">
      <c r="A111" s="80"/>
      <c r="B111" t="s">
        <v>101</v>
      </c>
      <c r="D111">
        <v>850</v>
      </c>
      <c r="E111">
        <f>D111*C111</f>
        <v>0</v>
      </c>
    </row>
    <row r="112" spans="1:5">
      <c r="A112" s="80"/>
      <c r="B112" t="s">
        <v>102</v>
      </c>
      <c r="D112">
        <v>100</v>
      </c>
      <c r="E112">
        <f>D112*C112</f>
        <v>0</v>
      </c>
    </row>
    <row r="113" spans="1:5">
      <c r="A113" s="80"/>
      <c r="B113" t="s">
        <v>103</v>
      </c>
    </row>
    <row r="114" spans="1:5">
      <c r="B114" t="s">
        <v>142</v>
      </c>
      <c r="E114" s="64">
        <f>H2</f>
        <v>0</v>
      </c>
    </row>
    <row r="116" spans="1:5">
      <c r="D116" s="72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</v>
      </c>
      <c r="C2" s="82" t="s">
        <v>105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106</v>
      </c>
      <c r="E4" s="64">
        <v>-152</v>
      </c>
      <c r="H4" s="64">
        <f>H3+F4+G4</f>
        <v>0</v>
      </c>
    </row>
    <row r="5" spans="1:8">
      <c r="B5" t="s">
        <v>107</v>
      </c>
      <c r="D5" s="84"/>
      <c r="E5" s="85">
        <v>-10000</v>
      </c>
      <c r="H5" s="64"/>
    </row>
    <row r="6" spans="1:8">
      <c r="B6" s="86" t="s">
        <v>108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109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151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115</v>
      </c>
      <c r="C10" s="86" t="s">
        <v>116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117</v>
      </c>
      <c r="C11" s="88" t="s">
        <v>116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118</v>
      </c>
      <c r="C12" s="88" t="s">
        <v>116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119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120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121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122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123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124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125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126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127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152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153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130</v>
      </c>
      <c r="E36" s="64"/>
      <c r="G36" s="64"/>
      <c r="H36" s="64"/>
    </row>
    <row r="37" spans="1:8">
      <c r="A37" s="76" t="s">
        <v>131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132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133</v>
      </c>
      <c r="C40" s="2"/>
      <c r="D40" s="1"/>
      <c r="E40" s="64"/>
      <c r="H40" s="64"/>
    </row>
    <row r="41" spans="1:8">
      <c r="B41" t="s">
        <v>134</v>
      </c>
      <c r="D41" s="1"/>
      <c r="E41" s="64"/>
      <c r="F41" s="64"/>
      <c r="G41" s="64"/>
    </row>
    <row r="42" spans="1:8">
      <c r="B42" t="s">
        <v>135</v>
      </c>
      <c r="D42" s="1"/>
      <c r="E42" s="64"/>
      <c r="F42" s="64"/>
      <c r="G42" s="64"/>
    </row>
    <row r="43" spans="1:8">
      <c r="B43" t="s">
        <v>136</v>
      </c>
      <c r="D43" s="1"/>
      <c r="F43" s="64"/>
      <c r="G43" s="64"/>
    </row>
    <row r="44" spans="1:8">
      <c r="B44" t="s">
        <v>137</v>
      </c>
      <c r="D44" s="1"/>
      <c r="F44" s="64"/>
      <c r="G44" s="64"/>
    </row>
    <row r="45" spans="1:8">
      <c r="B45" t="s">
        <v>138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139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140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141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98</v>
      </c>
    </row>
    <row r="109" spans="1:5">
      <c r="A109" s="80"/>
      <c r="B109" t="s">
        <v>99</v>
      </c>
    </row>
    <row r="110" spans="1:5">
      <c r="A110" s="80"/>
      <c r="B110" t="s">
        <v>100</v>
      </c>
      <c r="D110">
        <v>111</v>
      </c>
      <c r="E110">
        <f>D110*C110</f>
        <v>0</v>
      </c>
    </row>
    <row r="111" spans="1:5">
      <c r="A111" s="80"/>
      <c r="B111" t="s">
        <v>101</v>
      </c>
      <c r="D111">
        <v>850</v>
      </c>
      <c r="E111">
        <f>D111*C111</f>
        <v>0</v>
      </c>
    </row>
    <row r="112" spans="1:5">
      <c r="A112" s="80"/>
      <c r="B112" t="s">
        <v>102</v>
      </c>
      <c r="D112">
        <v>100</v>
      </c>
      <c r="E112">
        <f>D112*C112</f>
        <v>0</v>
      </c>
    </row>
    <row r="113" spans="1:5">
      <c r="A113" s="80"/>
      <c r="B113" t="s">
        <v>103</v>
      </c>
    </row>
    <row r="114" spans="1:5">
      <c r="B114" t="s">
        <v>142</v>
      </c>
      <c r="E114" s="64">
        <f>H2</f>
        <v>0</v>
      </c>
    </row>
    <row r="116" spans="1:5">
      <c r="D116" s="72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2024-01-26T11:33:44Z</dcterms:modified>
  <dc:language>tr-TR</dc:language>
</cp:coreProperties>
</file>