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81CCCE1D-94DE-4A48-A92B-29768849457D}" xr6:coauthVersionLast="47" xr6:coauthVersionMax="47" xr10:uidLastSave="{00000000-0000-0000-0000-000000000000}"/>
  <bookViews>
    <workbookView xWindow="-120" yWindow="-120" windowWidth="29040" windowHeight="15720" tabRatio="782" activeTab="11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N5" i="5"/>
  <c r="N6" i="5"/>
  <c r="E134" i="14"/>
  <c r="C134" i="14"/>
  <c r="E128" i="14"/>
  <c r="E127" i="14"/>
  <c r="E126" i="14"/>
  <c r="E125" i="14"/>
  <c r="E111" i="14" s="1"/>
  <c r="A113" i="14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H32" i="15"/>
  <c r="C114" i="17"/>
  <c r="C112" i="17"/>
  <c r="C111" i="17"/>
  <c r="C110" i="17"/>
  <c r="C109" i="17"/>
  <c r="C107" i="17"/>
  <c r="C106" i="17"/>
  <c r="C102" i="17"/>
  <c r="C100" i="17"/>
  <c r="C97" i="17"/>
  <c r="C95" i="17"/>
  <c r="C93" i="17"/>
  <c r="C92" i="17"/>
  <c r="C90" i="17"/>
  <c r="C89" i="17"/>
  <c r="C70" i="14"/>
  <c r="C66" i="14"/>
  <c r="C64" i="14"/>
  <c r="C60" i="14"/>
  <c r="H7" i="14"/>
  <c r="H8" i="14" s="1"/>
  <c r="H9" i="14" s="1"/>
  <c r="H10" i="14" s="1"/>
  <c r="H11" i="14" s="1"/>
  <c r="H12" i="14" s="1"/>
  <c r="H13" i="14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4" i="13"/>
  <c r="H5" i="14"/>
  <c r="H6" i="14" s="1"/>
  <c r="E49" i="14"/>
  <c r="G16" i="4"/>
  <c r="G17" i="4" s="1"/>
  <c r="E133" i="14" l="1"/>
  <c r="H14" i="14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G14" i="4"/>
  <c r="G15" i="4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G2" i="46"/>
  <c r="F2" i="46"/>
  <c r="E2" i="46"/>
  <c r="D2" i="46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2" i="45"/>
  <c r="G2" i="45"/>
  <c r="F2" i="45"/>
  <c r="E2" i="45"/>
  <c r="D2" i="45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2" i="44"/>
  <c r="G2" i="44"/>
  <c r="F2" i="44"/>
  <c r="E2" i="44"/>
  <c r="D2" i="44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2" i="43"/>
  <c r="G2" i="43"/>
  <c r="F2" i="43"/>
  <c r="E2" i="43"/>
  <c r="D2" i="43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2" i="42"/>
  <c r="G2" i="42"/>
  <c r="F2" i="42"/>
  <c r="E2" i="42"/>
  <c r="D2" i="42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2" i="41"/>
  <c r="G2" i="41"/>
  <c r="F2" i="41"/>
  <c r="E2" i="41"/>
  <c r="D2" i="41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2" i="40"/>
  <c r="G2" i="40"/>
  <c r="F2" i="40"/>
  <c r="E2" i="40"/>
  <c r="D2" i="40"/>
  <c r="H60" i="39"/>
  <c r="H59" i="39"/>
  <c r="D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2" i="39"/>
  <c r="G2" i="39"/>
  <c r="F2" i="39"/>
  <c r="E2" i="39"/>
  <c r="D2" i="39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2" i="38"/>
  <c r="G2" i="38"/>
  <c r="F2" i="38"/>
  <c r="E2" i="38"/>
  <c r="D2" i="38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0" i="37"/>
  <c r="H9" i="37"/>
  <c r="H7" i="37"/>
  <c r="H6" i="37"/>
  <c r="H5" i="37"/>
  <c r="H4" i="37"/>
  <c r="H2" i="37"/>
  <c r="G2" i="37"/>
  <c r="F2" i="37"/>
  <c r="E2" i="37"/>
  <c r="D2" i="37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2" i="36"/>
  <c r="G2" i="36"/>
  <c r="F2" i="36"/>
  <c r="E2" i="36"/>
  <c r="D2" i="36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E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2" i="35"/>
  <c r="G2" i="35"/>
  <c r="F2" i="35"/>
  <c r="E2" i="35"/>
  <c r="D2" i="35"/>
  <c r="N16" i="34"/>
  <c r="M16" i="34"/>
  <c r="L16" i="34"/>
  <c r="K16" i="34"/>
  <c r="J16" i="34"/>
  <c r="G16" i="34"/>
  <c r="F16" i="34"/>
  <c r="E16" i="34"/>
  <c r="C16" i="34"/>
  <c r="B16" i="34"/>
  <c r="N15" i="34"/>
  <c r="M15" i="34"/>
  <c r="L15" i="34"/>
  <c r="K15" i="34"/>
  <c r="J15" i="34"/>
  <c r="G15" i="34"/>
  <c r="F15" i="34"/>
  <c r="E15" i="34"/>
  <c r="D15" i="34"/>
  <c r="C15" i="34"/>
  <c r="B15" i="34"/>
  <c r="L14" i="34"/>
  <c r="K14" i="34"/>
  <c r="G14" i="34"/>
  <c r="F14" i="34"/>
  <c r="E14" i="34"/>
  <c r="D14" i="34"/>
  <c r="C14" i="34"/>
  <c r="B14" i="34"/>
  <c r="N13" i="34"/>
  <c r="L13" i="34"/>
  <c r="K13" i="34"/>
  <c r="G13" i="34"/>
  <c r="F13" i="34"/>
  <c r="E13" i="34"/>
  <c r="D13" i="34"/>
  <c r="C13" i="34"/>
  <c r="B13" i="34"/>
  <c r="N12" i="34"/>
  <c r="L12" i="34"/>
  <c r="K12" i="34"/>
  <c r="G12" i="34"/>
  <c r="F12" i="34"/>
  <c r="E12" i="34"/>
  <c r="D12" i="34"/>
  <c r="C12" i="34"/>
  <c r="B12" i="34"/>
  <c r="L11" i="34"/>
  <c r="K11" i="34"/>
  <c r="G11" i="34"/>
  <c r="F11" i="34"/>
  <c r="E11" i="34"/>
  <c r="D11" i="34"/>
  <c r="C11" i="34"/>
  <c r="B11" i="34"/>
  <c r="L10" i="34"/>
  <c r="K10" i="34"/>
  <c r="G10" i="34"/>
  <c r="F10" i="34"/>
  <c r="E10" i="34"/>
  <c r="D10" i="34"/>
  <c r="C10" i="34"/>
  <c r="B10" i="34"/>
  <c r="L9" i="34"/>
  <c r="K9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L1" i="34"/>
  <c r="E122" i="33"/>
  <c r="E120" i="33"/>
  <c r="E118" i="33"/>
  <c r="E117" i="33"/>
  <c r="E116" i="33"/>
  <c r="E111" i="33"/>
  <c r="E48" i="33"/>
  <c r="E35" i="33"/>
  <c r="D3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E13" i="33"/>
  <c r="H12" i="33"/>
  <c r="H11" i="33"/>
  <c r="H10" i="33"/>
  <c r="H9" i="33"/>
  <c r="H8" i="33"/>
  <c r="H7" i="33"/>
  <c r="H6" i="33"/>
  <c r="H5" i="33"/>
  <c r="H2" i="33"/>
  <c r="G2" i="33"/>
  <c r="F2" i="33"/>
  <c r="E2" i="33"/>
  <c r="D2" i="33"/>
  <c r="E123" i="32"/>
  <c r="E121" i="32"/>
  <c r="E118" i="32"/>
  <c r="E117" i="32"/>
  <c r="E116" i="32"/>
  <c r="E111" i="32"/>
  <c r="E87" i="32"/>
  <c r="E62" i="32"/>
  <c r="E50" i="32"/>
  <c r="D50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G15" i="32"/>
  <c r="E15" i="32"/>
  <c r="H14" i="32"/>
  <c r="H13" i="32"/>
  <c r="H12" i="32"/>
  <c r="H11" i="32"/>
  <c r="H10" i="32"/>
  <c r="H9" i="32"/>
  <c r="E9" i="32"/>
  <c r="H8" i="32"/>
  <c r="H7" i="32"/>
  <c r="H6" i="32"/>
  <c r="E6" i="32"/>
  <c r="H5" i="32"/>
  <c r="H4" i="32"/>
  <c r="H2" i="32"/>
  <c r="G2" i="32"/>
  <c r="F2" i="32"/>
  <c r="E2" i="32"/>
  <c r="D2" i="32"/>
  <c r="E123" i="31"/>
  <c r="E121" i="31"/>
  <c r="E118" i="31"/>
  <c r="E117" i="31"/>
  <c r="E116" i="31"/>
  <c r="E111" i="31"/>
  <c r="E95" i="31"/>
  <c r="E58" i="31"/>
  <c r="E46" i="31"/>
  <c r="D46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E14" i="31"/>
  <c r="H13" i="31"/>
  <c r="E13" i="31"/>
  <c r="H12" i="31"/>
  <c r="E12" i="31"/>
  <c r="H11" i="31"/>
  <c r="H10" i="31"/>
  <c r="H9" i="31"/>
  <c r="H8" i="31"/>
  <c r="H7" i="31"/>
  <c r="H6" i="31"/>
  <c r="H5" i="31"/>
  <c r="H4" i="31"/>
  <c r="H3" i="31"/>
  <c r="H2" i="31"/>
  <c r="G2" i="31"/>
  <c r="F2" i="31"/>
  <c r="E2" i="31"/>
  <c r="D2" i="31"/>
  <c r="E123" i="30"/>
  <c r="E121" i="30"/>
  <c r="E118" i="30"/>
  <c r="E117" i="30"/>
  <c r="E116" i="30"/>
  <c r="E111" i="30"/>
  <c r="E78" i="30"/>
  <c r="E54" i="30"/>
  <c r="E42" i="30"/>
  <c r="D4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E13" i="30"/>
  <c r="H12" i="30"/>
  <c r="E12" i="30"/>
  <c r="H11" i="30"/>
  <c r="E11" i="30"/>
  <c r="H10" i="30"/>
  <c r="H9" i="30"/>
  <c r="H8" i="30"/>
  <c r="H7" i="30"/>
  <c r="H6" i="30"/>
  <c r="H5" i="30"/>
  <c r="H4" i="30"/>
  <c r="H2" i="30"/>
  <c r="G2" i="30"/>
  <c r="F2" i="30"/>
  <c r="E2" i="30"/>
  <c r="D2" i="30"/>
  <c r="E123" i="29"/>
  <c r="E121" i="29"/>
  <c r="E118" i="29"/>
  <c r="E117" i="29"/>
  <c r="E116" i="29"/>
  <c r="E111" i="29"/>
  <c r="E80" i="29"/>
  <c r="E59" i="29"/>
  <c r="E47" i="29"/>
  <c r="D47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E8" i="29"/>
  <c r="H7" i="29"/>
  <c r="E7" i="29"/>
  <c r="H6" i="29"/>
  <c r="E6" i="29"/>
  <c r="H5" i="29"/>
  <c r="H4" i="29"/>
  <c r="H2" i="29"/>
  <c r="G2" i="29"/>
  <c r="F2" i="29"/>
  <c r="E2" i="29"/>
  <c r="D2" i="29"/>
  <c r="E123" i="28"/>
  <c r="E121" i="28"/>
  <c r="E118" i="28"/>
  <c r="E117" i="28"/>
  <c r="E116" i="28"/>
  <c r="E111" i="28"/>
  <c r="E84" i="28"/>
  <c r="E49" i="28"/>
  <c r="E37" i="28"/>
  <c r="D37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E9" i="28"/>
  <c r="H8" i="28"/>
  <c r="E8" i="28"/>
  <c r="H7" i="28"/>
  <c r="H6" i="28"/>
  <c r="H5" i="28"/>
  <c r="H4" i="28"/>
  <c r="H2" i="28"/>
  <c r="G2" i="28"/>
  <c r="F2" i="28"/>
  <c r="E2" i="28"/>
  <c r="D2" i="28"/>
  <c r="E123" i="27"/>
  <c r="E121" i="27"/>
  <c r="C121" i="27"/>
  <c r="E118" i="27"/>
  <c r="E117" i="27"/>
  <c r="E116" i="27"/>
  <c r="E111" i="27"/>
  <c r="E69" i="27"/>
  <c r="E53" i="27"/>
  <c r="E41" i="27"/>
  <c r="D4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E11" i="27"/>
  <c r="H10" i="27"/>
  <c r="E10" i="27"/>
  <c r="H9" i="27"/>
  <c r="G9" i="27"/>
  <c r="E9" i="27"/>
  <c r="H8" i="27"/>
  <c r="H7" i="27"/>
  <c r="H6" i="27"/>
  <c r="H5" i="27"/>
  <c r="H4" i="27"/>
  <c r="H2" i="27"/>
  <c r="G2" i="27"/>
  <c r="F2" i="27"/>
  <c r="E2" i="27"/>
  <c r="D2" i="27"/>
  <c r="E123" i="26"/>
  <c r="E121" i="26"/>
  <c r="C121" i="26"/>
  <c r="E118" i="26"/>
  <c r="E117" i="26"/>
  <c r="E116" i="26"/>
  <c r="E111" i="26"/>
  <c r="C74" i="26"/>
  <c r="E67" i="26"/>
  <c r="E49" i="26"/>
  <c r="E37" i="26"/>
  <c r="D37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E9" i="26"/>
  <c r="H8" i="26"/>
  <c r="E8" i="26"/>
  <c r="H7" i="26"/>
  <c r="F7" i="26"/>
  <c r="D7" i="26"/>
  <c r="H6" i="26"/>
  <c r="H5" i="26"/>
  <c r="H4" i="26"/>
  <c r="H2" i="26"/>
  <c r="G2" i="26"/>
  <c r="F2" i="26"/>
  <c r="E2" i="26"/>
  <c r="D2" i="26"/>
  <c r="E123" i="25"/>
  <c r="E121" i="25"/>
  <c r="C121" i="25"/>
  <c r="E118" i="25"/>
  <c r="E117" i="25"/>
  <c r="E116" i="25"/>
  <c r="E111" i="25"/>
  <c r="E87" i="25"/>
  <c r="E62" i="25"/>
  <c r="E50" i="25"/>
  <c r="D50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E9" i="25"/>
  <c r="H8" i="25"/>
  <c r="E8" i="25"/>
  <c r="H7" i="25"/>
  <c r="G7" i="25"/>
  <c r="E7" i="25"/>
  <c r="H6" i="25"/>
  <c r="H5" i="25"/>
  <c r="H4" i="25"/>
  <c r="H2" i="25"/>
  <c r="G2" i="25"/>
  <c r="F2" i="25"/>
  <c r="E2" i="25"/>
  <c r="D2" i="25"/>
  <c r="E124" i="24"/>
  <c r="E122" i="24"/>
  <c r="E119" i="24"/>
  <c r="E118" i="24"/>
  <c r="E117" i="24"/>
  <c r="E116" i="24"/>
  <c r="E111" i="24"/>
  <c r="E68" i="24"/>
  <c r="E51" i="24"/>
  <c r="E39" i="24"/>
  <c r="D39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1" i="24"/>
  <c r="H10" i="24"/>
  <c r="E10" i="24"/>
  <c r="H9" i="24"/>
  <c r="G9" i="24"/>
  <c r="E9" i="24"/>
  <c r="H8" i="24"/>
  <c r="H7" i="24"/>
  <c r="H6" i="24"/>
  <c r="H5" i="24"/>
  <c r="H4" i="24"/>
  <c r="H2" i="24"/>
  <c r="G2" i="24"/>
  <c r="F2" i="24"/>
  <c r="E2" i="24"/>
  <c r="D2" i="24"/>
  <c r="E125" i="23"/>
  <c r="E123" i="23"/>
  <c r="C123" i="23"/>
  <c r="A122" i="23"/>
  <c r="A121" i="23"/>
  <c r="E120" i="23"/>
  <c r="A120" i="23"/>
  <c r="E119" i="23"/>
  <c r="A119" i="23"/>
  <c r="E118" i="23"/>
  <c r="A118" i="23"/>
  <c r="A115" i="23"/>
  <c r="A114" i="23"/>
  <c r="A113" i="23"/>
  <c r="E111" i="23"/>
  <c r="E109" i="23"/>
  <c r="E71" i="23"/>
  <c r="E55" i="23"/>
  <c r="E43" i="23"/>
  <c r="D43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G10" i="23"/>
  <c r="E10" i="23"/>
  <c r="H9" i="23"/>
  <c r="G9" i="23"/>
  <c r="E9" i="23"/>
  <c r="H8" i="23"/>
  <c r="G8" i="23"/>
  <c r="E8" i="23"/>
  <c r="H7" i="23"/>
  <c r="H6" i="23"/>
  <c r="H5" i="23"/>
  <c r="H4" i="23"/>
  <c r="H2" i="23"/>
  <c r="G2" i="23"/>
  <c r="F2" i="23"/>
  <c r="E2" i="23"/>
  <c r="D2" i="23"/>
  <c r="E131" i="22"/>
  <c r="E129" i="22"/>
  <c r="C129" i="22"/>
  <c r="A128" i="22"/>
  <c r="A127" i="22"/>
  <c r="E126" i="22"/>
  <c r="A126" i="22"/>
  <c r="E125" i="22"/>
  <c r="A125" i="22"/>
  <c r="E124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E111" i="22"/>
  <c r="D109" i="22"/>
  <c r="F81" i="22"/>
  <c r="E81" i="22"/>
  <c r="F58" i="22"/>
  <c r="E58" i="22"/>
  <c r="E46" i="22"/>
  <c r="D4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G16" i="22"/>
  <c r="H15" i="22"/>
  <c r="G15" i="22"/>
  <c r="H14" i="22"/>
  <c r="G14" i="22"/>
  <c r="H13" i="22"/>
  <c r="G13" i="22"/>
  <c r="E13" i="22"/>
  <c r="H12" i="22"/>
  <c r="G12" i="22"/>
  <c r="E12" i="22"/>
  <c r="H11" i="22"/>
  <c r="G11" i="22"/>
  <c r="E11" i="22"/>
  <c r="H10" i="22"/>
  <c r="H9" i="22"/>
  <c r="H8" i="22"/>
  <c r="H7" i="22"/>
  <c r="G7" i="22"/>
  <c r="H6" i="22"/>
  <c r="H5" i="22"/>
  <c r="H4" i="22"/>
  <c r="H2" i="22"/>
  <c r="G2" i="22"/>
  <c r="F2" i="22"/>
  <c r="E2" i="22"/>
  <c r="D2" i="22"/>
  <c r="F40" i="21"/>
  <c r="D40" i="21"/>
  <c r="F39" i="21"/>
  <c r="D39" i="21"/>
  <c r="F35" i="21"/>
  <c r="E35" i="21"/>
  <c r="D35" i="21"/>
  <c r="F34" i="21"/>
  <c r="E34" i="21"/>
  <c r="D34" i="21"/>
  <c r="F33" i="21"/>
  <c r="E33" i="21"/>
  <c r="D33" i="21"/>
  <c r="E32" i="21"/>
  <c r="E29" i="21"/>
  <c r="E28" i="21"/>
  <c r="H27" i="21"/>
  <c r="F27" i="21"/>
  <c r="E27" i="21"/>
  <c r="D27" i="21"/>
  <c r="I25" i="21"/>
  <c r="H25" i="21"/>
  <c r="F25" i="21"/>
  <c r="E25" i="21"/>
  <c r="I24" i="21"/>
  <c r="H24" i="21"/>
  <c r="F24" i="21"/>
  <c r="E24" i="21"/>
  <c r="I23" i="21"/>
  <c r="H23" i="21"/>
  <c r="F23" i="21"/>
  <c r="E23" i="21"/>
  <c r="I22" i="21"/>
  <c r="H22" i="21"/>
  <c r="F22" i="21"/>
  <c r="E22" i="21"/>
  <c r="I21" i="21"/>
  <c r="H21" i="21"/>
  <c r="F21" i="21"/>
  <c r="E21" i="21"/>
  <c r="I20" i="21"/>
  <c r="H20" i="21"/>
  <c r="F20" i="21"/>
  <c r="E20" i="21"/>
  <c r="I19" i="21"/>
  <c r="H19" i="21"/>
  <c r="F19" i="21"/>
  <c r="E19" i="21"/>
  <c r="I18" i="21"/>
  <c r="H18" i="21"/>
  <c r="F18" i="21"/>
  <c r="E18" i="21"/>
  <c r="I17" i="21"/>
  <c r="H17" i="21"/>
  <c r="F17" i="21"/>
  <c r="E17" i="21"/>
  <c r="I16" i="21"/>
  <c r="H16" i="21"/>
  <c r="F16" i="21"/>
  <c r="E16" i="21"/>
  <c r="I15" i="21"/>
  <c r="H15" i="21"/>
  <c r="F15" i="21"/>
  <c r="E15" i="21"/>
  <c r="I14" i="21"/>
  <c r="H14" i="21"/>
  <c r="F14" i="21"/>
  <c r="E14" i="21"/>
  <c r="I13" i="21"/>
  <c r="H13" i="21"/>
  <c r="F13" i="21"/>
  <c r="E13" i="21"/>
  <c r="I12" i="21"/>
  <c r="H12" i="21"/>
  <c r="F12" i="21"/>
  <c r="E12" i="21"/>
  <c r="I11" i="21"/>
  <c r="H11" i="21"/>
  <c r="F11" i="21"/>
  <c r="E11" i="21"/>
  <c r="I10" i="21"/>
  <c r="H10" i="21"/>
  <c r="F10" i="21"/>
  <c r="E10" i="21"/>
  <c r="I9" i="21"/>
  <c r="H9" i="21"/>
  <c r="F9" i="21"/>
  <c r="E9" i="21"/>
  <c r="I8" i="21"/>
  <c r="H8" i="21"/>
  <c r="F8" i="21"/>
  <c r="E8" i="21"/>
  <c r="F5" i="21"/>
  <c r="F49" i="20"/>
  <c r="D49" i="20"/>
  <c r="F44" i="20"/>
  <c r="E44" i="20"/>
  <c r="D44" i="20"/>
  <c r="F43" i="20"/>
  <c r="E43" i="20"/>
  <c r="D43" i="20"/>
  <c r="F42" i="20"/>
  <c r="E42" i="20"/>
  <c r="D42" i="20"/>
  <c r="F41" i="20"/>
  <c r="E41" i="20"/>
  <c r="I37" i="20"/>
  <c r="H37" i="20"/>
  <c r="F37" i="20"/>
  <c r="E37" i="20"/>
  <c r="I36" i="20"/>
  <c r="H36" i="20"/>
  <c r="F36" i="20"/>
  <c r="E36" i="20"/>
  <c r="I35" i="20"/>
  <c r="H35" i="20"/>
  <c r="F35" i="20"/>
  <c r="E35" i="20"/>
  <c r="I34" i="20"/>
  <c r="H34" i="20"/>
  <c r="F34" i="20"/>
  <c r="E34" i="20"/>
  <c r="I33" i="20"/>
  <c r="H33" i="20"/>
  <c r="F33" i="20"/>
  <c r="E33" i="20"/>
  <c r="I32" i="20"/>
  <c r="H32" i="20"/>
  <c r="F32" i="20"/>
  <c r="E32" i="20"/>
  <c r="I31" i="20"/>
  <c r="H31" i="20"/>
  <c r="F31" i="20"/>
  <c r="E31" i="20"/>
  <c r="I30" i="20"/>
  <c r="H30" i="20"/>
  <c r="F30" i="20"/>
  <c r="E30" i="20"/>
  <c r="I29" i="20"/>
  <c r="H29" i="20"/>
  <c r="F29" i="20"/>
  <c r="E29" i="20"/>
  <c r="I28" i="20"/>
  <c r="H28" i="20"/>
  <c r="F28" i="20"/>
  <c r="E28" i="20"/>
  <c r="I27" i="20"/>
  <c r="H27" i="20"/>
  <c r="F27" i="20"/>
  <c r="E27" i="20"/>
  <c r="I26" i="20"/>
  <c r="H26" i="20"/>
  <c r="F26" i="20"/>
  <c r="E26" i="20"/>
  <c r="I25" i="20"/>
  <c r="H25" i="20"/>
  <c r="F25" i="20"/>
  <c r="E25" i="20"/>
  <c r="I24" i="20"/>
  <c r="H24" i="20"/>
  <c r="F24" i="20"/>
  <c r="E24" i="20"/>
  <c r="I23" i="20"/>
  <c r="H23" i="20"/>
  <c r="F23" i="20"/>
  <c r="E23" i="20"/>
  <c r="D23" i="20"/>
  <c r="F21" i="20"/>
  <c r="I19" i="20"/>
  <c r="E19" i="20"/>
  <c r="I18" i="20"/>
  <c r="E18" i="20"/>
  <c r="I17" i="20"/>
  <c r="E17" i="20"/>
  <c r="I16" i="20"/>
  <c r="E16" i="20"/>
  <c r="I15" i="20"/>
  <c r="E15" i="20"/>
  <c r="I14" i="20"/>
  <c r="E14" i="20"/>
  <c r="I13" i="20"/>
  <c r="E13" i="20"/>
  <c r="I12" i="20"/>
  <c r="E12" i="20"/>
  <c r="I11" i="20"/>
  <c r="E11" i="20"/>
  <c r="I10" i="20"/>
  <c r="E10" i="20"/>
  <c r="I9" i="20"/>
  <c r="E9" i="20"/>
  <c r="I8" i="20"/>
  <c r="E8" i="20"/>
  <c r="I7" i="20"/>
  <c r="I6" i="20"/>
  <c r="I5" i="20"/>
  <c r="G60" i="19"/>
  <c r="F60" i="19"/>
  <c r="E60" i="19"/>
  <c r="D60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39" i="19"/>
  <c r="F39" i="19"/>
  <c r="E39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F33" i="18"/>
  <c r="F32" i="18"/>
  <c r="F31" i="18"/>
  <c r="F26" i="18"/>
  <c r="F21" i="18"/>
  <c r="E21" i="18"/>
  <c r="F19" i="18"/>
  <c r="E19" i="18"/>
  <c r="M18" i="18"/>
  <c r="E18" i="18"/>
  <c r="M17" i="18"/>
  <c r="N16" i="18"/>
  <c r="M16" i="18"/>
  <c r="L16" i="18"/>
  <c r="K16" i="18"/>
  <c r="J16" i="18"/>
  <c r="G16" i="18"/>
  <c r="F16" i="18"/>
  <c r="E16" i="18"/>
  <c r="C16" i="18"/>
  <c r="B16" i="18"/>
  <c r="M15" i="18"/>
  <c r="L15" i="18"/>
  <c r="K15" i="18"/>
  <c r="J15" i="18"/>
  <c r="G15" i="18"/>
  <c r="F15" i="18"/>
  <c r="E15" i="18"/>
  <c r="D15" i="18"/>
  <c r="C15" i="18"/>
  <c r="B15" i="18"/>
  <c r="N14" i="18"/>
  <c r="L14" i="18"/>
  <c r="K14" i="18"/>
  <c r="G14" i="18"/>
  <c r="F14" i="18"/>
  <c r="E14" i="18"/>
  <c r="D14" i="18"/>
  <c r="C14" i="18"/>
  <c r="B14" i="18"/>
  <c r="N13" i="18"/>
  <c r="L13" i="18"/>
  <c r="K13" i="18"/>
  <c r="G13" i="18"/>
  <c r="F13" i="18"/>
  <c r="E13" i="18"/>
  <c r="D13" i="18"/>
  <c r="C13" i="18"/>
  <c r="B13" i="18"/>
  <c r="N12" i="18"/>
  <c r="L12" i="18"/>
  <c r="K12" i="18"/>
  <c r="G12" i="18"/>
  <c r="F12" i="18"/>
  <c r="E12" i="18"/>
  <c r="D12" i="18"/>
  <c r="C12" i="18"/>
  <c r="B12" i="18"/>
  <c r="N11" i="18"/>
  <c r="L11" i="18"/>
  <c r="K11" i="18"/>
  <c r="G11" i="18"/>
  <c r="F11" i="18"/>
  <c r="E11" i="18"/>
  <c r="D11" i="18"/>
  <c r="C11" i="18"/>
  <c r="B11" i="18"/>
  <c r="N10" i="18"/>
  <c r="G10" i="18"/>
  <c r="F10" i="18"/>
  <c r="E10" i="18"/>
  <c r="D10" i="18"/>
  <c r="C10" i="18"/>
  <c r="B10" i="18"/>
  <c r="N9" i="18"/>
  <c r="L9" i="18"/>
  <c r="K9" i="18"/>
  <c r="G9" i="18"/>
  <c r="F9" i="18"/>
  <c r="E9" i="18"/>
  <c r="D9" i="18"/>
  <c r="C9" i="18"/>
  <c r="B9" i="18"/>
  <c r="N8" i="18"/>
  <c r="M8" i="18"/>
  <c r="G8" i="18"/>
  <c r="F8" i="18"/>
  <c r="E8" i="18"/>
  <c r="D8" i="18"/>
  <c r="C8" i="18"/>
  <c r="B8" i="18"/>
  <c r="N7" i="18"/>
  <c r="M7" i="18"/>
  <c r="G7" i="18"/>
  <c r="F7" i="18"/>
  <c r="E7" i="18"/>
  <c r="D7" i="18"/>
  <c r="C7" i="18"/>
  <c r="B7" i="18"/>
  <c r="N6" i="18"/>
  <c r="M6" i="18"/>
  <c r="G6" i="18"/>
  <c r="F6" i="18"/>
  <c r="E6" i="18"/>
  <c r="D6" i="18"/>
  <c r="C6" i="18"/>
  <c r="B6" i="18"/>
  <c r="N5" i="18"/>
  <c r="G5" i="18"/>
  <c r="F5" i="18"/>
  <c r="E5" i="18"/>
  <c r="D5" i="18"/>
  <c r="C5" i="18"/>
  <c r="B5" i="18"/>
  <c r="N4" i="18"/>
  <c r="L4" i="18"/>
  <c r="K4" i="18"/>
  <c r="G4" i="18"/>
  <c r="F4" i="18"/>
  <c r="E4" i="18"/>
  <c r="D4" i="18"/>
  <c r="C4" i="18"/>
  <c r="B4" i="18"/>
  <c r="N3" i="18"/>
  <c r="M3" i="18"/>
  <c r="G3" i="18"/>
  <c r="F3" i="18"/>
  <c r="E3" i="18"/>
  <c r="D3" i="18"/>
  <c r="C3" i="18"/>
  <c r="B3" i="18"/>
  <c r="N2" i="18"/>
  <c r="L1" i="18"/>
  <c r="D149" i="17"/>
  <c r="C149" i="17"/>
  <c r="D147" i="17"/>
  <c r="E144" i="17"/>
  <c r="D144" i="17"/>
  <c r="E138" i="17"/>
  <c r="E136" i="17"/>
  <c r="C136" i="17"/>
  <c r="A135" i="17"/>
  <c r="A134" i="17"/>
  <c r="E133" i="17"/>
  <c r="A133" i="17"/>
  <c r="E132" i="17"/>
  <c r="A132" i="17"/>
  <c r="E131" i="17"/>
  <c r="A131" i="17"/>
  <c r="E130" i="17"/>
  <c r="A128" i="17"/>
  <c r="A126" i="17"/>
  <c r="A124" i="17"/>
  <c r="A123" i="17"/>
  <c r="A122" i="17"/>
  <c r="A121" i="17"/>
  <c r="A120" i="17"/>
  <c r="E118" i="17"/>
  <c r="E77" i="17"/>
  <c r="E60" i="17"/>
  <c r="E49" i="17"/>
  <c r="D49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G16" i="17"/>
  <c r="H15" i="17"/>
  <c r="G15" i="17"/>
  <c r="H14" i="17"/>
  <c r="E14" i="17"/>
  <c r="H13" i="17"/>
  <c r="G13" i="17"/>
  <c r="E13" i="17"/>
  <c r="H12" i="17"/>
  <c r="G12" i="17"/>
  <c r="E12" i="17"/>
  <c r="H11" i="17"/>
  <c r="H10" i="17"/>
  <c r="H9" i="17"/>
  <c r="H8" i="17"/>
  <c r="H7" i="17"/>
  <c r="H6" i="17"/>
  <c r="H5" i="17"/>
  <c r="H4" i="17"/>
  <c r="H2" i="17"/>
  <c r="G2" i="17"/>
  <c r="F2" i="17"/>
  <c r="E2" i="17"/>
  <c r="D2" i="17"/>
  <c r="E134" i="16"/>
  <c r="C134" i="16"/>
  <c r="E133" i="16"/>
  <c r="F131" i="16"/>
  <c r="F130" i="16"/>
  <c r="A130" i="16"/>
  <c r="F129" i="16"/>
  <c r="A129" i="16"/>
  <c r="E128" i="16"/>
  <c r="A128" i="16"/>
  <c r="E127" i="16"/>
  <c r="A127" i="16"/>
  <c r="E126" i="16"/>
  <c r="A126" i="16"/>
  <c r="E125" i="16"/>
  <c r="A125" i="16"/>
  <c r="F124" i="16"/>
  <c r="A124" i="16"/>
  <c r="A123" i="16"/>
  <c r="A122" i="16"/>
  <c r="F121" i="16"/>
  <c r="A121" i="16"/>
  <c r="F120" i="16"/>
  <c r="A120" i="16"/>
  <c r="A119" i="16"/>
  <c r="F118" i="16"/>
  <c r="A118" i="16"/>
  <c r="A117" i="16"/>
  <c r="A116" i="16"/>
  <c r="A115" i="16"/>
  <c r="F114" i="16"/>
  <c r="A114" i="16"/>
  <c r="A113" i="16"/>
  <c r="E111" i="16"/>
  <c r="D103" i="16"/>
  <c r="E64" i="16"/>
  <c r="E47" i="16"/>
  <c r="C40" i="16"/>
  <c r="E36" i="16"/>
  <c r="D36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G19" i="16"/>
  <c r="E19" i="16"/>
  <c r="H18" i="16"/>
  <c r="H17" i="16"/>
  <c r="H16" i="16"/>
  <c r="H15" i="16"/>
  <c r="G15" i="16"/>
  <c r="H14" i="16"/>
  <c r="H13" i="16"/>
  <c r="G13" i="16"/>
  <c r="H12" i="16"/>
  <c r="G12" i="16"/>
  <c r="H11" i="16"/>
  <c r="H10" i="16"/>
  <c r="G10" i="16"/>
  <c r="E10" i="16"/>
  <c r="H9" i="16"/>
  <c r="G9" i="16"/>
  <c r="E9" i="16"/>
  <c r="H8" i="16"/>
  <c r="H7" i="16"/>
  <c r="H6" i="16"/>
  <c r="H5" i="16"/>
  <c r="H4" i="16"/>
  <c r="H2" i="16"/>
  <c r="G2" i="16"/>
  <c r="F2" i="16"/>
  <c r="E2" i="16"/>
  <c r="D2" i="16"/>
  <c r="B4" i="5" s="1"/>
  <c r="D4" i="5" s="1"/>
  <c r="C134" i="15"/>
  <c r="E128" i="15"/>
  <c r="E127" i="15"/>
  <c r="E126" i="15"/>
  <c r="E125" i="15"/>
  <c r="E133" i="15" s="1"/>
  <c r="A113" i="15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E68" i="15"/>
  <c r="E8" i="15" s="1"/>
  <c r="E49" i="15"/>
  <c r="E9" i="15" s="1"/>
  <c r="G9" i="15" s="1"/>
  <c r="E38" i="15"/>
  <c r="D38" i="15"/>
  <c r="G16" i="15"/>
  <c r="E16" i="15"/>
  <c r="G13" i="15"/>
  <c r="G12" i="15"/>
  <c r="G7" i="15"/>
  <c r="H4" i="15"/>
  <c r="H5" i="15" s="1"/>
  <c r="H6" i="15" s="1"/>
  <c r="F2" i="15"/>
  <c r="E5" i="5" s="1"/>
  <c r="D2" i="15"/>
  <c r="B5" i="5" s="1"/>
  <c r="E81" i="14"/>
  <c r="E8" i="14" s="1"/>
  <c r="E9" i="14"/>
  <c r="E38" i="14"/>
  <c r="D38" i="14"/>
  <c r="E17" i="14"/>
  <c r="G2" i="14"/>
  <c r="F6" i="5" s="1"/>
  <c r="F2" i="14"/>
  <c r="H2" i="14" s="1"/>
  <c r="D2" i="14"/>
  <c r="B6" i="5" s="1"/>
  <c r="E113" i="13"/>
  <c r="E112" i="13"/>
  <c r="N7" i="5" s="1"/>
  <c r="E111" i="13"/>
  <c r="E106" i="13" s="1"/>
  <c r="E66" i="13"/>
  <c r="E51" i="13"/>
  <c r="E16" i="13" s="1"/>
  <c r="E40" i="13"/>
  <c r="D40" i="13"/>
  <c r="E17" i="13"/>
  <c r="E15" i="13"/>
  <c r="H18" i="13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G2" i="13"/>
  <c r="F2" i="13"/>
  <c r="H2" i="13" s="1"/>
  <c r="E115" i="13" s="1"/>
  <c r="D2" i="13"/>
  <c r="E116" i="12"/>
  <c r="E114" i="12"/>
  <c r="E112" i="12"/>
  <c r="E111" i="12"/>
  <c r="E110" i="12"/>
  <c r="E105" i="12"/>
  <c r="E65" i="12"/>
  <c r="E50" i="12"/>
  <c r="E15" i="12" s="1"/>
  <c r="E2" i="12" s="1"/>
  <c r="C8" i="5" s="1"/>
  <c r="E39" i="12"/>
  <c r="D39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E16" i="12"/>
  <c r="H15" i="12"/>
  <c r="H14" i="12"/>
  <c r="E14" i="12"/>
  <c r="H13" i="12"/>
  <c r="H12" i="12"/>
  <c r="H11" i="12"/>
  <c r="H10" i="12"/>
  <c r="H9" i="12"/>
  <c r="H8" i="12"/>
  <c r="H7" i="12"/>
  <c r="H6" i="12"/>
  <c r="H4" i="12"/>
  <c r="H2" i="12"/>
  <c r="G2" i="12"/>
  <c r="F2" i="12"/>
  <c r="D2" i="12"/>
  <c r="E112" i="11"/>
  <c r="E111" i="11"/>
  <c r="E110" i="11"/>
  <c r="E105" i="11"/>
  <c r="E65" i="11"/>
  <c r="E50" i="11"/>
  <c r="E15" i="11" s="1"/>
  <c r="E2" i="11" s="1"/>
  <c r="C9" i="5" s="1"/>
  <c r="E39" i="11"/>
  <c r="D39" i="11"/>
  <c r="H31" i="11"/>
  <c r="H32" i="11" s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E16" i="11"/>
  <c r="H15" i="11"/>
  <c r="H14" i="11"/>
  <c r="E14" i="11"/>
  <c r="H13" i="11"/>
  <c r="H12" i="11"/>
  <c r="H11" i="11"/>
  <c r="H10" i="11"/>
  <c r="H9" i="11"/>
  <c r="H8" i="11"/>
  <c r="H7" i="11"/>
  <c r="H6" i="11"/>
  <c r="H4" i="11"/>
  <c r="G2" i="11"/>
  <c r="F9" i="5" s="1"/>
  <c r="F2" i="11"/>
  <c r="H2" i="11" s="1"/>
  <c r="E114" i="11" s="1"/>
  <c r="E116" i="11" s="1"/>
  <c r="D2" i="11"/>
  <c r="E116" i="10"/>
  <c r="E114" i="10"/>
  <c r="E112" i="10"/>
  <c r="E111" i="10"/>
  <c r="E110" i="10"/>
  <c r="E105" i="10"/>
  <c r="E65" i="10"/>
  <c r="E50" i="10"/>
  <c r="E15" i="10" s="1"/>
  <c r="E2" i="10" s="1"/>
  <c r="C10" i="5" s="1"/>
  <c r="E39" i="10"/>
  <c r="D39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E16" i="10"/>
  <c r="H15" i="10"/>
  <c r="H14" i="10"/>
  <c r="E14" i="10"/>
  <c r="H13" i="10"/>
  <c r="H12" i="10"/>
  <c r="H11" i="10"/>
  <c r="H10" i="10"/>
  <c r="H9" i="10"/>
  <c r="H8" i="10"/>
  <c r="H7" i="10"/>
  <c r="H6" i="10"/>
  <c r="H4" i="10"/>
  <c r="H2" i="10"/>
  <c r="G2" i="10"/>
  <c r="F2" i="10"/>
  <c r="D2" i="10"/>
  <c r="E116" i="9"/>
  <c r="E114" i="9"/>
  <c r="E112" i="9"/>
  <c r="E111" i="9"/>
  <c r="E110" i="9"/>
  <c r="E105" i="9"/>
  <c r="E65" i="9"/>
  <c r="E50" i="9"/>
  <c r="E15" i="9" s="1"/>
  <c r="E2" i="9" s="1"/>
  <c r="C11" i="5" s="1"/>
  <c r="E39" i="9"/>
  <c r="D39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E16" i="9"/>
  <c r="H15" i="9"/>
  <c r="H14" i="9"/>
  <c r="E14" i="9"/>
  <c r="H13" i="9"/>
  <c r="H12" i="9"/>
  <c r="H11" i="9"/>
  <c r="H10" i="9"/>
  <c r="H9" i="9"/>
  <c r="H8" i="9"/>
  <c r="H7" i="9"/>
  <c r="H6" i="9"/>
  <c r="H4" i="9"/>
  <c r="H2" i="9"/>
  <c r="G2" i="9"/>
  <c r="F2" i="9"/>
  <c r="D2" i="9"/>
  <c r="E116" i="8"/>
  <c r="E114" i="8"/>
  <c r="E112" i="8"/>
  <c r="E111" i="8"/>
  <c r="E110" i="8"/>
  <c r="E105" i="8"/>
  <c r="E65" i="8"/>
  <c r="E50" i="8"/>
  <c r="E15" i="8" s="1"/>
  <c r="E2" i="8" s="1"/>
  <c r="C12" i="5" s="1"/>
  <c r="E39" i="8"/>
  <c r="D39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E16" i="8"/>
  <c r="H15" i="8"/>
  <c r="H14" i="8"/>
  <c r="E14" i="8"/>
  <c r="H13" i="8"/>
  <c r="H12" i="8"/>
  <c r="H11" i="8"/>
  <c r="H10" i="8"/>
  <c r="H9" i="8"/>
  <c r="H8" i="8"/>
  <c r="H7" i="8"/>
  <c r="H6" i="8"/>
  <c r="H4" i="8"/>
  <c r="H2" i="8"/>
  <c r="G2" i="8"/>
  <c r="F2" i="8"/>
  <c r="D2" i="8"/>
  <c r="E116" i="7"/>
  <c r="E114" i="7"/>
  <c r="E112" i="7"/>
  <c r="E111" i="7"/>
  <c r="E110" i="7"/>
  <c r="E105" i="7"/>
  <c r="E65" i="7"/>
  <c r="E50" i="7"/>
  <c r="E15" i="7" s="1"/>
  <c r="E2" i="7" s="1"/>
  <c r="C13" i="5" s="1"/>
  <c r="E39" i="7"/>
  <c r="D39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16" i="7"/>
  <c r="H15" i="7"/>
  <c r="H14" i="7"/>
  <c r="E14" i="7"/>
  <c r="H13" i="7"/>
  <c r="H12" i="7"/>
  <c r="H11" i="7"/>
  <c r="H10" i="7"/>
  <c r="H9" i="7"/>
  <c r="H8" i="7"/>
  <c r="H7" i="7"/>
  <c r="H6" i="7"/>
  <c r="H4" i="7"/>
  <c r="H2" i="7"/>
  <c r="G2" i="7"/>
  <c r="F2" i="7"/>
  <c r="D2" i="7"/>
  <c r="E121" i="6"/>
  <c r="E119" i="6"/>
  <c r="E117" i="6"/>
  <c r="E116" i="6"/>
  <c r="E115" i="6"/>
  <c r="E110" i="6"/>
  <c r="E70" i="6"/>
  <c r="E55" i="6"/>
  <c r="E20" i="6" s="1"/>
  <c r="E2" i="6" s="1"/>
  <c r="C14" i="5" s="1"/>
  <c r="E44" i="6"/>
  <c r="D44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E21" i="6"/>
  <c r="H20" i="6"/>
  <c r="H19" i="6"/>
  <c r="E19" i="6"/>
  <c r="H18" i="6"/>
  <c r="H17" i="6"/>
  <c r="N16" i="6"/>
  <c r="H16" i="6"/>
  <c r="N15" i="6"/>
  <c r="H15" i="6"/>
  <c r="N14" i="6"/>
  <c r="H14" i="6"/>
  <c r="N13" i="6"/>
  <c r="N12" i="6"/>
  <c r="N11" i="6"/>
  <c r="H8" i="6"/>
  <c r="H7" i="6"/>
  <c r="H6" i="6"/>
  <c r="H4" i="6"/>
  <c r="H2" i="6"/>
  <c r="G2" i="6"/>
  <c r="F2" i="6"/>
  <c r="D2" i="6"/>
  <c r="F131" i="5"/>
  <c r="F129" i="5"/>
  <c r="D129" i="5"/>
  <c r="B128" i="5"/>
  <c r="B127" i="5"/>
  <c r="F126" i="5"/>
  <c r="B126" i="5"/>
  <c r="F125" i="5"/>
  <c r="B125" i="5"/>
  <c r="F124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1" i="5"/>
  <c r="D24" i="5"/>
  <c r="B24" i="5"/>
  <c r="D23" i="5"/>
  <c r="B23" i="5"/>
  <c r="E19" i="5"/>
  <c r="M6" i="5"/>
  <c r="M15" i="5" s="1"/>
  <c r="L16" i="5"/>
  <c r="K16" i="5"/>
  <c r="J16" i="5"/>
  <c r="L15" i="5"/>
  <c r="K15" i="5"/>
  <c r="J15" i="5"/>
  <c r="N14" i="5"/>
  <c r="L14" i="5"/>
  <c r="K14" i="5"/>
  <c r="F14" i="5"/>
  <c r="E14" i="5"/>
  <c r="B14" i="5"/>
  <c r="N13" i="5"/>
  <c r="L13" i="5"/>
  <c r="K13" i="5"/>
  <c r="F13" i="5"/>
  <c r="E13" i="5"/>
  <c r="B13" i="5"/>
  <c r="N12" i="5"/>
  <c r="L12" i="5"/>
  <c r="K12" i="5"/>
  <c r="F12" i="5"/>
  <c r="E12" i="5"/>
  <c r="B12" i="5"/>
  <c r="N11" i="5"/>
  <c r="L11" i="5"/>
  <c r="K11" i="5"/>
  <c r="F11" i="5"/>
  <c r="E11" i="5"/>
  <c r="B11" i="5"/>
  <c r="N10" i="5"/>
  <c r="M10" i="5"/>
  <c r="F10" i="5"/>
  <c r="E10" i="5"/>
  <c r="B10" i="5"/>
  <c r="N9" i="5"/>
  <c r="L9" i="5"/>
  <c r="K9" i="5"/>
  <c r="E9" i="5"/>
  <c r="B9" i="5"/>
  <c r="N8" i="5"/>
  <c r="M8" i="5"/>
  <c r="F8" i="5"/>
  <c r="E8" i="5"/>
  <c r="B8" i="5"/>
  <c r="M7" i="5"/>
  <c r="F7" i="5"/>
  <c r="E7" i="5"/>
  <c r="B7" i="5"/>
  <c r="M5" i="5"/>
  <c r="N4" i="5"/>
  <c r="L4" i="5"/>
  <c r="K4" i="5"/>
  <c r="G4" i="5"/>
  <c r="F4" i="5"/>
  <c r="E4" i="5"/>
  <c r="C4" i="5"/>
  <c r="N3" i="5"/>
  <c r="M3" i="5"/>
  <c r="G3" i="5"/>
  <c r="F3" i="5"/>
  <c r="E3" i="5"/>
  <c r="D3" i="5"/>
  <c r="C3" i="5"/>
  <c r="B3" i="5"/>
  <c r="N2" i="5"/>
  <c r="L2" i="5"/>
  <c r="G13" i="4"/>
  <c r="G12" i="4"/>
  <c r="G11" i="4"/>
  <c r="G10" i="4"/>
  <c r="G9" i="4"/>
  <c r="G8" i="4"/>
  <c r="H7" i="15" l="1"/>
  <c r="E117" i="13"/>
  <c r="E2" i="13"/>
  <c r="C7" i="5" s="1"/>
  <c r="E6" i="5"/>
  <c r="E15" i="5" s="1"/>
  <c r="E16" i="5" s="1"/>
  <c r="G8" i="15"/>
  <c r="E2" i="15"/>
  <c r="C5" i="5" s="1"/>
  <c r="D5" i="5" s="1"/>
  <c r="H8" i="15"/>
  <c r="H9" i="15" s="1"/>
  <c r="H10" i="15" s="1"/>
  <c r="H11" i="15" s="1"/>
  <c r="H12" i="15" s="1"/>
  <c r="H13" i="15" s="1"/>
  <c r="H14" i="15" s="1"/>
  <c r="H15" i="15" s="1"/>
  <c r="H16" i="15" s="1"/>
  <c r="H17" i="15" s="1"/>
  <c r="G2" i="15"/>
  <c r="N16" i="5"/>
  <c r="E2" i="14"/>
  <c r="C6" i="5" s="1"/>
  <c r="E111" i="15"/>
  <c r="E20" i="5"/>
  <c r="L17" i="5"/>
  <c r="M18" i="5" s="1"/>
  <c r="M16" i="5"/>
  <c r="B15" i="5"/>
  <c r="B16" i="5" s="1"/>
  <c r="H2" i="15"/>
  <c r="E134" i="15" s="1"/>
  <c r="F5" i="5"/>
  <c r="F15" i="5" s="1"/>
  <c r="H18" i="15" l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C15" i="5"/>
  <c r="C16" i="5" s="1"/>
  <c r="D6" i="5"/>
  <c r="D7" i="5" s="1"/>
  <c r="D8" i="5" s="1"/>
  <c r="D9" i="5" s="1"/>
  <c r="D10" i="5" s="1"/>
  <c r="D11" i="5" s="1"/>
  <c r="D12" i="5" s="1"/>
  <c r="D13" i="5" s="1"/>
  <c r="D14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F16" i="5"/>
  <c r="G15" i="5"/>
  <c r="G16" i="5" s="1"/>
  <c r="H26" i="14"/>
  <c r="H27" i="14" s="1"/>
  <c r="H28" i="14" s="1"/>
  <c r="H29" i="14" s="1"/>
  <c r="H30" i="14" s="1"/>
  <c r="H31" i="14" s="1"/>
  <c r="D15" i="5" l="1"/>
</calcChain>
</file>

<file path=xl/sharedStrings.xml><?xml version="1.0" encoding="utf-8"?>
<sst xmlns="http://schemas.openxmlformats.org/spreadsheetml/2006/main" count="3257" uniqueCount="1163">
  <si>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</si>
  <si>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</si>
  <si>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</si>
  <si>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</si>
  <si>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</si>
  <si>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</si>
  <si>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</si>
  <si>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</si>
  <si>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</si>
  <si>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</si>
  <si>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</si>
  <si>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</si>
  <si>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</si>
  <si>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</si>
  <si>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</si>
  <si>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</si>
  <si>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</si>
  <si>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</si>
  <si>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</si>
  <si>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</si>
  <si>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</si>
  <si>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</si>
  <si>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</si>
  <si>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</si>
  <si>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</si>
  <si>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</si>
  <si>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</si>
  <si>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</si>
  <si>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</si>
  <si>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</si>
  <si>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</si>
  <si>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</si>
  <si>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</si>
  <si>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</si>
  <si>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</si>
  <si>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</si>
  <si>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</si>
  <si>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</si>
  <si>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</si>
  <si>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</si>
  <si>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</si>
  <si>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</si>
  <si>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</si>
  <si>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</si>
  <si>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</si>
  <si>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</si>
  <si>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</si>
  <si>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</si>
  <si>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</si>
  <si>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</si>
  <si>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</si>
  <si>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</si>
  <si>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</si>
  <si>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</si>
  <si>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</si>
  <si>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</si>
  <si>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</si>
  <si>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</si>
  <si>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</si>
  <si>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</si>
  <si>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</si>
  <si>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</si>
  <si>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</si>
  <si>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</si>
  <si>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</si>
  <si>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</si>
  <si>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</si>
  <si>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</si>
  <si>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</si>
  <si>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</si>
  <si>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</si>
  <si>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</si>
  <si>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</si>
  <si>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</si>
  <si>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</si>
  <si>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</si>
  <si>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</si>
  <si>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</si>
  <si>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</si>
  <si>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</si>
  <si>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</si>
  <si>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</si>
  <si>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</si>
  <si>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</si>
  <si>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</si>
  <si>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</si>
  <si>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</si>
  <si>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</si>
  <si>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</si>
  <si>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</si>
  <si>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</si>
  <si>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</si>
  <si>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</si>
  <si>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</si>
  <si>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</si>
  <si>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</si>
  <si>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</si>
  <si>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</si>
  <si>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</si>
  <si>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</si>
  <si>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</si>
  <si>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</si>
  <si>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</si>
  <si>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</si>
  <si>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</si>
  <si>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</si>
  <si>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</si>
  <si>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</si>
  <si>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</si>
  <si>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</si>
  <si>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</si>
  <si>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</si>
  <si>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</si>
  <si>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</si>
  <si>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</si>
  <si>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</si>
  <si>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</si>
  <si>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</si>
  <si>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</si>
  <si>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</si>
  <si>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</si>
  <si>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</si>
  <si>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</si>
  <si>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</si>
  <si>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</si>
  <si>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</si>
  <si>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</si>
  <si>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</si>
  <si>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</si>
  <si>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</si>
  <si>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</si>
  <si>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</si>
  <si>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</si>
  <si>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</si>
  <si>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</si>
  <si>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</si>
  <si>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</si>
  <si>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</si>
  <si>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</si>
  <si>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</si>
  <si>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</si>
  <si>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</si>
  <si>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</si>
  <si>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</si>
  <si>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</si>
  <si>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</si>
  <si>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</si>
  <si>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</si>
  <si>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</si>
  <si>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</si>
  <si>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</si>
  <si>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</si>
  <si>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</si>
  <si>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</si>
  <si>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</si>
  <si>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</si>
  <si>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</si>
  <si>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</si>
  <si>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</si>
  <si>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</si>
  <si>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</si>
  <si>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</si>
  <si>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</si>
  <si>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</si>
  <si>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</si>
  <si>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</si>
  <si>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</si>
  <si>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</si>
  <si>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</si>
  <si>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</si>
  <si>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</si>
  <si>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</si>
  <si>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</si>
  <si>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</si>
  <si>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</si>
  <si>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</si>
  <si>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</si>
  <si>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</si>
  <si>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</si>
  <si>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</si>
  <si>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</si>
  <si>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</si>
  <si>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</si>
  <si>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</si>
  <si>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</si>
  <si>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</si>
  <si>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</si>
  <si>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</si>
  <si>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</si>
  <si>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</si>
  <si>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</si>
  <si>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</si>
  <si>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</si>
  <si>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</si>
  <si>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</si>
  <si>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</si>
  <si>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</si>
  <si>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</si>
  <si>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</si>
  <si>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</si>
  <si>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</si>
  <si>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</si>
  <si>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</si>
  <si>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</si>
  <si>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</si>
  <si>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</si>
  <si>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</si>
  <si>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</si>
  <si>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</si>
  <si>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</si>
  <si>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</si>
  <si>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</si>
  <si>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</si>
  <si>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</si>
  <si>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</si>
  <si>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</si>
  <si>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</si>
  <si>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</si>
  <si>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</si>
  <si>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</si>
  <si>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</si>
  <si>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</si>
  <si>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</si>
  <si>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</si>
  <si>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</si>
  <si>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</si>
  <si>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</si>
  <si>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</si>
  <si>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</si>
  <si>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</si>
  <si>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</si>
  <si>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</si>
  <si>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</si>
  <si>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</si>
  <si>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</si>
  <si>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</si>
  <si>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</si>
  <si>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</si>
  <si>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</si>
  <si>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</si>
  <si>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</si>
  <si>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</si>
  <si>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</si>
  <si>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</si>
  <si>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</si>
  <si>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</si>
  <si>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</si>
  <si>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</si>
  <si>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</si>
  <si>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</si>
  <si>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</si>
  <si>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</si>
  <si>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</si>
  <si>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</si>
  <si>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</si>
  <si>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</si>
  <si>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</si>
  <si>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</si>
  <si>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</si>
  <si>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</si>
  <si>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</si>
  <si>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</si>
  <si>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</si>
  <si>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</si>
  <si>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</si>
  <si>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</si>
  <si>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</si>
  <si>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</si>
  <si>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</si>
  <si>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</si>
  <si>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</si>
  <si>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</si>
  <si>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</si>
  <si>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</si>
  <si>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</si>
  <si>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</si>
  <si>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</si>
  <si>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</si>
  <si>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</si>
  <si>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</si>
  <si>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</si>
  <si>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</si>
  <si>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</si>
  <si>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</si>
  <si>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</si>
  <si>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</si>
  <si>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</si>
  <si>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</si>
  <si>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</si>
  <si>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</si>
  <si>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</si>
  <si>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</si>
  <si>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</si>
  <si>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</si>
  <si>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</si>
  <si>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</si>
  <si>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</si>
  <si>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</si>
  <si>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</si>
  <si>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</si>
  <si>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</si>
  <si>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</si>
  <si>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</si>
  <si>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</si>
  <si>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</si>
  <si>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</si>
  <si>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</si>
  <si>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</si>
  <si>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</si>
  <si>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</si>
  <si>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</si>
  <si>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</si>
  <si>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</si>
  <si>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</si>
  <si>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</si>
  <si>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</si>
  <si>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</si>
  <si>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</si>
  <si>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</si>
  <si>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</si>
  <si>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</si>
  <si>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</si>
  <si>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</si>
  <si>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</si>
  <si>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</si>
  <si>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</si>
  <si>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</si>
  <si>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</si>
  <si>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</si>
  <si>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</si>
  <si>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</si>
  <si>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</si>
  <si>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</si>
  <si>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</si>
  <si>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</si>
  <si>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</si>
  <si>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</si>
  <si>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</si>
  <si>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</si>
  <si>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</si>
  <si>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</si>
  <si>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</si>
  <si>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</si>
  <si>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</si>
  <si>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</si>
  <si>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</si>
  <si>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</si>
  <si>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</si>
  <si>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</si>
  <si>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</si>
  <si>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</si>
  <si>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</si>
  <si>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</si>
  <si>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</si>
  <si>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</si>
  <si>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</si>
  <si>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</si>
  <si>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</si>
  <si>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</si>
  <si>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</si>
  <si>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</si>
  <si>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</si>
  <si>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</si>
  <si>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</si>
  <si>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</si>
  <si>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</si>
  <si>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</si>
  <si>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</si>
  <si>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</si>
  <si>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</si>
  <si>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</si>
  <si>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</si>
  <si>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</si>
  <si>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</si>
  <si>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</si>
  <si>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</si>
  <si>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</si>
  <si>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</si>
  <si>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</si>
  <si>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</si>
  <si>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</si>
  <si>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</si>
  <si>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</si>
  <si>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</si>
  <si>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</si>
  <si>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</si>
  <si>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</si>
  <si>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</si>
  <si>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</si>
  <si>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</si>
  <si>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</si>
  <si>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</si>
  <si>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</si>
  <si>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</si>
  <si>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</si>
  <si>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</si>
  <si>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</si>
  <si>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</si>
  <si>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</si>
  <si>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</si>
  <si>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</si>
  <si>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</si>
  <si>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</si>
  <si>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</si>
  <si>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</si>
  <si>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</si>
  <si>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</si>
  <si>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</si>
  <si>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</si>
  <si>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</si>
  <si>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</si>
  <si>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</si>
  <si>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</si>
  <si>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</si>
  <si>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</si>
  <si>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</si>
  <si>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</si>
  <si>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</si>
  <si>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</si>
  <si>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</si>
  <si>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</si>
  <si>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</si>
  <si>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</si>
  <si>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</si>
  <si>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</si>
  <si>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</si>
  <si>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</si>
  <si>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</si>
  <si>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</si>
  <si>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</si>
  <si>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</si>
  <si>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</si>
  <si>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</si>
  <si>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</si>
  <si>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</si>
  <si>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</si>
  <si>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</si>
  <si>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</si>
  <si>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</si>
  <si>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</si>
  <si>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</si>
  <si>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</si>
  <si>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</si>
  <si>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</si>
  <si>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</si>
  <si>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</si>
  <si>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</si>
  <si>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</si>
  <si>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</si>
  <si>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</si>
  <si>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</si>
  <si>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</si>
  <si>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</si>
  <si>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</si>
  <si>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</si>
  <si>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</si>
  <si>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</si>
  <si>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</si>
  <si>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</si>
  <si>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</si>
  <si>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</si>
  <si>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</si>
  <si>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</si>
  <si>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</si>
  <si>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</si>
  <si>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</si>
  <si>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</si>
  <si>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</si>
  <si>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</si>
  <si>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</si>
  <si>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</si>
  <si>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</si>
  <si>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</si>
  <si>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</si>
  <si>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</si>
  <si>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</si>
  <si>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</si>
  <si>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</si>
  <si>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</si>
  <si>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</si>
  <si>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</si>
  <si>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</si>
  <si>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</si>
  <si>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</si>
  <si>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</si>
  <si>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</si>
  <si>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</si>
  <si>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</si>
  <si>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</si>
  <si>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</si>
  <si>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</si>
  <si>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</si>
  <si>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</si>
  <si>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</si>
  <si>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</si>
  <si>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</si>
  <si>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</si>
  <si>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</si>
  <si>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</si>
  <si>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</si>
  <si>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</si>
  <si>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</si>
  <si>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</si>
  <si>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</si>
  <si>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</si>
  <si>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</si>
  <si>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</si>
  <si>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</si>
  <si>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</si>
  <si>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</si>
  <si>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</si>
  <si>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</si>
  <si>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</si>
  <si>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</si>
  <si>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</si>
  <si>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</si>
  <si>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</si>
  <si>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</si>
  <si>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</si>
  <si>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</si>
  <si>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</si>
  <si>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</si>
  <si>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</si>
  <si>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</si>
  <si>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</si>
  <si>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</si>
  <si>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</si>
  <si>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</si>
  <si>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</si>
  <si>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</si>
  <si>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</si>
  <si>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</si>
  <si>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</si>
  <si>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</si>
  <si>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</si>
  <si>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</si>
  <si>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</si>
  <si>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</si>
  <si>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</si>
  <si>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</si>
  <si>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</si>
  <si>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</si>
  <si>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</si>
  <si>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</si>
  <si>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</si>
  <si>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</si>
  <si>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</si>
  <si>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</si>
  <si>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</si>
  <si>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</si>
  <si>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</si>
  <si>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</si>
  <si>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</si>
  <si>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</si>
  <si>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</si>
  <si>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</si>
  <si>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</si>
  <si>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</si>
  <si>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</si>
  <si>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</si>
  <si>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</si>
  <si>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</si>
  <si>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</si>
  <si>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</si>
  <si>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</si>
  <si>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</si>
  <si>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</si>
  <si>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</si>
  <si>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</si>
  <si>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</si>
  <si>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</si>
  <si>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</si>
  <si>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</si>
  <si>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</si>
  <si>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</si>
  <si>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</si>
  <si>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</si>
  <si>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</si>
  <si>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</si>
  <si>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</si>
  <si>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</si>
  <si>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</si>
  <si>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</si>
  <si>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</si>
  <si>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</si>
  <si>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</si>
  <si>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</si>
  <si>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</si>
  <si>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</si>
  <si>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</si>
  <si>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</si>
  <si>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</si>
  <si>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</si>
  <si>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</si>
  <si>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</si>
  <si>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</si>
  <si>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</si>
  <si>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</si>
  <si>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</si>
  <si>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</si>
  <si>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</si>
  <si>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</si>
  <si>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</si>
  <si>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</si>
  <si>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</si>
  <si>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</si>
  <si>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</si>
  <si>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</si>
  <si>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</si>
  <si>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</si>
  <si>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</si>
  <si>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</si>
  <si>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</si>
  <si>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</si>
  <si>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</si>
  <si>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</si>
  <si>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</si>
  <si>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</si>
  <si>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</si>
  <si>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</si>
  <si>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</si>
  <si>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</si>
  <si>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</si>
  <si>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</si>
  <si>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</si>
  <si>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</si>
  <si>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</si>
  <si>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</si>
  <si>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</si>
  <si>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</si>
  <si>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</si>
  <si>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</si>
  <si>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</si>
  <si>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</si>
  <si>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</si>
  <si>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</si>
  <si>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</si>
  <si>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</si>
  <si>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</si>
  <si>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</si>
  <si>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</si>
  <si>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</si>
  <si>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</si>
  <si>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</si>
  <si>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</si>
  <si>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</si>
  <si>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</si>
  <si>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</si>
  <si>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</si>
  <si>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</si>
  <si>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</si>
  <si>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</si>
  <si>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</si>
  <si>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</si>
  <si>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</si>
  <si>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</si>
  <si>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</si>
  <si>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</si>
  <si>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</si>
  <si>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</si>
  <si>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</si>
  <si>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</si>
  <si>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</si>
  <si>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</si>
  <si>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</si>
  <si>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</si>
  <si>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</si>
  <si>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</si>
  <si>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</si>
  <si>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</si>
  <si>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</si>
  <si>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</si>
  <si>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</si>
  <si>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</si>
  <si>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</si>
  <si>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</si>
  <si>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</si>
  <si>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</si>
  <si>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</si>
  <si>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</si>
  <si>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</si>
  <si>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</si>
  <si>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</si>
  <si>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</si>
  <si>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</si>
  <si>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</si>
  <si>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</si>
  <si>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</si>
  <si>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</si>
  <si>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</si>
  <si>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</si>
  <si>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</si>
  <si>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</si>
  <si>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</si>
  <si>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</si>
  <si>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</si>
  <si>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</si>
  <si>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</si>
  <si>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</si>
  <si>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</si>
  <si>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</si>
  <si>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</si>
  <si>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</si>
  <si>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</si>
  <si>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</si>
  <si>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</si>
  <si>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</si>
  <si>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</si>
  <si>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</si>
  <si>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</si>
  <si>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</si>
  <si>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</si>
  <si>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</si>
  <si>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</si>
  <si>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</si>
  <si>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</si>
  <si>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</si>
  <si>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</si>
  <si>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</si>
  <si>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</si>
  <si>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</si>
  <si>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</si>
  <si>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</si>
  <si>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</si>
  <si>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</si>
  <si>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</si>
  <si>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</si>
  <si>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</si>
  <si>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</si>
  <si>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</si>
  <si>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</si>
  <si>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</si>
  <si>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</si>
  <si>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</si>
  <si>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</si>
  <si>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</si>
  <si>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</si>
  <si>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</si>
  <si>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</si>
  <si>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</si>
  <si>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</si>
  <si>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</si>
  <si>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</si>
  <si>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</si>
  <si>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</si>
  <si>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</si>
  <si>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</si>
  <si>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</si>
  <si>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</si>
  <si>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</si>
  <si>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</si>
  <si>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</si>
  <si>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</si>
  <si>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</si>
  <si>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</si>
  <si>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</si>
  <si>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</si>
  <si>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</si>
  <si>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</si>
  <si>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</si>
  <si>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</si>
  <si>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</si>
  <si>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</si>
  <si>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</si>
  <si>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</si>
  <si>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</si>
  <si>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</si>
  <si>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</si>
  <si>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</si>
  <si>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</si>
  <si>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</si>
  <si>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</si>
  <si>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</si>
  <si>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</si>
  <si>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</si>
  <si>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</si>
  <si>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</si>
  <si>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</si>
  <si>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</si>
  <si>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</si>
  <si>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</si>
  <si>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</si>
  <si>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</si>
  <si>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</si>
  <si>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</si>
  <si>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</si>
  <si>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</si>
  <si>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</si>
  <si>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</si>
  <si>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</si>
  <si>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</si>
  <si>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</si>
  <si>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</si>
  <si>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</si>
  <si>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</si>
  <si>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</si>
  <si>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</si>
  <si>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</si>
  <si>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</si>
  <si>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</si>
  <si>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</si>
  <si>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</si>
  <si>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</si>
  <si>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</si>
  <si>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</si>
  <si>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</si>
  <si>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</si>
  <si>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</si>
  <si>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</si>
  <si>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</si>
  <si>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</si>
  <si>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</si>
  <si>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</si>
  <si>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</si>
  <si>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</si>
  <si>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</si>
  <si>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</si>
  <si>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</si>
  <si>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</si>
  <si>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</si>
  <si>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</si>
  <si>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</si>
  <si>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</si>
  <si>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</si>
  <si>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</si>
  <si>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</si>
  <si>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</si>
  <si>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</si>
  <si>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</si>
  <si>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</si>
  <si>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</si>
  <si>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</si>
  <si>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</si>
  <si>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</si>
  <si>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</si>
  <si>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</si>
  <si>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</si>
  <si>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</si>
  <si>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</si>
  <si>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</si>
  <si>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</si>
  <si>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</si>
  <si>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</si>
  <si>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</si>
  <si>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</si>
  <si>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</si>
  <si>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</si>
  <si>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</si>
  <si>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</si>
  <si>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</si>
  <si>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</si>
  <si>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</si>
  <si>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</si>
  <si>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</si>
  <si>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</si>
  <si>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</si>
  <si>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</si>
  <si>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</si>
  <si>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</si>
  <si>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</si>
  <si>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</si>
  <si>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</si>
  <si>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</si>
  <si>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</si>
  <si>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</si>
  <si>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</si>
  <si>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</si>
  <si>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</si>
  <si>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</si>
  <si>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</si>
  <si>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</si>
  <si>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</si>
  <si>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</si>
  <si>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</si>
  <si>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</si>
  <si>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</si>
  <si>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</si>
  <si>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</si>
  <si>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</si>
  <si>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</si>
  <si>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</si>
  <si>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</si>
  <si>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</si>
  <si>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</si>
  <si>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</si>
  <si>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</si>
  <si>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</si>
  <si>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</si>
  <si>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</si>
  <si>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</si>
  <si>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</si>
  <si>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</si>
  <si>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</si>
  <si>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</si>
  <si>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</si>
  <si>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</si>
  <si>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</si>
  <si>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</si>
  <si>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</si>
  <si>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</si>
  <si>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</si>
  <si>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</si>
  <si>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</si>
  <si>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</si>
  <si>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</si>
  <si>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</si>
  <si>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</si>
  <si>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</si>
  <si>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</si>
  <si>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</si>
  <si>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</si>
  <si>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</si>
  <si>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</si>
  <si>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</si>
  <si>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</si>
  <si>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</si>
  <si>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</si>
  <si>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</si>
  <si>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</si>
  <si>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</si>
  <si>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</si>
  <si>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</si>
  <si>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</si>
  <si>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</si>
  <si>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</si>
  <si>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</si>
  <si>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</si>
  <si>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</si>
  <si>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</si>
  <si>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</si>
  <si>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</si>
  <si>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</si>
  <si>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</si>
  <si>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</si>
  <si>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</si>
  <si>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</si>
  <si>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</si>
  <si>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</si>
  <si>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</si>
  <si>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</si>
  <si>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</si>
  <si>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</si>
  <si>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</si>
  <si>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</si>
  <si>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</si>
  <si>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</si>
  <si>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</si>
  <si>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</si>
  <si>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</si>
  <si>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</si>
  <si>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</si>
  <si>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</si>
  <si>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</si>
  <si>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</si>
  <si>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</si>
  <si>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</si>
  <si>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</si>
  <si>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</si>
  <si>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</si>
  <si>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</si>
  <si>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</si>
  <si>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</si>
  <si>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</si>
  <si>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</si>
  <si>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</si>
  <si>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</si>
  <si>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</si>
  <si>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</si>
  <si>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</si>
  <si>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</si>
  <si>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</si>
  <si>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</si>
  <si>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</si>
  <si>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</si>
  <si>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</si>
  <si>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</si>
  <si>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</si>
  <si>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</si>
  <si>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</si>
  <si>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</si>
  <si>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</si>
  <si>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</si>
  <si>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</si>
  <si>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</si>
  <si>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</si>
  <si>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</si>
  <si>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</si>
  <si>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</si>
  <si>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</si>
  <si>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</si>
  <si>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</si>
  <si>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</si>
  <si>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</si>
  <si>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</si>
  <si>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</si>
  <si>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</si>
  <si>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</si>
  <si>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</si>
  <si>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</si>
  <si>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</si>
  <si>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</si>
  <si>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</si>
  <si>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</si>
  <si>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</si>
  <si>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</si>
  <si>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</si>
  <si>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</si>
  <si>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</si>
  <si>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</si>
  <si>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</si>
  <si>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</si>
  <si>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</si>
  <si>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</si>
  <si>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</si>
  <si>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</si>
  <si>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</si>
  <si>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</si>
  <si>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</si>
  <si>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</si>
  <si>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</si>
  <si>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</si>
  <si>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</si>
  <si>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</si>
  <si>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</si>
  <si>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</si>
  <si>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</si>
  <si>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</si>
  <si>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</si>
  <si>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</si>
  <si>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</si>
  <si>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</si>
  <si>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</si>
  <si>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</si>
  <si>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</si>
  <si>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</si>
  <si>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</si>
  <si>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</si>
  <si>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</si>
  <si>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</si>
  <si>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</si>
  <si>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</si>
  <si>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</si>
  <si>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</si>
  <si>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</si>
  <si>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</si>
  <si>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</si>
  <si>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</si>
  <si>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</si>
  <si>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</si>
  <si>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</si>
  <si>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</si>
  <si>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</si>
  <si>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</si>
  <si>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</si>
  <si>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</si>
  <si>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</si>
  <si>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</si>
  <si>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</si>
  <si>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</si>
  <si>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</si>
  <si>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</si>
  <si>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</si>
  <si>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</si>
  <si>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</si>
  <si>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</si>
  <si>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</si>
  <si>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</si>
  <si>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</si>
  <si>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</si>
  <si>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</si>
  <si>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</si>
  <si>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</si>
  <si>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</si>
  <si>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</si>
  <si>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</si>
  <si>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</si>
  <si>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</si>
  <si>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</si>
  <si>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</si>
  <si>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</si>
  <si>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</si>
  <si>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</si>
  <si>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</si>
  <si>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</si>
  <si>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</si>
  <si>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</si>
  <si>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</si>
  <si>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</si>
  <si>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</si>
  <si>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</si>
  <si>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</si>
  <si>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</si>
  <si>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</si>
  <si>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</si>
  <si>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</si>
  <si>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</si>
  <si>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</si>
  <si>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</si>
  <si>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</si>
  <si>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</si>
  <si>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</si>
  <si>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</si>
  <si>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</si>
  <si>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</si>
  <si>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</si>
  <si>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</si>
  <si>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</si>
  <si>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</si>
  <si>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</si>
  <si>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</si>
  <si>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</si>
  <si>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</si>
  <si>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</si>
  <si>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</si>
  <si>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</si>
  <si>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</si>
  <si>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</si>
  <si>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</si>
  <si>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</si>
  <si>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</si>
  <si>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</si>
  <si>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</si>
  <si>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</si>
  <si>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</si>
  <si>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</si>
  <si>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</si>
  <si>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</si>
  <si>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</si>
  <si>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</si>
  <si>
    <t>AUB YGV 1.taksit</t>
  </si>
  <si>
    <t>Hurdacı Elektrik                  32,42 1. aydan ekleNDİ</t>
  </si>
  <si>
    <t>BANKADAN</t>
  </si>
  <si>
    <t>1 adet çeyrek</t>
  </si>
  <si>
    <t>işbanktan periye havale kred iiçin</t>
  </si>
  <si>
    <t>işbanktan hacıya havale</t>
  </si>
  <si>
    <t>ziraat kredi ödemesi</t>
  </si>
  <si>
    <t>AUB usulsüzlük cezası Ali Demirel Damga vergisi için</t>
  </si>
  <si>
    <t>peri bilet kayseri</t>
  </si>
  <si>
    <t>led-fiş aksoy</t>
  </si>
  <si>
    <t>pazarama 64gb ram umut</t>
  </si>
  <si>
    <t xml:space="preserve">  1– 9</t>
  </si>
  <si>
    <t xml:space="preserve">  2– 9</t>
  </si>
  <si>
    <t xml:space="preserve">  4– 9</t>
  </si>
  <si>
    <t xml:space="preserve">  5– 9</t>
  </si>
  <si>
    <t xml:space="preserve">  6– 9</t>
  </si>
  <si>
    <t xml:space="preserve">  8– 9</t>
  </si>
  <si>
    <t xml:space="preserve">  9– 9</t>
  </si>
  <si>
    <t>amazon kc200 2tb nvme umut</t>
  </si>
  <si>
    <t xml:space="preserve">  3– 9</t>
  </si>
  <si>
    <t>kk ücret</t>
  </si>
  <si>
    <t>pazarama online indirim</t>
  </si>
  <si>
    <t>THY ist uçak bileti iptal vergi iade</t>
  </si>
  <si>
    <t xml:space="preserve">  4 – 6</t>
  </si>
  <si>
    <t xml:space="preserve">  3 – 6</t>
  </si>
  <si>
    <t xml:space="preserve">  2 – 6</t>
  </si>
  <si>
    <t xml:space="preserve">  1 – 6</t>
  </si>
  <si>
    <t>örükçüoğlu audi porya</t>
  </si>
  <si>
    <t>dnz kk</t>
  </si>
  <si>
    <t>selanik pide</t>
  </si>
  <si>
    <t>pazarama bosch gsb 12v30 2295,18 - 740 maxipuan</t>
  </si>
  <si>
    <t xml:space="preserve">  1 – 9</t>
  </si>
  <si>
    <t xml:space="preserve">  7– 9</t>
  </si>
  <si>
    <t>NİSANa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</si>
</sst>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28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6" fontId="0" fillId="0" borderId="0" xfId="0" applyNumberFormat="1" applyFont="1"/>
    <xf numFmtId="175" fontId="0" fillId="0" borderId="0" xfId="0" applyNumberFormat="1" applyFill="1"/>
    <xf numFmtId="0" fontId="23" fillId="0" borderId="0" xfId="0" applyFont="1" applyFill="1"/>
    <xf numFmtId="0" fontId="0" fillId="0" borderId="0" xfId="0" applyFill="1"/>
    <xf numFmtId="178" fontId="2" fillId="0" borderId="0" xfId="0" applyNumberFormat="1" applyFont="1" applyFill="1"/>
    <xf numFmtId="0" fontId="0" fillId="0" borderId="0" xfId="0" applyFill="1" applyAlignment="1">
      <alignment horizontal="right"/>
    </xf>
    <xf numFmtId="175" fontId="0" fillId="40" borderId="0" xfId="0" applyNumberFormat="1" applyFill="1"/>
    <xf numFmtId="0" fontId="0" fillId="40" borderId="0" xfId="0" applyFill="1"/>
    <xf numFmtId="168" fontId="2" fillId="40" borderId="0" xfId="0" applyNumberFormat="1" applyFont="1" applyFill="1"/>
    <xf numFmtId="168" fontId="0" fillId="40" borderId="0" xfId="0" applyNumberFormat="1" applyFont="1" applyFill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  <xf numFmtId="16" fontId="2" fillId="0" borderId="0" xfId="0" applyNumberFormat="1" applyFont="1"/>
    <xf numFmtId="0" fontId="2" fillId="38" borderId="0" xfId="0" applyFont="1" applyFill="1"/>
    <xf numFmtId="175" fontId="23" fillId="38" borderId="0" xfId="0" applyNumberFormat="1" applyFont="1" applyFill="1"/>
    <xf numFmtId="174" fontId="2" fillId="38" borderId="0" xfId="0" applyNumberFormat="1" applyFont="1" applyFill="1"/>
    <xf numFmtId="175" fontId="2" fillId="38" borderId="0" xfId="0" applyNumberFormat="1" applyFont="1" applyFill="1"/>
    <xf numFmtId="175" fontId="0" fillId="38" borderId="0" xfId="0" applyNumberFormat="1" applyFill="1"/>
    <xf numFmtId="0" fontId="0" fillId="38" borderId="0" xfId="0" applyFill="1"/>
    <xf numFmtId="16" fontId="0" fillId="38" borderId="0" xfId="0" applyNumberFormat="1" applyFill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:\Users\m\AppData\Roaming\Microsoft\Excel\2022%20cepesas\2022%20susayac%20hesab&#305;.ods" TargetMode="External"/><Relationship Id="rId2" Type="http://schemas.openxmlformats.org/officeDocument/2006/relationships/hyperlink" Target="file:///C:\Users\C:\Users\m\AppData\Roaming\Microsoft\Excel\2022%20cepesas\2022%20&#231;eda&#351;%20hesab&#305;.ods" TargetMode="External"/><Relationship Id="rId1" Type="http://schemas.openxmlformats.org/officeDocument/2006/relationships/hyperlink" Target="file:///C:\Users\C:\Users\m\AppData\Roaming\kira\sozlesmeler\2_sanayi\Sanayi_G_300m2_mermer\Sanayi_2_275m2_kaportac&#305;\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topLeftCell="C1" zoomScale="160" zoomScaleNormal="160" workbookViewId="0">
      <selection activeCell="F17" sqref="F17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7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1119</v>
      </c>
      <c r="E13" s="1">
        <v>1200</v>
      </c>
      <c r="G13" s="1">
        <f t="shared" si="0"/>
        <v>1814.65</v>
      </c>
    </row>
    <row r="14" spans="2:7">
      <c r="B14" s="6">
        <v>45366</v>
      </c>
      <c r="C14" t="s">
        <v>1132</v>
      </c>
      <c r="E14" s="1">
        <v>4100</v>
      </c>
      <c r="G14" s="1">
        <f t="shared" si="0"/>
        <v>5914.65</v>
      </c>
    </row>
    <row r="15" spans="2:7">
      <c r="B15" s="6">
        <v>45366</v>
      </c>
      <c r="C15" t="s">
        <v>1134</v>
      </c>
      <c r="F15" s="1">
        <v>6300</v>
      </c>
      <c r="G15" s="1">
        <f t="shared" si="0"/>
        <v>-385.35000000000036</v>
      </c>
    </row>
    <row r="16" spans="2:7">
      <c r="B16" s="6">
        <v>45366</v>
      </c>
      <c r="C16" t="s">
        <v>1133</v>
      </c>
      <c r="E16" s="1">
        <v>3450</v>
      </c>
      <c r="G16" s="1">
        <f t="shared" si="0"/>
        <v>3064.6499999999996</v>
      </c>
    </row>
    <row r="17" spans="2:7">
      <c r="B17" s="6">
        <v>45366</v>
      </c>
      <c r="C17" t="s">
        <v>1135</v>
      </c>
      <c r="F17" s="1">
        <v>3461</v>
      </c>
      <c r="G17" s="1">
        <f t="shared" si="0"/>
        <v>-396.35000000000036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7"/>
  <sheetViews>
    <sheetView zoomScale="175" zoomScaleNormal="175" workbookViewId="0">
      <selection activeCell="D60" sqref="D60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SUM(D5:D35)</f>
        <v>32500</v>
      </c>
      <c r="E2" s="81">
        <f>SUM(E5:E35)</f>
        <v>-43084.86</v>
      </c>
      <c r="F2" s="81">
        <f>SUM(F5:F35)</f>
        <v>0</v>
      </c>
      <c r="G2" s="81">
        <f>SUM(G5:G35)</f>
        <v>0</v>
      </c>
      <c r="H2" s="81">
        <f>F2+G2</f>
        <v>0</v>
      </c>
    </row>
    <row r="3" spans="1:8">
      <c r="B3" s="64"/>
      <c r="H3" s="57"/>
    </row>
    <row r="4" spans="1:8">
      <c r="B4" s="83" t="s">
        <v>147</v>
      </c>
      <c r="C4" s="83" t="s">
        <v>1088</v>
      </c>
      <c r="D4" s="83"/>
      <c r="E4" s="57">
        <v>-250</v>
      </c>
      <c r="G4" s="57"/>
      <c r="H4" s="57">
        <f>H3+F4+G4</f>
        <v>0</v>
      </c>
    </row>
    <row r="5" spans="1:8">
      <c r="B5" s="35" t="s">
        <v>78</v>
      </c>
      <c r="E5" s="57">
        <v>-152</v>
      </c>
      <c r="H5" s="57">
        <f t="shared" ref="H5:H17" si="0">H4+F5+G5</f>
        <v>0</v>
      </c>
    </row>
    <row r="6" spans="1:8">
      <c r="B6" t="s">
        <v>79</v>
      </c>
      <c r="D6" s="82"/>
      <c r="E6" s="78">
        <v>-10000</v>
      </c>
      <c r="H6" s="57">
        <f t="shared" si="0"/>
        <v>0</v>
      </c>
    </row>
    <row r="7" spans="1:8">
      <c r="B7" s="83" t="s">
        <v>80</v>
      </c>
      <c r="C7" s="83"/>
      <c r="D7" s="83"/>
      <c r="E7" s="57">
        <v>-400</v>
      </c>
      <c r="G7" s="57"/>
      <c r="H7" s="57">
        <f t="shared" si="0"/>
        <v>0</v>
      </c>
    </row>
    <row r="8" spans="1:8">
      <c r="B8" s="83" t="s">
        <v>81</v>
      </c>
      <c r="C8" s="83"/>
      <c r="D8" s="83"/>
      <c r="E8" s="57">
        <v>-500</v>
      </c>
      <c r="G8" s="57"/>
      <c r="H8" s="57">
        <f t="shared" si="0"/>
        <v>0</v>
      </c>
    </row>
    <row r="9" spans="1:8">
      <c r="H9" s="57">
        <f t="shared" si="0"/>
        <v>0</v>
      </c>
    </row>
    <row r="10" spans="1:8">
      <c r="B10" s="83"/>
      <c r="C10" s="83"/>
      <c r="D10" s="83"/>
      <c r="E10" s="57"/>
      <c r="G10" s="57"/>
      <c r="H10" s="57">
        <f t="shared" si="0"/>
        <v>0</v>
      </c>
    </row>
    <row r="11" spans="1:8">
      <c r="B11" s="83" t="s">
        <v>84</v>
      </c>
      <c r="C11" s="83" t="s">
        <v>85</v>
      </c>
      <c r="D11" s="83"/>
      <c r="E11" s="57">
        <v>-150</v>
      </c>
      <c r="F11" s="78"/>
      <c r="G11" s="57"/>
      <c r="H11" s="57">
        <f t="shared" si="0"/>
        <v>0</v>
      </c>
    </row>
    <row r="12" spans="1:8">
      <c r="B12" s="85" t="s">
        <v>86</v>
      </c>
      <c r="C12" s="85" t="s">
        <v>85</v>
      </c>
      <c r="D12" s="85"/>
      <c r="E12" s="57">
        <v>-300</v>
      </c>
      <c r="F12" s="78"/>
      <c r="G12" s="57"/>
      <c r="H12" s="57">
        <f t="shared" si="0"/>
        <v>0</v>
      </c>
    </row>
    <row r="13" spans="1:8">
      <c r="B13" s="85" t="s">
        <v>87</v>
      </c>
      <c r="C13" s="85" t="s">
        <v>85</v>
      </c>
      <c r="D13" s="85"/>
      <c r="E13" s="57">
        <v>-100</v>
      </c>
      <c r="F13" s="78"/>
      <c r="G13" s="57"/>
      <c r="H13" s="57">
        <f t="shared" si="0"/>
        <v>0</v>
      </c>
    </row>
    <row r="14" spans="1:8">
      <c r="B14" s="83"/>
      <c r="C14" s="83"/>
      <c r="D14" s="83"/>
      <c r="E14" s="57"/>
      <c r="G14" s="57"/>
      <c r="H14" s="57">
        <f t="shared" si="0"/>
        <v>0</v>
      </c>
    </row>
    <row r="15" spans="1:8">
      <c r="B15" s="86" t="s">
        <v>88</v>
      </c>
      <c r="D15" s="57"/>
      <c r="E15" s="57">
        <f>E46*-1</f>
        <v>0</v>
      </c>
      <c r="F15" s="57"/>
      <c r="G15" s="57"/>
      <c r="H15" s="57">
        <f t="shared" si="0"/>
        <v>0</v>
      </c>
    </row>
    <row r="16" spans="1:8">
      <c r="B16" s="86" t="s">
        <v>89</v>
      </c>
      <c r="E16" s="57">
        <f>E51</f>
        <v>-3331.3999999999996</v>
      </c>
      <c r="F16" s="57"/>
      <c r="G16" s="57"/>
      <c r="H16" s="57">
        <f t="shared" si="0"/>
        <v>0</v>
      </c>
    </row>
    <row r="17" spans="1:8">
      <c r="A17" s="3">
        <v>45173</v>
      </c>
      <c r="B17" s="86" t="s">
        <v>90</v>
      </c>
      <c r="E17" s="57">
        <f>E66</f>
        <v>-4151.46</v>
      </c>
      <c r="G17" s="57"/>
      <c r="H17" s="57">
        <f t="shared" si="0"/>
        <v>0</v>
      </c>
    </row>
    <row r="18" spans="1:8">
      <c r="A18" s="87">
        <v>45173</v>
      </c>
      <c r="B18" s="83" t="s">
        <v>148</v>
      </c>
      <c r="C18" s="83"/>
      <c r="D18" s="83"/>
      <c r="E18" s="57">
        <v>-5375</v>
      </c>
      <c r="G18" s="57"/>
      <c r="H18" s="57">
        <f t="shared" ref="H18:H33" si="1">H17+F18+G18</f>
        <v>0</v>
      </c>
    </row>
    <row r="19" spans="1:8">
      <c r="A19" s="87"/>
      <c r="B19" s="83" t="s">
        <v>148</v>
      </c>
      <c r="C19" s="83"/>
      <c r="D19" s="83"/>
      <c r="E19" s="57">
        <v>-2125</v>
      </c>
      <c r="G19" s="57"/>
      <c r="H19" s="57">
        <f t="shared" si="1"/>
        <v>0</v>
      </c>
    </row>
    <row r="20" spans="1:8">
      <c r="B20" s="83" t="s">
        <v>149</v>
      </c>
      <c r="C20" s="83"/>
      <c r="D20" s="83"/>
      <c r="E20" s="57">
        <v>-1500</v>
      </c>
      <c r="F20" s="78"/>
      <c r="G20" s="57"/>
      <c r="H20" s="57">
        <f t="shared" si="1"/>
        <v>0</v>
      </c>
    </row>
    <row r="21" spans="1:8">
      <c r="H21" s="57">
        <f t="shared" si="1"/>
        <v>0</v>
      </c>
    </row>
    <row r="22" spans="1:8">
      <c r="H22" s="57">
        <f t="shared" si="1"/>
        <v>0</v>
      </c>
    </row>
    <row r="23" spans="1:8">
      <c r="H23" s="57">
        <f t="shared" si="1"/>
        <v>0</v>
      </c>
    </row>
    <row r="24" spans="1:8">
      <c r="B24" t="s">
        <v>1</v>
      </c>
      <c r="E24" s="57"/>
      <c r="F24" s="57"/>
      <c r="G24" s="57"/>
      <c r="H24" s="57">
        <f t="shared" si="1"/>
        <v>0</v>
      </c>
    </row>
    <row r="25" spans="1:8">
      <c r="B25" t="s">
        <v>1</v>
      </c>
      <c r="E25" s="57">
        <v>-5000</v>
      </c>
      <c r="F25" s="57"/>
      <c r="G25" s="57"/>
      <c r="H25" s="57">
        <f t="shared" si="1"/>
        <v>0</v>
      </c>
    </row>
    <row r="26" spans="1:8">
      <c r="B26" t="s">
        <v>0</v>
      </c>
      <c r="E26" s="57">
        <v>-5000</v>
      </c>
      <c r="F26" s="57"/>
      <c r="G26" s="57"/>
      <c r="H26" s="57">
        <f t="shared" si="1"/>
        <v>0</v>
      </c>
    </row>
    <row r="27" spans="1:8">
      <c r="B27" t="s">
        <v>94</v>
      </c>
      <c r="E27" s="57">
        <v>-5000</v>
      </c>
      <c r="F27" s="57"/>
      <c r="G27" s="57"/>
      <c r="H27" s="57">
        <f t="shared" si="1"/>
        <v>0</v>
      </c>
    </row>
    <row r="28" spans="1:8">
      <c r="E28" s="78"/>
      <c r="F28" s="57"/>
      <c r="G28" s="57"/>
      <c r="H28" s="57">
        <f t="shared" si="1"/>
        <v>0</v>
      </c>
    </row>
    <row r="29" spans="1:8">
      <c r="B29" t="s">
        <v>95</v>
      </c>
      <c r="D29" s="82">
        <v>10000</v>
      </c>
      <c r="F29" s="57"/>
      <c r="G29" s="57"/>
      <c r="H29" s="57">
        <f t="shared" si="1"/>
        <v>0</v>
      </c>
    </row>
    <row r="30" spans="1:8">
      <c r="A30" s="87"/>
      <c r="B30" t="s">
        <v>96</v>
      </c>
      <c r="D30" s="82">
        <v>7500</v>
      </c>
      <c r="F30" s="57"/>
      <c r="G30" s="57"/>
      <c r="H30" s="57">
        <f t="shared" si="1"/>
        <v>0</v>
      </c>
    </row>
    <row r="31" spans="1:8">
      <c r="A31" s="87"/>
      <c r="B31" t="s">
        <v>150</v>
      </c>
      <c r="D31" s="82">
        <v>15000</v>
      </c>
      <c r="F31" s="57"/>
      <c r="G31" s="57"/>
      <c r="H31" s="57">
        <f t="shared" si="1"/>
        <v>0</v>
      </c>
    </row>
    <row r="32" spans="1:8">
      <c r="A32" s="87"/>
      <c r="D32" s="82"/>
      <c r="G32" s="57"/>
      <c r="H32" s="57">
        <f t="shared" si="1"/>
        <v>0</v>
      </c>
    </row>
    <row r="33" spans="1:8">
      <c r="D33" s="89"/>
      <c r="F33" s="57"/>
      <c r="G33" s="57"/>
      <c r="H33" s="57">
        <f t="shared" si="1"/>
        <v>0</v>
      </c>
    </row>
    <row r="34" spans="1:8">
      <c r="D34" s="57"/>
      <c r="F34" s="57"/>
      <c r="G34" s="57"/>
      <c r="H34" s="57"/>
    </row>
    <row r="35" spans="1:8" ht="15.75">
      <c r="B35" s="91"/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 s="2" customFormat="1">
      <c r="A39" s="87"/>
      <c r="C39" s="88"/>
      <c r="H39" s="57"/>
    </row>
    <row r="40" spans="1:8">
      <c r="A40" s="92">
        <v>44929</v>
      </c>
      <c r="B40" s="93" t="s">
        <v>101</v>
      </c>
      <c r="C40" s="72"/>
      <c r="D40" s="94">
        <f>SUM(D41:D46)</f>
        <v>0</v>
      </c>
      <c r="E40" s="94">
        <f>SUM(E41:E46)</f>
        <v>0</v>
      </c>
      <c r="H40" s="57"/>
    </row>
    <row r="41" spans="1:8">
      <c r="A41" s="87"/>
      <c r="B41" s="85" t="s">
        <v>102</v>
      </c>
      <c r="C41" s="2"/>
      <c r="D41" s="1"/>
      <c r="E41" s="57"/>
      <c r="H41" s="57"/>
    </row>
    <row r="42" spans="1:8">
      <c r="B42" t="s">
        <v>103</v>
      </c>
      <c r="D42" s="1"/>
      <c r="E42" s="57"/>
      <c r="F42" s="57"/>
      <c r="G42" s="57"/>
    </row>
    <row r="43" spans="1:8">
      <c r="B43" t="s">
        <v>104</v>
      </c>
      <c r="D43" s="1"/>
      <c r="E43" s="57"/>
      <c r="F43" s="57"/>
      <c r="G43" s="57"/>
    </row>
    <row r="44" spans="1:8">
      <c r="B44" t="s">
        <v>105</v>
      </c>
      <c r="D44" s="1"/>
      <c r="F44" s="57"/>
      <c r="G44" s="57"/>
    </row>
    <row r="45" spans="1:8">
      <c r="B45" t="s">
        <v>106</v>
      </c>
      <c r="D45" s="1"/>
      <c r="F45" s="57"/>
      <c r="G45" s="57"/>
    </row>
    <row r="46" spans="1:8">
      <c r="B46" t="s">
        <v>107</v>
      </c>
      <c r="C46" s="85"/>
      <c r="D46" s="1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SUM(E52:E63)</f>
        <v>-3331.3999999999996</v>
      </c>
    </row>
    <row r="52" spans="1:8"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151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430</v>
      </c>
      <c r="E54" s="101">
        <v>-234.33</v>
      </c>
      <c r="G54" s="57"/>
      <c r="H54" s="57"/>
    </row>
    <row r="55" spans="1:8">
      <c r="A55" s="289">
        <v>45373</v>
      </c>
      <c r="B55" t="s">
        <v>1139</v>
      </c>
      <c r="C55">
        <v>10176.39</v>
      </c>
      <c r="D55" s="98" t="s">
        <v>1141</v>
      </c>
      <c r="E55" s="98">
        <v>-1130.71</v>
      </c>
      <c r="G55" s="57"/>
      <c r="H55" s="57"/>
    </row>
    <row r="56" spans="1:8">
      <c r="A56" s="289">
        <v>45375</v>
      </c>
      <c r="B56" t="s">
        <v>1147</v>
      </c>
      <c r="C56">
        <v>5999</v>
      </c>
      <c r="D56" s="98" t="s">
        <v>429</v>
      </c>
      <c r="E56" s="98">
        <v>-666.55</v>
      </c>
      <c r="G56" s="57"/>
      <c r="H56" s="57"/>
    </row>
    <row r="57" spans="1:8">
      <c r="A57" s="289">
        <v>45358</v>
      </c>
      <c r="B57" t="s">
        <v>1126</v>
      </c>
      <c r="C57">
        <v>2273</v>
      </c>
      <c r="D57" s="98" t="s">
        <v>430</v>
      </c>
      <c r="E57" s="98">
        <v>-378.87</v>
      </c>
      <c r="F57" s="98"/>
      <c r="G57" s="57"/>
      <c r="H57" s="57"/>
    </row>
    <row r="58" spans="1:8">
      <c r="A58" s="289">
        <v>45371</v>
      </c>
      <c r="B58" t="s">
        <v>1151</v>
      </c>
      <c r="D58" s="98" t="s">
        <v>1154</v>
      </c>
      <c r="E58" s="98">
        <v>101.77</v>
      </c>
      <c r="F58" s="98"/>
      <c r="G58" s="57"/>
      <c r="H58" s="57"/>
    </row>
    <row r="59" spans="1:8">
      <c r="A59" s="289">
        <v>45377</v>
      </c>
      <c r="B59" t="s">
        <v>1159</v>
      </c>
      <c r="D59" s="98" t="s">
        <v>1160</v>
      </c>
      <c r="E59" s="98">
        <v>-172.9</v>
      </c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C61" s="85"/>
      <c r="D61" s="85"/>
      <c r="E61" s="57"/>
      <c r="F61" s="57"/>
      <c r="G61" s="57"/>
      <c r="H61" s="57"/>
    </row>
    <row r="62" spans="1:8">
      <c r="A62" s="87"/>
      <c r="B62" s="96"/>
      <c r="E62" s="57"/>
      <c r="F62" s="57"/>
      <c r="G62" s="57"/>
      <c r="H62" s="57"/>
    </row>
    <row r="63" spans="1:8">
      <c r="A63" s="87"/>
      <c r="B63" s="96"/>
      <c r="C63" s="85"/>
      <c r="D63" s="85"/>
      <c r="E63" s="57"/>
      <c r="F63" s="57"/>
      <c r="G63" s="57"/>
      <c r="H63" s="57"/>
    </row>
    <row r="64" spans="1:8">
      <c r="A64" s="87"/>
      <c r="B64" s="7"/>
      <c r="E64" s="57"/>
      <c r="F64" s="57"/>
      <c r="G64" s="57"/>
      <c r="H64" s="57"/>
    </row>
    <row r="65" spans="1:8">
      <c r="A65" s="87"/>
      <c r="B65" s="85"/>
      <c r="C65" s="85"/>
      <c r="D65" s="85"/>
      <c r="E65" s="57"/>
      <c r="F65" s="57"/>
      <c r="G65" s="57"/>
      <c r="H65" s="57"/>
    </row>
    <row r="66" spans="1:8">
      <c r="A66" s="72"/>
      <c r="B66" s="71" t="s">
        <v>109</v>
      </c>
      <c r="C66" s="72"/>
      <c r="D66" s="72"/>
      <c r="E66" s="74">
        <f>SUM(E67:E75)</f>
        <v>-4151.46</v>
      </c>
      <c r="F66" s="57"/>
      <c r="G66" s="57"/>
    </row>
    <row r="67" spans="1:8">
      <c r="A67" s="87"/>
      <c r="B67" s="85"/>
      <c r="C67" s="85"/>
      <c r="E67" s="78"/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152</v>
      </c>
      <c r="E68" s="78">
        <v>-3551.66</v>
      </c>
      <c r="F68" s="57"/>
      <c r="G68" s="57"/>
      <c r="H68" s="57"/>
    </row>
    <row r="69" spans="1:8">
      <c r="A69" s="87"/>
      <c r="B69" s="7" t="s">
        <v>129</v>
      </c>
      <c r="C69" s="85"/>
      <c r="D69" s="97" t="s">
        <v>153</v>
      </c>
      <c r="E69" s="98">
        <v>-649.78</v>
      </c>
      <c r="F69" s="57"/>
      <c r="G69" s="57"/>
      <c r="H69" s="57"/>
    </row>
    <row r="70" spans="1:8">
      <c r="A70" s="87"/>
      <c r="B70" s="7" t="s">
        <v>131</v>
      </c>
      <c r="C70" s="85"/>
      <c r="D70" s="97" t="s">
        <v>153</v>
      </c>
      <c r="E70" s="98">
        <v>49.98</v>
      </c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106" spans="1:8">
      <c r="A106" s="72"/>
      <c r="B106" s="71" t="s">
        <v>110</v>
      </c>
      <c r="C106" s="72"/>
      <c r="D106" s="73"/>
      <c r="E106" s="74">
        <f>SUM(E107:E114)</f>
        <v>0</v>
      </c>
    </row>
    <row r="107" spans="1:8">
      <c r="A107" s="87"/>
      <c r="B107" t="s">
        <v>1</v>
      </c>
    </row>
    <row r="108" spans="1:8">
      <c r="A108" s="87"/>
      <c r="B108" t="s">
        <v>0</v>
      </c>
    </row>
    <row r="109" spans="1:8">
      <c r="A109" s="87"/>
      <c r="B109" t="s">
        <v>59</v>
      </c>
    </row>
    <row r="110" spans="1:8">
      <c r="A110" s="87"/>
      <c r="B110" t="s">
        <v>60</v>
      </c>
    </row>
    <row r="111" spans="1:8">
      <c r="A111" s="87"/>
      <c r="B111" t="s">
        <v>111</v>
      </c>
      <c r="D111">
        <v>111</v>
      </c>
      <c r="E111">
        <f>D111*C111</f>
        <v>0</v>
      </c>
    </row>
    <row r="112" spans="1:8">
      <c r="A112" s="87"/>
      <c r="B112" t="s">
        <v>112</v>
      </c>
      <c r="D112">
        <v>850</v>
      </c>
      <c r="E112">
        <f>D112*C112</f>
        <v>0</v>
      </c>
    </row>
    <row r="113" spans="1:5">
      <c r="A113" s="87"/>
      <c r="B113" t="s">
        <v>113</v>
      </c>
      <c r="D113">
        <v>100</v>
      </c>
      <c r="E113">
        <f>D113*C113</f>
        <v>0</v>
      </c>
    </row>
    <row r="114" spans="1:5">
      <c r="A114" s="87"/>
      <c r="B114" t="s">
        <v>114</v>
      </c>
    </row>
    <row r="115" spans="1:5">
      <c r="B115" t="s">
        <v>115</v>
      </c>
      <c r="E115" s="57">
        <f>H2</f>
        <v>0</v>
      </c>
    </row>
    <row r="117" spans="1:5">
      <c r="D117" s="64" t="s">
        <v>75</v>
      </c>
      <c r="E117">
        <f>SUM(E107:E116)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34"/>
  <sheetViews>
    <sheetView topLeftCell="A12" zoomScale="175" zoomScaleNormal="175" workbookViewId="0">
      <selection activeCell="A9" sqref="A9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2.5703125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SUM(D5:D33)</f>
        <v>32500</v>
      </c>
      <c r="E2" s="98">
        <f>SUM(E5:E33)</f>
        <v>-49096.99</v>
      </c>
      <c r="F2" s="98">
        <f>SUM(F5:F33)</f>
        <v>0</v>
      </c>
      <c r="G2" s="98">
        <f>SUM(G5:G33)</f>
        <v>-169.28</v>
      </c>
      <c r="H2" s="98">
        <f>F2+G2</f>
        <v>-169.28</v>
      </c>
    </row>
    <row r="3" spans="1:8">
      <c r="B3" s="64"/>
    </row>
    <row r="5" spans="1:8">
      <c r="A5" s="289">
        <v>45339</v>
      </c>
      <c r="B5" s="83" t="s">
        <v>1089</v>
      </c>
      <c r="C5" s="83" t="s">
        <v>1088</v>
      </c>
      <c r="E5" s="292">
        <v>-250</v>
      </c>
      <c r="F5" s="292"/>
      <c r="G5" s="292"/>
      <c r="H5" s="292">
        <f>H4+F5+G5</f>
        <v>0</v>
      </c>
    </row>
    <row r="6" spans="1:8">
      <c r="A6" s="289">
        <v>45377</v>
      </c>
      <c r="B6" s="35" t="s">
        <v>78</v>
      </c>
      <c r="C6" t="s">
        <v>1157</v>
      </c>
      <c r="E6" s="292">
        <v>-152</v>
      </c>
      <c r="F6" s="292"/>
      <c r="G6" s="292">
        <v>-169.28</v>
      </c>
      <c r="H6" s="292">
        <f>H5+F6+G6</f>
        <v>-169.28</v>
      </c>
    </row>
    <row r="7" spans="1:8">
      <c r="A7" s="289"/>
      <c r="B7" s="83" t="s">
        <v>156</v>
      </c>
      <c r="C7" s="83"/>
      <c r="E7" s="98">
        <v>-1500</v>
      </c>
      <c r="H7" s="98">
        <f t="shared" ref="H7:H13" si="0">H6+F7+G7</f>
        <v>-169.28</v>
      </c>
    </row>
    <row r="8" spans="1:8">
      <c r="A8" s="3">
        <v>45385</v>
      </c>
      <c r="B8" s="86" t="s">
        <v>90</v>
      </c>
      <c r="E8" s="98">
        <f>E81</f>
        <v>-6551.44</v>
      </c>
      <c r="H8" s="98">
        <f t="shared" si="0"/>
        <v>-169.28</v>
      </c>
    </row>
    <row r="9" spans="1:8">
      <c r="A9" s="289">
        <v>45386</v>
      </c>
      <c r="B9" s="86" t="s">
        <v>89</v>
      </c>
      <c r="E9" s="98">
        <f>E49</f>
        <v>-6693.55</v>
      </c>
      <c r="H9" s="98">
        <f t="shared" si="0"/>
        <v>-169.28</v>
      </c>
    </row>
    <row r="10" spans="1:8">
      <c r="A10" s="289"/>
      <c r="B10" s="35"/>
      <c r="H10" s="98">
        <f t="shared" si="0"/>
        <v>-169.28</v>
      </c>
    </row>
    <row r="11" spans="1:8">
      <c r="B11" t="s">
        <v>79</v>
      </c>
      <c r="E11" s="98">
        <v>-10000</v>
      </c>
      <c r="H11" s="98">
        <f t="shared" si="0"/>
        <v>-169.28</v>
      </c>
    </row>
    <row r="12" spans="1:8">
      <c r="B12" s="83" t="s">
        <v>80</v>
      </c>
      <c r="C12" s="83"/>
      <c r="E12" s="98">
        <v>-400</v>
      </c>
      <c r="H12" s="98">
        <f t="shared" si="0"/>
        <v>-169.28</v>
      </c>
    </row>
    <row r="13" spans="1:8">
      <c r="B13" s="83" t="s">
        <v>81</v>
      </c>
      <c r="C13" s="83"/>
      <c r="E13" s="98">
        <v>-500</v>
      </c>
      <c r="H13" s="98">
        <f t="shared" si="0"/>
        <v>-169.28</v>
      </c>
    </row>
    <row r="14" spans="1:8">
      <c r="B14" s="83" t="s">
        <v>84</v>
      </c>
      <c r="C14" s="83" t="s">
        <v>85</v>
      </c>
      <c r="E14" s="98">
        <v>-150</v>
      </c>
      <c r="H14" s="98">
        <f>H13+F14+G14</f>
        <v>-169.28</v>
      </c>
    </row>
    <row r="15" spans="1:8">
      <c r="B15" s="85" t="s">
        <v>86</v>
      </c>
      <c r="C15" s="85" t="s">
        <v>85</v>
      </c>
      <c r="E15" s="98">
        <v>-300</v>
      </c>
      <c r="H15" s="98">
        <f t="shared" ref="H15:H25" si="1">H14+F15+G15</f>
        <v>-169.28</v>
      </c>
    </row>
    <row r="16" spans="1:8">
      <c r="B16" s="85" t="s">
        <v>87</v>
      </c>
      <c r="C16" s="85" t="s">
        <v>85</v>
      </c>
      <c r="E16" s="98">
        <v>-100</v>
      </c>
      <c r="H16" s="98">
        <f t="shared" si="1"/>
        <v>-169.28</v>
      </c>
    </row>
    <row r="17" spans="1:8">
      <c r="B17" s="86" t="s">
        <v>88</v>
      </c>
      <c r="E17" s="98">
        <f>E44*-1</f>
        <v>0</v>
      </c>
      <c r="H17" s="98">
        <f t="shared" si="1"/>
        <v>-169.28</v>
      </c>
    </row>
    <row r="18" spans="1:8">
      <c r="H18" s="98">
        <f t="shared" si="1"/>
        <v>-169.28</v>
      </c>
    </row>
    <row r="19" spans="1:8">
      <c r="H19" s="98">
        <f t="shared" si="1"/>
        <v>-169.28</v>
      </c>
    </row>
    <row r="20" spans="1:8">
      <c r="A20" s="87">
        <v>45173</v>
      </c>
      <c r="B20" s="83" t="s">
        <v>155</v>
      </c>
      <c r="C20" s="83"/>
      <c r="E20" s="98">
        <v>-5375</v>
      </c>
      <c r="H20" s="98">
        <f t="shared" si="1"/>
        <v>-169.28</v>
      </c>
    </row>
    <row r="21" spans="1:8">
      <c r="A21" s="87"/>
      <c r="B21" s="83" t="s">
        <v>155</v>
      </c>
      <c r="C21" s="83"/>
      <c r="E21" s="98">
        <v>-2125</v>
      </c>
      <c r="H21" s="98">
        <f t="shared" si="1"/>
        <v>-169.28</v>
      </c>
    </row>
    <row r="22" spans="1:8">
      <c r="H22" s="98">
        <f t="shared" si="1"/>
        <v>-169.28</v>
      </c>
    </row>
    <row r="23" spans="1:8">
      <c r="B23" t="s">
        <v>1</v>
      </c>
      <c r="H23" s="98">
        <f t="shared" si="1"/>
        <v>-169.28</v>
      </c>
    </row>
    <row r="24" spans="1:8">
      <c r="B24" t="s">
        <v>1</v>
      </c>
      <c r="E24" s="98">
        <v>-5000</v>
      </c>
      <c r="H24" s="98">
        <f t="shared" si="1"/>
        <v>-169.28</v>
      </c>
    </row>
    <row r="25" spans="1:8">
      <c r="B25" t="s">
        <v>0</v>
      </c>
      <c r="E25" s="98">
        <v>-5000</v>
      </c>
      <c r="H25" s="98">
        <f t="shared" si="1"/>
        <v>-169.28</v>
      </c>
    </row>
    <row r="26" spans="1:8">
      <c r="B26" t="s">
        <v>94</v>
      </c>
      <c r="E26" s="98">
        <v>-5000</v>
      </c>
      <c r="H26" s="98">
        <f t="shared" ref="H26:H31" si="2">H25+F26+G26</f>
        <v>-169.28</v>
      </c>
    </row>
    <row r="27" spans="1:8">
      <c r="B27" t="s">
        <v>95</v>
      </c>
      <c r="D27" s="98">
        <v>10000</v>
      </c>
      <c r="H27" s="98">
        <f t="shared" si="2"/>
        <v>-169.28</v>
      </c>
    </row>
    <row r="28" spans="1:8">
      <c r="A28" s="87"/>
      <c r="B28" t="s">
        <v>96</v>
      </c>
      <c r="D28" s="98">
        <v>7500</v>
      </c>
      <c r="H28" s="98">
        <f t="shared" si="2"/>
        <v>-169.28</v>
      </c>
    </row>
    <row r="29" spans="1:8">
      <c r="A29" s="87"/>
      <c r="B29" t="s">
        <v>157</v>
      </c>
      <c r="D29" s="98">
        <v>15000</v>
      </c>
      <c r="H29" s="98">
        <f t="shared" si="2"/>
        <v>-169.28</v>
      </c>
    </row>
    <row r="30" spans="1:8">
      <c r="A30" s="87"/>
      <c r="H30" s="98">
        <f t="shared" si="2"/>
        <v>-169.28</v>
      </c>
    </row>
    <row r="31" spans="1:8">
      <c r="H31" s="98">
        <f t="shared" si="2"/>
        <v>-169.28</v>
      </c>
    </row>
    <row r="33" spans="1:8" ht="15.75">
      <c r="B33" s="91"/>
    </row>
    <row r="35" spans="1:8">
      <c r="B35" t="s">
        <v>99</v>
      </c>
    </row>
    <row r="36" spans="1:8">
      <c r="A36" s="72" t="s">
        <v>100</v>
      </c>
      <c r="B36" s="72"/>
      <c r="C36" s="72"/>
    </row>
    <row r="37" spans="1:8" s="2" customFormat="1">
      <c r="A37" s="87"/>
      <c r="C37" s="88"/>
      <c r="D37" s="98"/>
      <c r="E37" s="98"/>
      <c r="F37" s="98"/>
      <c r="G37" s="98"/>
      <c r="H37" s="98"/>
    </row>
    <row r="38" spans="1:8">
      <c r="A38" s="92">
        <v>44929</v>
      </c>
      <c r="B38" s="93" t="s">
        <v>101</v>
      </c>
      <c r="C38" s="72"/>
      <c r="D38" s="98">
        <f>SUM(D39:D44)</f>
        <v>0</v>
      </c>
      <c r="E38" s="98">
        <f>SUM(E39:E44)</f>
        <v>0</v>
      </c>
    </row>
    <row r="39" spans="1:8">
      <c r="A39" s="87"/>
      <c r="B39" s="85" t="s">
        <v>102</v>
      </c>
      <c r="C39" s="2"/>
    </row>
    <row r="40" spans="1:8">
      <c r="B40" t="s">
        <v>103</v>
      </c>
    </row>
    <row r="41" spans="1:8">
      <c r="B41" t="s">
        <v>104</v>
      </c>
    </row>
    <row r="42" spans="1:8">
      <c r="B42" t="s">
        <v>105</v>
      </c>
    </row>
    <row r="43" spans="1:8">
      <c r="B43" t="s">
        <v>106</v>
      </c>
    </row>
    <row r="44" spans="1:8">
      <c r="B44" t="s">
        <v>107</v>
      </c>
      <c r="C44" s="85"/>
    </row>
    <row r="45" spans="1:8">
      <c r="C45" s="85"/>
    </row>
    <row r="47" spans="1:8">
      <c r="B47" s="65"/>
    </row>
    <row r="48" spans="1:8">
      <c r="B48" s="82"/>
    </row>
    <row r="49" spans="1:5">
      <c r="A49" s="72"/>
      <c r="B49" s="71" t="s">
        <v>108</v>
      </c>
      <c r="C49" s="72"/>
      <c r="E49" s="98">
        <f>SUM(E50:E75)</f>
        <v>-6693.55</v>
      </c>
    </row>
    <row r="51" spans="1:5">
      <c r="A51" s="87">
        <v>45187</v>
      </c>
      <c r="B51" s="85" t="s">
        <v>142</v>
      </c>
      <c r="C51" s="85">
        <v>7648.33</v>
      </c>
      <c r="D51" s="98" t="s">
        <v>158</v>
      </c>
      <c r="E51" s="98">
        <v>-849.81</v>
      </c>
    </row>
    <row r="52" spans="1:5">
      <c r="A52" s="289">
        <v>45348</v>
      </c>
      <c r="B52" t="s">
        <v>1100</v>
      </c>
      <c r="C52">
        <v>1406</v>
      </c>
      <c r="D52" s="98" t="s">
        <v>469</v>
      </c>
      <c r="E52" s="98">
        <v>-234.33</v>
      </c>
    </row>
    <row r="53" spans="1:5">
      <c r="A53" s="289">
        <v>45358</v>
      </c>
      <c r="B53" t="s">
        <v>1126</v>
      </c>
      <c r="C53">
        <v>2273</v>
      </c>
      <c r="D53" s="98" t="s">
        <v>469</v>
      </c>
      <c r="E53" s="98">
        <v>-378.87</v>
      </c>
    </row>
    <row r="54" spans="1:5">
      <c r="A54" s="289">
        <v>45371</v>
      </c>
      <c r="B54" t="s">
        <v>1151</v>
      </c>
      <c r="D54" s="98" t="s">
        <v>1155</v>
      </c>
      <c r="E54" s="98">
        <v>101.77</v>
      </c>
    </row>
    <row r="55" spans="1:5">
      <c r="A55" s="289">
        <v>45373</v>
      </c>
      <c r="B55" t="s">
        <v>1139</v>
      </c>
      <c r="C55">
        <v>10176.39</v>
      </c>
      <c r="D55" s="98" t="s">
        <v>1140</v>
      </c>
      <c r="E55" s="98">
        <v>-1130.71</v>
      </c>
    </row>
    <row r="56" spans="1:5">
      <c r="A56" s="289">
        <v>45375</v>
      </c>
      <c r="B56" t="s">
        <v>1147</v>
      </c>
      <c r="C56">
        <v>5999</v>
      </c>
      <c r="D56" s="98" t="s">
        <v>1140</v>
      </c>
      <c r="E56" s="98">
        <v>-666.56</v>
      </c>
    </row>
    <row r="57" spans="1:5">
      <c r="A57" s="289"/>
    </row>
    <row r="58" spans="1:5">
      <c r="A58" s="289">
        <v>45347</v>
      </c>
      <c r="B58" t="s">
        <v>1101</v>
      </c>
      <c r="E58" s="98">
        <v>-343</v>
      </c>
    </row>
    <row r="59" spans="1:5">
      <c r="A59" s="87">
        <v>45348</v>
      </c>
      <c r="B59" s="85" t="s">
        <v>1102</v>
      </c>
      <c r="C59" s="85"/>
      <c r="E59" s="98">
        <v>-150</v>
      </c>
    </row>
    <row r="60" spans="1:5">
      <c r="A60" s="87">
        <v>45351</v>
      </c>
      <c r="B60" s="85" t="s">
        <v>246</v>
      </c>
      <c r="C60" s="295">
        <f>E60</f>
        <v>-86.95</v>
      </c>
      <c r="E60" s="98">
        <v>-86.95</v>
      </c>
    </row>
    <row r="61" spans="1:5">
      <c r="A61" s="87">
        <v>45353</v>
      </c>
      <c r="B61" s="96" t="s">
        <v>406</v>
      </c>
      <c r="C61" s="85"/>
      <c r="E61" s="98">
        <v>-500</v>
      </c>
    </row>
    <row r="62" spans="1:5">
      <c r="A62" s="87">
        <v>45353</v>
      </c>
      <c r="B62" s="96" t="s">
        <v>1137</v>
      </c>
      <c r="C62" s="85"/>
      <c r="E62" s="98">
        <v>-600</v>
      </c>
    </row>
    <row r="63" spans="1:5">
      <c r="A63" s="87">
        <v>45354</v>
      </c>
      <c r="B63" s="96" t="s">
        <v>674</v>
      </c>
      <c r="C63" s="85"/>
      <c r="E63" s="98">
        <v>-330</v>
      </c>
    </row>
    <row r="64" spans="1:5">
      <c r="A64" s="87">
        <v>45355</v>
      </c>
      <c r="B64" s="96" t="s">
        <v>403</v>
      </c>
      <c r="C64" s="295">
        <f>E64</f>
        <v>-200</v>
      </c>
      <c r="E64" s="98">
        <v>-200</v>
      </c>
    </row>
    <row r="65" spans="1:8">
      <c r="A65" s="87">
        <v>45355</v>
      </c>
      <c r="B65" s="96" t="s">
        <v>712</v>
      </c>
      <c r="C65" s="85"/>
      <c r="E65" s="98">
        <v>-50</v>
      </c>
    </row>
    <row r="66" spans="1:8">
      <c r="A66" s="87">
        <v>45356</v>
      </c>
      <c r="B66" s="96" t="s">
        <v>403</v>
      </c>
      <c r="C66" s="295">
        <f>E66</f>
        <v>-200</v>
      </c>
      <c r="E66" s="98">
        <v>-200</v>
      </c>
    </row>
    <row r="67" spans="1:8">
      <c r="A67" s="87">
        <v>45357</v>
      </c>
      <c r="B67" s="96" t="s">
        <v>1138</v>
      </c>
      <c r="C67" s="85"/>
      <c r="E67" s="98">
        <v>-160</v>
      </c>
    </row>
    <row r="68" spans="1:8">
      <c r="A68" s="87">
        <v>45357</v>
      </c>
      <c r="B68" s="96" t="s">
        <v>9</v>
      </c>
      <c r="C68" s="85">
        <v>6341.66</v>
      </c>
    </row>
    <row r="69" spans="1:8">
      <c r="A69" s="87">
        <v>45361</v>
      </c>
      <c r="B69" s="96" t="s">
        <v>211</v>
      </c>
      <c r="E69" s="98">
        <v>-294.14</v>
      </c>
    </row>
    <row r="70" spans="1:8">
      <c r="A70" s="87">
        <v>45358</v>
      </c>
      <c r="B70" s="96" t="s">
        <v>403</v>
      </c>
      <c r="C70" s="295">
        <f>E70</f>
        <v>-200</v>
      </c>
      <c r="E70" s="98">
        <v>-200</v>
      </c>
    </row>
    <row r="71" spans="1:8">
      <c r="A71" s="87"/>
      <c r="B71" s="96"/>
      <c r="C71" s="85"/>
      <c r="E71" s="98">
        <v>-3.05</v>
      </c>
    </row>
    <row r="72" spans="1:8">
      <c r="A72" s="87">
        <v>45376</v>
      </c>
      <c r="B72" s="96" t="s">
        <v>1149</v>
      </c>
      <c r="C72" s="85"/>
      <c r="E72" s="98">
        <v>-874.19</v>
      </c>
    </row>
    <row r="73" spans="1:8">
      <c r="A73" s="87"/>
      <c r="B73" s="96"/>
      <c r="C73" s="85"/>
      <c r="E73" s="98">
        <v>-43.71</v>
      </c>
    </row>
    <row r="74" spans="1:8">
      <c r="A74" s="87">
        <v>45374</v>
      </c>
      <c r="B74" s="96" t="s">
        <v>1150</v>
      </c>
      <c r="C74" s="85"/>
      <c r="E74" s="98">
        <v>500</v>
      </c>
    </row>
    <row r="75" spans="1:8" ht="15">
      <c r="A75" s="87">
        <v>45374</v>
      </c>
      <c r="B75" s="96" t="s">
        <v>1150</v>
      </c>
      <c r="D75" s="109" t="s">
        <v>196</v>
      </c>
    </row>
    <row r="76" spans="1:8" s="311" customFormat="1" ht="15">
      <c r="A76" s="309"/>
      <c r="B76" s="313" t="s">
        <v>1158</v>
      </c>
      <c r="C76" s="311">
        <v>686.95</v>
      </c>
      <c r="D76" s="299"/>
      <c r="E76" s="312"/>
      <c r="F76" s="312"/>
      <c r="G76" s="312"/>
      <c r="H76" s="312"/>
    </row>
    <row r="77" spans="1:8" s="311" customFormat="1" ht="15">
      <c r="A77" s="309"/>
      <c r="B77" s="310"/>
      <c r="D77" s="299"/>
      <c r="E77" s="312"/>
      <c r="F77" s="312"/>
      <c r="G77" s="312"/>
      <c r="H77" s="312"/>
    </row>
    <row r="78" spans="1:8" s="311" customFormat="1" ht="15">
      <c r="A78" s="309"/>
      <c r="B78" s="310"/>
      <c r="D78" s="299"/>
      <c r="E78" s="312"/>
      <c r="F78" s="312"/>
      <c r="G78" s="312"/>
      <c r="H78" s="312"/>
    </row>
    <row r="79" spans="1:8" s="311" customFormat="1" ht="15">
      <c r="A79" s="309"/>
      <c r="B79" s="310"/>
      <c r="D79" s="299"/>
      <c r="E79" s="312"/>
      <c r="F79" s="312"/>
      <c r="G79" s="312"/>
      <c r="H79" s="312"/>
    </row>
    <row r="80" spans="1:8">
      <c r="A80" s="87"/>
      <c r="B80" s="85"/>
      <c r="C80" s="85"/>
    </row>
    <row r="81" spans="1:5">
      <c r="A81" s="72"/>
      <c r="B81" s="71" t="s">
        <v>109</v>
      </c>
      <c r="C81" s="72"/>
      <c r="E81" s="98">
        <f>SUM(E82:E89)</f>
        <v>-6551.44</v>
      </c>
    </row>
    <row r="82" spans="1:5">
      <c r="A82" s="87"/>
      <c r="B82" s="85"/>
      <c r="C82" s="85"/>
    </row>
    <row r="83" spans="1:5">
      <c r="A83" s="3">
        <v>45214</v>
      </c>
      <c r="B83" t="s">
        <v>159</v>
      </c>
      <c r="D83" s="98" t="s">
        <v>160</v>
      </c>
      <c r="E83" s="98">
        <v>-600</v>
      </c>
    </row>
    <row r="84" spans="1:5">
      <c r="A84" s="3">
        <v>45285</v>
      </c>
      <c r="B84" s="85" t="s">
        <v>134</v>
      </c>
      <c r="C84" s="85"/>
      <c r="D84" s="98" t="s">
        <v>161</v>
      </c>
      <c r="E84" s="98">
        <v>-3551.66</v>
      </c>
    </row>
    <row r="85" spans="1:5">
      <c r="A85" s="87"/>
      <c r="B85" s="7" t="s">
        <v>1127</v>
      </c>
      <c r="C85" s="85"/>
      <c r="D85" s="98" t="s">
        <v>162</v>
      </c>
      <c r="E85" s="98">
        <v>-649.78</v>
      </c>
    </row>
    <row r="86" spans="1:5">
      <c r="A86" s="87"/>
      <c r="B86" s="7" t="s">
        <v>131</v>
      </c>
      <c r="C86" s="85">
        <v>49.98</v>
      </c>
      <c r="D86" s="98" t="s">
        <v>162</v>
      </c>
    </row>
    <row r="87" spans="1:5">
      <c r="A87" s="87"/>
      <c r="B87" s="7"/>
      <c r="C87" s="85"/>
    </row>
    <row r="88" spans="1:5">
      <c r="A88" s="87">
        <v>45374</v>
      </c>
      <c r="B88" s="7" t="s">
        <v>1156</v>
      </c>
      <c r="C88" s="85"/>
      <c r="E88" s="98">
        <v>-1750</v>
      </c>
    </row>
    <row r="89" spans="1:5" ht="15">
      <c r="A89" s="87"/>
      <c r="B89" s="7"/>
      <c r="C89" s="85"/>
      <c r="D89" s="109" t="s">
        <v>196</v>
      </c>
    </row>
    <row r="90" spans="1:5">
      <c r="A90" s="87"/>
      <c r="B90" s="7"/>
      <c r="C90" s="85"/>
    </row>
    <row r="91" spans="1:5">
      <c r="A91" s="87"/>
      <c r="B91" s="7"/>
      <c r="C91" s="85"/>
    </row>
    <row r="92" spans="1:5">
      <c r="A92" s="87"/>
      <c r="B92" s="7"/>
      <c r="C92" s="85"/>
    </row>
    <row r="93" spans="1:5">
      <c r="A93" s="87"/>
      <c r="B93" s="7"/>
      <c r="C93" s="85"/>
    </row>
    <row r="94" spans="1:5">
      <c r="A94" s="87"/>
      <c r="B94" s="7"/>
      <c r="C94" s="85"/>
    </row>
    <row r="95" spans="1:5">
      <c r="A95" s="87"/>
      <c r="B95" s="7"/>
      <c r="C95" s="85"/>
    </row>
    <row r="96" spans="1:5">
      <c r="A96" s="87"/>
      <c r="B96" s="7"/>
      <c r="C96" s="85"/>
    </row>
    <row r="97" spans="1:5">
      <c r="A97" s="87"/>
      <c r="B97" s="7"/>
      <c r="C97" s="85"/>
    </row>
    <row r="98" spans="1:5">
      <c r="A98" s="87"/>
      <c r="B98" s="7"/>
      <c r="C98" s="85"/>
    </row>
    <row r="99" spans="1:5">
      <c r="A99" s="87"/>
      <c r="B99" s="7"/>
      <c r="C99" s="85"/>
    </row>
    <row r="100" spans="1:5">
      <c r="A100" s="87"/>
      <c r="B100" s="7"/>
      <c r="C100" s="85"/>
    </row>
    <row r="101" spans="1:5">
      <c r="A101" s="87"/>
      <c r="B101" s="7"/>
      <c r="C101" s="85"/>
    </row>
    <row r="102" spans="1:5">
      <c r="A102" s="87"/>
      <c r="B102" s="7"/>
      <c r="C102" s="85"/>
    </row>
    <row r="103" spans="1:5">
      <c r="A103" s="87"/>
      <c r="B103" s="7"/>
      <c r="C103" s="85"/>
    </row>
    <row r="104" spans="1:5">
      <c r="A104" s="87"/>
      <c r="B104" s="7"/>
      <c r="C104" s="85"/>
    </row>
    <row r="105" spans="1:5">
      <c r="A105" s="87"/>
      <c r="B105" s="7"/>
      <c r="C105" s="85"/>
    </row>
    <row r="106" spans="1:5">
      <c r="A106" s="87"/>
      <c r="B106" s="7"/>
      <c r="C106" s="85"/>
    </row>
    <row r="107" spans="1:5">
      <c r="A107" s="87"/>
      <c r="B107" s="7"/>
      <c r="C107" s="85"/>
    </row>
    <row r="108" spans="1:5">
      <c r="A108" s="87"/>
      <c r="B108" s="7"/>
      <c r="C108" s="85"/>
    </row>
    <row r="109" spans="1:5">
      <c r="A109" s="87"/>
      <c r="B109" s="7"/>
      <c r="C109" s="85"/>
    </row>
    <row r="110" spans="1:5">
      <c r="A110" s="87"/>
      <c r="B110" s="7"/>
      <c r="C110" s="85"/>
    </row>
    <row r="111" spans="1:5">
      <c r="A111" s="70" t="s">
        <v>1162</v>
      </c>
      <c r="B111" s="71" t="s">
        <v>58</v>
      </c>
      <c r="C111" s="72">
        <v>2024</v>
      </c>
      <c r="D111" s="73"/>
      <c r="E111" s="74">
        <f>SUM(E112:E130)</f>
        <v>745852.05035699997</v>
      </c>
    </row>
    <row r="112" spans="1:5">
      <c r="A112" s="303">
        <v>45383</v>
      </c>
      <c r="B112" s="2" t="s">
        <v>1</v>
      </c>
      <c r="C112" s="304"/>
      <c r="D112" s="304"/>
      <c r="E112" s="304">
        <v>64000</v>
      </c>
    </row>
    <row r="113" spans="1:5">
      <c r="A113" s="303">
        <f>A112</f>
        <v>45383</v>
      </c>
      <c r="B113" s="2" t="s">
        <v>1121</v>
      </c>
      <c r="C113" s="304"/>
      <c r="D113" s="304"/>
      <c r="E113" s="304">
        <v>150845</v>
      </c>
    </row>
    <row r="114" spans="1:5">
      <c r="A114" s="75">
        <f t="shared" ref="A114:A130" si="3">A113</f>
        <v>45383</v>
      </c>
      <c r="B114" t="s">
        <v>59</v>
      </c>
      <c r="C114" s="1"/>
      <c r="D114" s="1"/>
      <c r="E114" s="65">
        <v>5039.78</v>
      </c>
    </row>
    <row r="115" spans="1:5">
      <c r="A115" s="75">
        <f t="shared" si="3"/>
        <v>45383</v>
      </c>
      <c r="B115" t="s">
        <v>60</v>
      </c>
      <c r="C115" s="1"/>
      <c r="D115" s="1"/>
      <c r="E115" s="65">
        <v>0</v>
      </c>
    </row>
    <row r="116" spans="1:5">
      <c r="A116" s="75">
        <f t="shared" si="3"/>
        <v>45383</v>
      </c>
      <c r="B116" t="s">
        <v>256</v>
      </c>
      <c r="C116" s="1"/>
      <c r="D116" s="1"/>
      <c r="E116" s="65">
        <v>0</v>
      </c>
    </row>
    <row r="117" spans="1:5">
      <c r="A117" s="75">
        <f t="shared" si="3"/>
        <v>45383</v>
      </c>
      <c r="B117" t="s">
        <v>61</v>
      </c>
      <c r="C117" s="101"/>
      <c r="D117" s="1"/>
      <c r="E117" s="65">
        <v>0</v>
      </c>
    </row>
    <row r="118" spans="1:5">
      <c r="A118" s="75">
        <f t="shared" si="3"/>
        <v>45383</v>
      </c>
      <c r="B118" t="s">
        <v>62</v>
      </c>
      <c r="C118" s="1"/>
      <c r="D118" s="1"/>
      <c r="E118" s="65">
        <v>0</v>
      </c>
    </row>
    <row r="119" spans="1:5">
      <c r="A119" s="75">
        <f t="shared" si="3"/>
        <v>45383</v>
      </c>
      <c r="B119" t="s">
        <v>1114</v>
      </c>
      <c r="C119" s="1" t="s">
        <v>1115</v>
      </c>
      <c r="D119" s="1"/>
      <c r="E119" s="65">
        <v>129254.5</v>
      </c>
    </row>
    <row r="120" spans="1:5">
      <c r="A120" s="75">
        <f t="shared" si="3"/>
        <v>45383</v>
      </c>
      <c r="B120" t="s">
        <v>1106</v>
      </c>
      <c r="C120" s="1" t="s">
        <v>1107</v>
      </c>
      <c r="D120" s="1"/>
      <c r="E120" s="65">
        <v>256.56</v>
      </c>
    </row>
    <row r="121" spans="1:5">
      <c r="A121" s="75">
        <f t="shared" si="3"/>
        <v>45383</v>
      </c>
      <c r="B121" t="s">
        <v>1108</v>
      </c>
      <c r="C121" s="75" t="s">
        <v>1125</v>
      </c>
      <c r="D121" s="76"/>
      <c r="E121" s="65">
        <v>0</v>
      </c>
    </row>
    <row r="122" spans="1:5">
      <c r="A122" s="75">
        <f t="shared" si="3"/>
        <v>45383</v>
      </c>
      <c r="B122" t="s">
        <v>1110</v>
      </c>
      <c r="C122" s="75" t="s">
        <v>1111</v>
      </c>
      <c r="D122" s="76"/>
      <c r="E122" s="65">
        <v>588.6</v>
      </c>
    </row>
    <row r="123" spans="1:5">
      <c r="A123" s="75">
        <f t="shared" si="3"/>
        <v>45383</v>
      </c>
      <c r="B123" t="s">
        <v>1112</v>
      </c>
      <c r="C123" s="75"/>
      <c r="D123" s="76"/>
      <c r="E123" s="65"/>
    </row>
    <row r="124" spans="1:5">
      <c r="A124" s="75">
        <f t="shared" si="3"/>
        <v>45383</v>
      </c>
      <c r="B124" t="s">
        <v>68</v>
      </c>
      <c r="C124" s="1"/>
      <c r="D124" s="1"/>
      <c r="E124" s="65">
        <v>450</v>
      </c>
    </row>
    <row r="125" spans="1:5">
      <c r="A125" s="75">
        <f t="shared" si="3"/>
        <v>45383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5">
      <c r="A126" s="75">
        <f t="shared" si="3"/>
        <v>45383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</row>
    <row r="127" spans="1:5">
      <c r="A127" s="75">
        <f t="shared" si="3"/>
        <v>45383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5">
      <c r="A128" s="75">
        <f t="shared" si="3"/>
        <v>45383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5">
      <c r="A129" s="75">
        <f t="shared" si="3"/>
        <v>45383</v>
      </c>
      <c r="B129" t="s">
        <v>72</v>
      </c>
      <c r="C129" s="1"/>
      <c r="D129" s="1"/>
      <c r="E129" s="65">
        <v>30000</v>
      </c>
    </row>
    <row r="130" spans="1:5">
      <c r="A130" s="75">
        <f t="shared" si="3"/>
        <v>45383</v>
      </c>
      <c r="B130" t="s">
        <v>73</v>
      </c>
      <c r="C130" s="1"/>
      <c r="D130" s="1"/>
      <c r="E130" s="65">
        <v>4000</v>
      </c>
    </row>
    <row r="131" spans="1:5">
      <c r="D131"/>
      <c r="E131" s="99"/>
    </row>
    <row r="132" spans="1:5">
      <c r="C132" s="101"/>
      <c r="D132" s="7"/>
      <c r="E132" s="101"/>
    </row>
    <row r="133" spans="1:5">
      <c r="C133" s="101"/>
      <c r="D133" s="64" t="s">
        <v>75</v>
      </c>
      <c r="E133" s="12">
        <f>SUM(E112:E130)</f>
        <v>745852.05035699997</v>
      </c>
    </row>
    <row r="134" spans="1:5">
      <c r="C134" s="112" t="str">
        <f>A111</f>
        <v>NİSANa</v>
      </c>
      <c r="D134" s="113" t="s">
        <v>74</v>
      </c>
      <c r="E134" s="4">
        <f>H2</f>
        <v>-169.28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4"/>
  <sheetViews>
    <sheetView tabSelected="1" topLeftCell="A8" zoomScale="145" zoomScaleNormal="145" workbookViewId="0">
      <selection activeCell="F25" sqref="F25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SUM(D6:D31)</f>
        <v>36300</v>
      </c>
      <c r="E2" s="98">
        <f>SUM(E3:E31)</f>
        <v>-114592.82</v>
      </c>
      <c r="F2" s="98">
        <f>SUM(F3:F31)</f>
        <v>16867.489999999998</v>
      </c>
      <c r="G2" s="98">
        <f>SUM(G3:G31)</f>
        <v>-102399.73000000001</v>
      </c>
      <c r="H2" s="98">
        <f>F2+G2</f>
        <v>-85532.24000000002</v>
      </c>
    </row>
    <row r="3" spans="1:8">
      <c r="B3" s="64"/>
      <c r="H3" s="98"/>
    </row>
    <row r="4" spans="1:8">
      <c r="B4" s="83" t="s">
        <v>164</v>
      </c>
      <c r="C4" s="83" t="s">
        <v>1088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32" si="0">H4+F5+G5</f>
        <v>-1512.13</v>
      </c>
    </row>
    <row r="6" spans="1:8">
      <c r="A6" s="289">
        <v>45355</v>
      </c>
      <c r="B6" s="35" t="s">
        <v>78</v>
      </c>
      <c r="E6" s="292">
        <v>-152</v>
      </c>
      <c r="F6" s="2"/>
      <c r="G6" s="292">
        <v>-166.9</v>
      </c>
      <c r="H6" s="292">
        <f t="shared" si="0"/>
        <v>-1679.0300000000002</v>
      </c>
    </row>
    <row r="7" spans="1:8">
      <c r="A7" s="289">
        <v>45356</v>
      </c>
      <c r="B7" t="s">
        <v>79</v>
      </c>
      <c r="E7" s="292">
        <v>-10000</v>
      </c>
      <c r="F7" s="2"/>
      <c r="G7" s="292">
        <f>E7</f>
        <v>-10000</v>
      </c>
      <c r="H7" s="292">
        <f t="shared" si="0"/>
        <v>-11679.03</v>
      </c>
    </row>
    <row r="8" spans="1:8">
      <c r="A8" s="305">
        <v>45356</v>
      </c>
      <c r="B8" s="302" t="s">
        <v>90</v>
      </c>
      <c r="C8" s="2">
        <v>72000</v>
      </c>
      <c r="D8" s="298"/>
      <c r="E8" s="292">
        <f>E68</f>
        <v>-72173.5</v>
      </c>
      <c r="F8" s="2"/>
      <c r="G8" s="292">
        <f>E8</f>
        <v>-72173.5</v>
      </c>
      <c r="H8" s="292">
        <f t="shared" si="0"/>
        <v>-83852.53</v>
      </c>
    </row>
    <row r="9" spans="1:8">
      <c r="A9" s="306">
        <v>45357</v>
      </c>
      <c r="B9" s="302" t="s">
        <v>89</v>
      </c>
      <c r="C9" s="2"/>
      <c r="D9" s="298"/>
      <c r="E9" s="292">
        <f>E49</f>
        <v>-6341.6600000000008</v>
      </c>
      <c r="F9" s="2"/>
      <c r="G9" s="292">
        <f>E9</f>
        <v>-6341.6600000000008</v>
      </c>
      <c r="H9" s="292">
        <f t="shared" si="0"/>
        <v>-90194.19</v>
      </c>
    </row>
    <row r="10" spans="1:8">
      <c r="A10" s="306">
        <v>45357</v>
      </c>
      <c r="B10" s="302" t="s">
        <v>1124</v>
      </c>
      <c r="C10" s="2" t="s">
        <v>292</v>
      </c>
      <c r="D10" s="298"/>
      <c r="E10" s="292"/>
      <c r="F10" s="2"/>
      <c r="G10" s="292">
        <v>-220.03</v>
      </c>
      <c r="H10" s="292">
        <f t="shared" si="0"/>
        <v>-90414.22</v>
      </c>
    </row>
    <row r="11" spans="1:8">
      <c r="A11" s="306">
        <v>45357</v>
      </c>
      <c r="B11" s="302" t="s">
        <v>1124</v>
      </c>
      <c r="C11" s="2" t="s">
        <v>292</v>
      </c>
      <c r="D11" s="298"/>
      <c r="E11" s="292"/>
      <c r="F11" s="2"/>
      <c r="G11" s="292">
        <v>-631.37</v>
      </c>
      <c r="H11" s="292">
        <f t="shared" si="0"/>
        <v>-91045.59</v>
      </c>
    </row>
    <row r="12" spans="1:8">
      <c r="A12" s="307">
        <v>45358</v>
      </c>
      <c r="B12" s="83" t="s">
        <v>165</v>
      </c>
      <c r="C12" s="83"/>
      <c r="D12" s="298"/>
      <c r="E12" s="292">
        <v>-5375</v>
      </c>
      <c r="F12" s="2"/>
      <c r="G12" s="292">
        <f>E12</f>
        <v>-5375</v>
      </c>
      <c r="H12" s="292">
        <f t="shared" si="0"/>
        <v>-96420.59</v>
      </c>
    </row>
    <row r="13" spans="1:8">
      <c r="A13" s="307">
        <v>45358</v>
      </c>
      <c r="B13" s="83" t="s">
        <v>165</v>
      </c>
      <c r="C13" s="83"/>
      <c r="D13" s="298"/>
      <c r="E13" s="292">
        <v>-2125</v>
      </c>
      <c r="F13" s="2"/>
      <c r="G13" s="292">
        <f>E13</f>
        <v>-2125</v>
      </c>
      <c r="H13" s="292">
        <f t="shared" si="0"/>
        <v>-98545.59</v>
      </c>
    </row>
    <row r="14" spans="1:8">
      <c r="A14" s="307">
        <v>45358</v>
      </c>
      <c r="B14" s="2" t="s">
        <v>191</v>
      </c>
      <c r="C14" s="83"/>
      <c r="D14" s="298"/>
      <c r="E14" s="292"/>
      <c r="F14" s="2">
        <v>6500</v>
      </c>
      <c r="G14" s="292"/>
      <c r="H14" s="292">
        <f t="shared" si="0"/>
        <v>-92045.59</v>
      </c>
    </row>
    <row r="15" spans="1:8">
      <c r="A15" s="306">
        <v>45359</v>
      </c>
      <c r="B15" s="83" t="s">
        <v>84</v>
      </c>
      <c r="C15" s="83"/>
      <c r="D15" s="298"/>
      <c r="E15" s="292">
        <v>-150</v>
      </c>
      <c r="F15" s="2"/>
      <c r="G15" s="292">
        <v>-168.91</v>
      </c>
      <c r="H15" s="292">
        <f t="shared" si="0"/>
        <v>-92214.5</v>
      </c>
    </row>
    <row r="16" spans="1:8">
      <c r="A16" s="307">
        <v>45362</v>
      </c>
      <c r="B16" s="85" t="s">
        <v>88</v>
      </c>
      <c r="C16" s="2"/>
      <c r="D16" s="298"/>
      <c r="E16" s="292">
        <f>E44*-1</f>
        <v>-225.66</v>
      </c>
      <c r="F16" s="308"/>
      <c r="G16" s="292">
        <f>-225.66</f>
        <v>-225.66</v>
      </c>
      <c r="H16" s="292">
        <f t="shared" si="0"/>
        <v>-92440.16</v>
      </c>
    </row>
    <row r="17" spans="1:8">
      <c r="A17" s="306">
        <v>45372</v>
      </c>
      <c r="B17" s="85" t="s">
        <v>86</v>
      </c>
      <c r="C17" s="85" t="s">
        <v>85</v>
      </c>
      <c r="D17" s="298"/>
      <c r="E17" s="292">
        <v>-300</v>
      </c>
      <c r="F17" s="308"/>
      <c r="G17" s="292">
        <v>-1083</v>
      </c>
      <c r="H17" s="292">
        <f t="shared" si="0"/>
        <v>-93523.16</v>
      </c>
    </row>
    <row r="18" spans="1:8">
      <c r="A18" s="306">
        <v>45372</v>
      </c>
      <c r="B18" s="85" t="s">
        <v>87</v>
      </c>
      <c r="C18" s="85" t="s">
        <v>85</v>
      </c>
      <c r="D18" s="298"/>
      <c r="E18" s="292">
        <v>-100</v>
      </c>
      <c r="F18" s="308"/>
      <c r="G18" s="292">
        <v>0</v>
      </c>
      <c r="H18" s="292">
        <f t="shared" si="0"/>
        <v>-93523.16</v>
      </c>
    </row>
    <row r="19" spans="1:8">
      <c r="A19" s="320">
        <v>45378</v>
      </c>
      <c r="B19" s="7" t="s">
        <v>95</v>
      </c>
      <c r="C19" s="7"/>
      <c r="D19" s="298">
        <v>10000</v>
      </c>
      <c r="E19" s="292"/>
      <c r="F19" s="308">
        <v>10367.49</v>
      </c>
      <c r="G19" s="292"/>
      <c r="H19" s="292">
        <f t="shared" si="0"/>
        <v>-83155.67</v>
      </c>
    </row>
    <row r="20" spans="1:8">
      <c r="A20" s="320">
        <v>45378</v>
      </c>
      <c r="B20" s="7" t="s">
        <v>1</v>
      </c>
      <c r="C20" s="7"/>
      <c r="D20" s="298"/>
      <c r="E20" s="292">
        <v>-5000</v>
      </c>
      <c r="F20" s="308"/>
      <c r="G20" s="292"/>
      <c r="H20" s="292">
        <f t="shared" si="0"/>
        <v>-83155.67</v>
      </c>
    </row>
    <row r="21" spans="1:8">
      <c r="A21" s="320"/>
      <c r="B21" s="7" t="s">
        <v>1103</v>
      </c>
      <c r="C21" s="7"/>
      <c r="D21" s="298"/>
      <c r="E21" s="292"/>
      <c r="F21" s="308"/>
      <c r="G21" s="292"/>
      <c r="H21" s="292">
        <f t="shared" si="0"/>
        <v>-83155.67</v>
      </c>
    </row>
    <row r="22" spans="1:8">
      <c r="A22" s="320">
        <v>45378</v>
      </c>
      <c r="B22" s="7" t="s">
        <v>0</v>
      </c>
      <c r="C22" s="7"/>
      <c r="D22" s="298"/>
      <c r="E22" s="292">
        <v>-5000</v>
      </c>
      <c r="F22" s="308"/>
      <c r="G22" s="292"/>
      <c r="H22" s="292">
        <f t="shared" si="0"/>
        <v>-83155.67</v>
      </c>
    </row>
    <row r="23" spans="1:8">
      <c r="A23" s="320">
        <v>45378</v>
      </c>
      <c r="B23" s="7" t="s">
        <v>94</v>
      </c>
      <c r="C23" s="7"/>
      <c r="D23" s="298"/>
      <c r="E23" s="292">
        <v>-5000</v>
      </c>
      <c r="F23" s="308"/>
      <c r="G23" s="292"/>
      <c r="H23" s="292">
        <f t="shared" si="0"/>
        <v>-83155.67</v>
      </c>
    </row>
    <row r="24" spans="1:8">
      <c r="A24" s="306"/>
      <c r="B24" s="85"/>
      <c r="C24" s="85"/>
      <c r="D24" s="298"/>
      <c r="E24" s="292"/>
      <c r="F24" s="308"/>
      <c r="G24" s="292"/>
      <c r="H24" s="292">
        <f t="shared" si="0"/>
        <v>-83155.67</v>
      </c>
    </row>
    <row r="25" spans="1:8">
      <c r="A25" s="321"/>
      <c r="B25" s="322" t="s">
        <v>80</v>
      </c>
      <c r="C25" s="322"/>
      <c r="D25" s="323"/>
      <c r="E25" s="98">
        <v>-400</v>
      </c>
      <c r="F25" s="7"/>
      <c r="G25" s="292"/>
      <c r="H25" s="292">
        <f t="shared" si="0"/>
        <v>-83155.67</v>
      </c>
    </row>
    <row r="26" spans="1:8">
      <c r="A26" s="321"/>
      <c r="B26" s="322" t="s">
        <v>81</v>
      </c>
      <c r="C26" s="322"/>
      <c r="D26" s="323"/>
      <c r="E26" s="98">
        <v>-500</v>
      </c>
      <c r="F26" s="7"/>
      <c r="G26" s="292"/>
      <c r="H26" s="292">
        <f t="shared" si="0"/>
        <v>-83155.67</v>
      </c>
    </row>
    <row r="27" spans="1:8">
      <c r="A27" s="324"/>
      <c r="B27" s="321" t="s">
        <v>96</v>
      </c>
      <c r="C27" s="321"/>
      <c r="D27" s="323">
        <v>2800</v>
      </c>
      <c r="F27" s="78"/>
      <c r="G27" s="292"/>
      <c r="H27" s="292">
        <f t="shared" si="0"/>
        <v>-83155.67</v>
      </c>
    </row>
    <row r="28" spans="1:8">
      <c r="A28" s="325"/>
      <c r="B28" s="321" t="s">
        <v>1128</v>
      </c>
      <c r="C28" s="321"/>
      <c r="D28" s="323">
        <v>8500</v>
      </c>
      <c r="G28" s="292"/>
      <c r="H28" s="292">
        <f t="shared" si="0"/>
        <v>-83155.67</v>
      </c>
    </row>
    <row r="29" spans="1:8">
      <c r="A29" s="326"/>
      <c r="B29" s="321" t="s">
        <v>167</v>
      </c>
      <c r="C29" s="321"/>
      <c r="D29" s="323">
        <v>15000</v>
      </c>
      <c r="F29" s="57"/>
      <c r="G29" s="292"/>
      <c r="H29" s="292">
        <f t="shared" si="0"/>
        <v>-83155.67</v>
      </c>
    </row>
    <row r="30" spans="1:8">
      <c r="A30" s="327">
        <v>45382</v>
      </c>
      <c r="B30" s="321" t="s">
        <v>1129</v>
      </c>
      <c r="C30" s="326"/>
      <c r="D30" s="323"/>
      <c r="F30" s="57"/>
      <c r="G30" s="98">
        <v>-2273.0700000000002</v>
      </c>
      <c r="H30" s="292">
        <f t="shared" si="0"/>
        <v>-85428.74</v>
      </c>
    </row>
    <row r="31" spans="1:8">
      <c r="A31" s="327">
        <v>45382</v>
      </c>
      <c r="B31" s="321" t="s">
        <v>1136</v>
      </c>
      <c r="C31" s="326"/>
      <c r="D31" s="323"/>
      <c r="F31" s="57"/>
      <c r="G31" s="98">
        <v>-103.5</v>
      </c>
      <c r="H31" s="292">
        <f t="shared" si="0"/>
        <v>-85532.24</v>
      </c>
    </row>
    <row r="32" spans="1:8">
      <c r="A32" s="314"/>
      <c r="B32" s="315" t="s">
        <v>228</v>
      </c>
      <c r="C32" s="316">
        <v>7000</v>
      </c>
      <c r="D32" s="316"/>
      <c r="F32" s="57"/>
      <c r="G32" s="98"/>
      <c r="H32" s="292">
        <f t="shared" si="0"/>
        <v>-85532.24</v>
      </c>
    </row>
    <row r="33" spans="1:8">
      <c r="A33" s="327"/>
      <c r="B33" s="321"/>
      <c r="C33" s="326"/>
      <c r="D33" s="323"/>
      <c r="F33" s="57"/>
      <c r="G33" s="98"/>
      <c r="H33" s="292"/>
    </row>
    <row r="34" spans="1:8">
      <c r="G34" s="57"/>
      <c r="H34" s="57"/>
    </row>
    <row r="35" spans="1:8">
      <c r="B35" t="s">
        <v>99</v>
      </c>
      <c r="G35" s="57"/>
      <c r="H35" s="57"/>
    </row>
    <row r="36" spans="1:8">
      <c r="A36" s="72"/>
      <c r="B36" s="72" t="s">
        <v>100</v>
      </c>
      <c r="C36" s="72"/>
      <c r="G36" s="57"/>
      <c r="H36" s="57"/>
    </row>
    <row r="37" spans="1:8" s="2" customFormat="1">
      <c r="A37" s="87"/>
      <c r="C37" s="88"/>
      <c r="D37" s="82"/>
      <c r="E37" s="98"/>
      <c r="H37" s="57"/>
    </row>
    <row r="38" spans="1:8">
      <c r="A38" s="92">
        <v>44929</v>
      </c>
      <c r="B38" s="93" t="s">
        <v>101</v>
      </c>
      <c r="C38" s="72"/>
      <c r="D38" s="82">
        <f>SUM(D39:D44)</f>
        <v>5343.55</v>
      </c>
      <c r="E38" s="98">
        <f>SUM(E39:E44)</f>
        <v>5345.7999999999993</v>
      </c>
      <c r="H38" s="57"/>
    </row>
    <row r="39" spans="1:8">
      <c r="A39" s="87"/>
      <c r="B39" s="85" t="s">
        <v>102</v>
      </c>
      <c r="C39" s="2"/>
      <c r="D39" s="2">
        <v>967.68</v>
      </c>
      <c r="E39" s="98">
        <v>970</v>
      </c>
      <c r="H39" s="57"/>
    </row>
    <row r="40" spans="1:8">
      <c r="B40" t="s">
        <v>1130</v>
      </c>
      <c r="C40" t="s">
        <v>1131</v>
      </c>
      <c r="D40">
        <v>1224.42</v>
      </c>
      <c r="E40" s="98">
        <v>1225</v>
      </c>
      <c r="F40" s="57"/>
      <c r="G40" s="57"/>
    </row>
    <row r="41" spans="1:8">
      <c r="B41" t="s">
        <v>104</v>
      </c>
      <c r="D41">
        <v>237.14</v>
      </c>
      <c r="E41" s="98">
        <v>237.14</v>
      </c>
      <c r="F41" s="57"/>
      <c r="G41" s="57"/>
    </row>
    <row r="42" spans="1:8">
      <c r="B42" t="s">
        <v>1079</v>
      </c>
      <c r="D42">
        <v>2248.8000000000002</v>
      </c>
      <c r="E42" s="98">
        <v>2248</v>
      </c>
      <c r="F42" s="57"/>
      <c r="G42" s="57"/>
    </row>
    <row r="43" spans="1:8">
      <c r="B43" t="s">
        <v>106</v>
      </c>
      <c r="D43">
        <v>439.85</v>
      </c>
      <c r="E43" s="98">
        <v>440</v>
      </c>
      <c r="F43" s="57"/>
      <c r="G43" s="57"/>
    </row>
    <row r="44" spans="1:8">
      <c r="B44" t="s">
        <v>107</v>
      </c>
      <c r="C44" s="85"/>
      <c r="D44" s="85">
        <v>225.66</v>
      </c>
      <c r="E44" s="98">
        <v>225.66</v>
      </c>
      <c r="F44" s="57"/>
      <c r="G44" s="57"/>
    </row>
    <row r="45" spans="1:8">
      <c r="C45" s="85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E49" s="291">
        <f>SUM(E50:E63)</f>
        <v>-6341.6600000000008</v>
      </c>
    </row>
    <row r="50" spans="1:8">
      <c r="A50" s="87">
        <v>45187</v>
      </c>
      <c r="B50" s="85" t="s">
        <v>142</v>
      </c>
      <c r="C50" s="85">
        <v>7648.33</v>
      </c>
      <c r="D50" s="82" t="s">
        <v>168</v>
      </c>
      <c r="E50" s="98">
        <v>-849.81</v>
      </c>
      <c r="G50" s="57"/>
      <c r="H50" s="57"/>
    </row>
    <row r="51" spans="1:8">
      <c r="A51" s="87">
        <v>45187</v>
      </c>
      <c r="B51" s="85" t="s">
        <v>169</v>
      </c>
      <c r="C51" s="85">
        <v>11128</v>
      </c>
      <c r="D51" s="82" t="s">
        <v>170</v>
      </c>
      <c r="E51" s="98">
        <v>-1854.65</v>
      </c>
      <c r="F51" s="57"/>
      <c r="G51" s="57"/>
      <c r="H51" s="57"/>
    </row>
    <row r="52" spans="1:8">
      <c r="A52" s="289">
        <v>45325</v>
      </c>
      <c r="B52" t="s">
        <v>211</v>
      </c>
      <c r="E52" s="98">
        <v>-453.4</v>
      </c>
      <c r="G52" s="57"/>
      <c r="H52" s="57"/>
    </row>
    <row r="53" spans="1:8">
      <c r="A53" s="289">
        <v>45326</v>
      </c>
      <c r="B53" t="s">
        <v>1080</v>
      </c>
      <c r="E53" s="98">
        <v>-300</v>
      </c>
      <c r="G53" s="57"/>
      <c r="H53" s="57"/>
    </row>
    <row r="54" spans="1:8">
      <c r="A54" s="289">
        <v>45327</v>
      </c>
      <c r="B54" t="s">
        <v>9</v>
      </c>
      <c r="C54">
        <v>3900.57</v>
      </c>
      <c r="G54" s="57"/>
      <c r="H54" s="57"/>
    </row>
    <row r="55" spans="1:8">
      <c r="A55" s="289">
        <v>45330</v>
      </c>
      <c r="B55" t="s">
        <v>1081</v>
      </c>
      <c r="E55" s="98">
        <v>-900</v>
      </c>
      <c r="G55" s="57"/>
      <c r="H55" s="57"/>
    </row>
    <row r="56" spans="1:8">
      <c r="A56" s="289">
        <v>45330</v>
      </c>
      <c r="B56" t="s">
        <v>1082</v>
      </c>
      <c r="E56" s="98">
        <v>-116.38</v>
      </c>
      <c r="G56" s="57"/>
      <c r="H56" s="57"/>
    </row>
    <row r="57" spans="1:8">
      <c r="A57" s="87">
        <v>45331</v>
      </c>
      <c r="B57" s="85" t="s">
        <v>403</v>
      </c>
      <c r="C57" s="85"/>
      <c r="E57" s="98">
        <v>-100</v>
      </c>
      <c r="F57" s="57"/>
      <c r="G57" s="57"/>
      <c r="H57" s="57"/>
    </row>
    <row r="58" spans="1:8">
      <c r="A58" s="87">
        <v>45331</v>
      </c>
      <c r="B58" s="85" t="s">
        <v>1083</v>
      </c>
      <c r="C58" s="85"/>
      <c r="E58" s="98">
        <v>-215.42</v>
      </c>
      <c r="F58" s="57"/>
      <c r="G58" s="57"/>
      <c r="H58" s="57"/>
    </row>
    <row r="59" spans="1:8">
      <c r="A59" s="87">
        <v>45332</v>
      </c>
      <c r="B59" s="85" t="s">
        <v>403</v>
      </c>
      <c r="C59" s="85"/>
      <c r="E59" s="98">
        <v>-100</v>
      </c>
      <c r="F59" s="57"/>
      <c r="G59" s="57"/>
      <c r="H59" s="57"/>
    </row>
    <row r="60" spans="1:8">
      <c r="A60" s="87">
        <v>45332</v>
      </c>
      <c r="B60" s="85" t="s">
        <v>1084</v>
      </c>
      <c r="C60" s="85"/>
      <c r="E60" s="98">
        <v>-900</v>
      </c>
      <c r="F60" s="57"/>
      <c r="G60" s="57"/>
      <c r="H60" s="57"/>
    </row>
    <row r="61" spans="1:8">
      <c r="A61" s="87">
        <v>45337</v>
      </c>
      <c r="B61" s="85" t="s">
        <v>1085</v>
      </c>
      <c r="E61" s="98">
        <v>-352</v>
      </c>
      <c r="F61" s="57"/>
      <c r="G61" s="57"/>
      <c r="H61" s="57"/>
    </row>
    <row r="62" spans="1:8">
      <c r="A62" s="87">
        <v>45338</v>
      </c>
      <c r="B62" s="85" t="s">
        <v>403</v>
      </c>
      <c r="C62" s="85"/>
      <c r="E62" s="98">
        <v>-100</v>
      </c>
      <c r="F62" s="57"/>
      <c r="G62" s="57"/>
      <c r="H62" s="57"/>
    </row>
    <row r="63" spans="1:8">
      <c r="A63" s="87">
        <v>45339</v>
      </c>
      <c r="B63" s="7" t="s">
        <v>403</v>
      </c>
      <c r="E63" s="98">
        <v>-100</v>
      </c>
      <c r="F63" s="57"/>
      <c r="G63" s="57"/>
      <c r="H63" s="57"/>
    </row>
    <row r="64" spans="1:8" ht="15">
      <c r="A64" s="87"/>
      <c r="B64" s="85"/>
      <c r="C64" s="85"/>
      <c r="D64" s="109" t="s">
        <v>196</v>
      </c>
      <c r="F64" s="57"/>
      <c r="G64" s="57"/>
      <c r="H64" s="57"/>
    </row>
    <row r="65" spans="1:8">
      <c r="A65" s="87"/>
      <c r="B65" s="85"/>
      <c r="C65" s="85"/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72"/>
      <c r="B68" s="71" t="s">
        <v>109</v>
      </c>
      <c r="C68" s="72"/>
      <c r="E68" s="300">
        <f>SUM(E69:E88)</f>
        <v>-72173.5</v>
      </c>
      <c r="F68" s="57"/>
      <c r="G68" s="57"/>
    </row>
    <row r="69" spans="1:8">
      <c r="A69" s="87"/>
      <c r="B69" s="85"/>
      <c r="C69" s="85"/>
      <c r="F69" s="57"/>
      <c r="G69" s="57"/>
      <c r="H69" s="57"/>
    </row>
    <row r="70" spans="1:8">
      <c r="A70" s="87">
        <v>45187</v>
      </c>
      <c r="B70" s="85" t="s">
        <v>171</v>
      </c>
      <c r="C70" s="85"/>
      <c r="D70" s="82" t="s">
        <v>172</v>
      </c>
      <c r="E70" s="98">
        <v>-3974.42</v>
      </c>
      <c r="F70">
        <v>0</v>
      </c>
      <c r="G70" s="57"/>
      <c r="H70" s="57"/>
    </row>
    <row r="71" spans="1:8">
      <c r="A71" s="3">
        <v>45214</v>
      </c>
      <c r="B71" t="s">
        <v>159</v>
      </c>
      <c r="D71" s="82" t="s">
        <v>173</v>
      </c>
      <c r="E71" s="98">
        <v>-600</v>
      </c>
      <c r="F71" s="57"/>
      <c r="G71" s="57"/>
      <c r="H71" s="57"/>
    </row>
    <row r="72" spans="1:8">
      <c r="A72" s="3">
        <v>45285</v>
      </c>
      <c r="B72" s="85" t="s">
        <v>134</v>
      </c>
      <c r="C72" s="85"/>
      <c r="D72" s="82" t="s">
        <v>174</v>
      </c>
      <c r="E72" s="98">
        <v>-3551.66</v>
      </c>
      <c r="F72" s="57"/>
      <c r="G72" s="57"/>
      <c r="H72" s="57"/>
    </row>
    <row r="73" spans="1:8">
      <c r="A73" s="3">
        <v>45259</v>
      </c>
      <c r="B73" t="s">
        <v>175</v>
      </c>
      <c r="C73" s="99">
        <v>-1204.5</v>
      </c>
      <c r="D73" s="82" t="s">
        <v>176</v>
      </c>
      <c r="E73" s="98">
        <v>-401.5</v>
      </c>
      <c r="F73" s="57"/>
      <c r="G73" s="57"/>
      <c r="H73" s="57"/>
    </row>
    <row r="74" spans="1:8">
      <c r="A74" s="3">
        <v>45259</v>
      </c>
      <c r="B74" t="s">
        <v>177</v>
      </c>
      <c r="C74" s="99">
        <v>-148.6</v>
      </c>
      <c r="D74" s="82" t="s">
        <v>176</v>
      </c>
      <c r="E74" s="98">
        <v>-49.54</v>
      </c>
      <c r="F74" s="57"/>
      <c r="G74" s="57"/>
      <c r="H74" s="57"/>
    </row>
    <row r="75" spans="1:8">
      <c r="A75" s="3">
        <v>45259</v>
      </c>
      <c r="B75" t="s">
        <v>178</v>
      </c>
      <c r="C75" s="99">
        <v>-244.8</v>
      </c>
      <c r="D75" s="82" t="s">
        <v>176</v>
      </c>
      <c r="E75" s="98">
        <v>-81.599999999999994</v>
      </c>
      <c r="F75" s="57"/>
      <c r="G75" s="57"/>
      <c r="H75" s="57"/>
    </row>
    <row r="76" spans="1:8">
      <c r="A76" s="3">
        <v>45259</v>
      </c>
      <c r="B76" t="s">
        <v>179</v>
      </c>
      <c r="C76" s="99">
        <v>-532.6</v>
      </c>
      <c r="D76" s="82" t="s">
        <v>176</v>
      </c>
      <c r="E76" s="98">
        <v>-177.54</v>
      </c>
      <c r="F76" s="57"/>
      <c r="G76" s="57"/>
      <c r="H76" s="57"/>
    </row>
    <row r="77" spans="1:8">
      <c r="A77" s="3"/>
      <c r="B77" s="85" t="s">
        <v>13</v>
      </c>
      <c r="C77" s="85">
        <v>899</v>
      </c>
      <c r="D77" s="97" t="s">
        <v>180</v>
      </c>
      <c r="E77" s="98">
        <v>-449.5</v>
      </c>
      <c r="F77" s="57"/>
      <c r="G77" s="57"/>
      <c r="H77" s="57"/>
    </row>
    <row r="78" spans="1:8">
      <c r="A78" s="3"/>
      <c r="B78" s="85" t="s">
        <v>181</v>
      </c>
      <c r="C78" s="85"/>
      <c r="D78" s="97" t="s">
        <v>180</v>
      </c>
      <c r="E78" s="98">
        <v>-299.64</v>
      </c>
      <c r="F78" s="57"/>
      <c r="G78" s="57"/>
      <c r="H78" s="57"/>
    </row>
    <row r="79" spans="1:8">
      <c r="A79" s="3"/>
      <c r="B79" s="85" t="s">
        <v>182</v>
      </c>
      <c r="C79" s="85"/>
      <c r="D79" s="97" t="s">
        <v>180</v>
      </c>
      <c r="E79" s="98">
        <v>-546.82000000000005</v>
      </c>
      <c r="F79" s="57"/>
      <c r="G79" s="57"/>
      <c r="H79" s="57"/>
    </row>
    <row r="80" spans="1:8">
      <c r="A80" s="87"/>
      <c r="B80" s="7" t="s">
        <v>129</v>
      </c>
      <c r="C80" s="85"/>
      <c r="D80" s="97" t="s">
        <v>183</v>
      </c>
      <c r="E80" s="98">
        <v>-649.78</v>
      </c>
      <c r="F80" s="57"/>
      <c r="G80" s="57"/>
      <c r="H80" s="57"/>
    </row>
    <row r="81" spans="1:8">
      <c r="A81" s="87"/>
      <c r="B81" s="7" t="s">
        <v>131</v>
      </c>
      <c r="C81" s="85">
        <v>49.98</v>
      </c>
      <c r="D81" s="97" t="s">
        <v>183</v>
      </c>
      <c r="F81" s="57"/>
      <c r="G81" s="57"/>
      <c r="H81" s="57"/>
    </row>
    <row r="82" spans="1:8">
      <c r="A82" s="87"/>
      <c r="B82" s="7"/>
      <c r="C82" s="85"/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>
        <v>45324</v>
      </c>
      <c r="B84" s="7" t="s">
        <v>184</v>
      </c>
      <c r="C84" s="85"/>
      <c r="E84" s="98">
        <v>-1195</v>
      </c>
      <c r="F84" s="57"/>
      <c r="G84" s="57"/>
      <c r="H84" s="57"/>
    </row>
    <row r="85" spans="1:8">
      <c r="A85" s="87">
        <v>45327</v>
      </c>
      <c r="B85" s="7" t="s">
        <v>185</v>
      </c>
      <c r="C85" s="98">
        <v>-299.99</v>
      </c>
      <c r="F85" s="57"/>
      <c r="G85" s="57"/>
      <c r="H85" s="57"/>
    </row>
    <row r="86" spans="1:8">
      <c r="A86" s="87">
        <v>45336</v>
      </c>
      <c r="B86" s="7" t="s">
        <v>120</v>
      </c>
      <c r="C86" s="85"/>
      <c r="E86" s="98">
        <v>-59483.25</v>
      </c>
      <c r="F86" s="57"/>
      <c r="G86" s="57"/>
      <c r="H86" s="57"/>
    </row>
    <row r="87" spans="1:8">
      <c r="A87" s="87">
        <v>45329</v>
      </c>
      <c r="B87" s="7" t="s">
        <v>1086</v>
      </c>
      <c r="C87" s="85"/>
      <c r="E87" s="98">
        <v>-713.25</v>
      </c>
      <c r="F87" s="57"/>
      <c r="G87" s="57"/>
      <c r="H87" s="57"/>
    </row>
    <row r="88" spans="1:8">
      <c r="A88" s="87">
        <v>45327</v>
      </c>
      <c r="B88" s="7" t="s">
        <v>9</v>
      </c>
      <c r="C88" s="85">
        <v>24742.959999999999</v>
      </c>
      <c r="F88" s="57"/>
      <c r="G88" s="57"/>
      <c r="H88" s="57"/>
    </row>
    <row r="89" spans="1:8">
      <c r="A89" s="87"/>
      <c r="B89" s="7"/>
      <c r="C89" s="85"/>
      <c r="F89" s="57"/>
      <c r="G89" s="57"/>
      <c r="H89" s="57"/>
    </row>
    <row r="90" spans="1:8" ht="15">
      <c r="A90" s="87"/>
      <c r="B90" s="7"/>
      <c r="C90" s="85"/>
      <c r="D90" s="109" t="s">
        <v>196</v>
      </c>
      <c r="F90" s="57"/>
      <c r="G90" s="57"/>
      <c r="H90" s="57"/>
    </row>
    <row r="91" spans="1:8">
      <c r="A91" s="87"/>
      <c r="B91" s="7"/>
      <c r="C91" s="85"/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9" spans="1:8">
      <c r="A109" s="87"/>
    </row>
    <row r="110" spans="1:8">
      <c r="A110" s="87"/>
    </row>
    <row r="111" spans="1:8">
      <c r="A111" s="70" t="s">
        <v>1120</v>
      </c>
      <c r="B111" s="71" t="s">
        <v>58</v>
      </c>
      <c r="C111" s="72">
        <v>2024</v>
      </c>
      <c r="D111" s="73"/>
      <c r="E111" s="74">
        <f>SUM(E112:E130)</f>
        <v>745852.05035699997</v>
      </c>
    </row>
    <row r="112" spans="1:8">
      <c r="A112" s="303">
        <v>45352</v>
      </c>
      <c r="B112" s="2" t="s">
        <v>1</v>
      </c>
      <c r="C112" s="304"/>
      <c r="D112" s="304"/>
      <c r="E112" s="304">
        <v>64000</v>
      </c>
    </row>
    <row r="113" spans="1:5">
      <c r="A113" s="303">
        <f>A112</f>
        <v>45352</v>
      </c>
      <c r="B113" s="2" t="s">
        <v>1121</v>
      </c>
      <c r="C113" s="304"/>
      <c r="D113" s="304"/>
      <c r="E113" s="304">
        <v>150845</v>
      </c>
    </row>
    <row r="114" spans="1:5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</row>
    <row r="115" spans="1:5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5">
      <c r="A116" s="75">
        <f t="shared" si="1"/>
        <v>45352</v>
      </c>
      <c r="B116" t="s">
        <v>256</v>
      </c>
      <c r="C116" s="1"/>
      <c r="D116" s="1"/>
      <c r="E116" s="65">
        <v>0</v>
      </c>
    </row>
    <row r="117" spans="1:5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5">
      <c r="A118" s="75">
        <f t="shared" si="1"/>
        <v>45352</v>
      </c>
      <c r="B118" t="s">
        <v>62</v>
      </c>
      <c r="C118" s="1"/>
      <c r="D118" s="1"/>
      <c r="E118" s="65">
        <v>0</v>
      </c>
    </row>
    <row r="119" spans="1:5">
      <c r="A119" s="75">
        <f t="shared" si="1"/>
        <v>45352</v>
      </c>
      <c r="B119" t="s">
        <v>1114</v>
      </c>
      <c r="C119" s="1" t="s">
        <v>1115</v>
      </c>
      <c r="D119" s="1"/>
      <c r="E119" s="65">
        <v>129254.5</v>
      </c>
    </row>
    <row r="120" spans="1:5">
      <c r="A120" s="75">
        <f t="shared" si="1"/>
        <v>45352</v>
      </c>
      <c r="B120" t="s">
        <v>1106</v>
      </c>
      <c r="C120" s="1" t="s">
        <v>1107</v>
      </c>
      <c r="D120" s="1"/>
      <c r="E120" s="65">
        <v>256.56</v>
      </c>
    </row>
    <row r="121" spans="1:5">
      <c r="A121" s="75">
        <f t="shared" si="1"/>
        <v>45352</v>
      </c>
      <c r="B121" t="s">
        <v>1108</v>
      </c>
      <c r="C121" s="75" t="s">
        <v>1125</v>
      </c>
      <c r="D121" s="76"/>
      <c r="E121" s="65">
        <v>0</v>
      </c>
    </row>
    <row r="122" spans="1:5">
      <c r="A122" s="75">
        <f t="shared" si="1"/>
        <v>45352</v>
      </c>
      <c r="B122" t="s">
        <v>1110</v>
      </c>
      <c r="C122" s="75" t="s">
        <v>1111</v>
      </c>
      <c r="D122" s="76"/>
      <c r="E122" s="65">
        <v>588.6</v>
      </c>
    </row>
    <row r="123" spans="1:5">
      <c r="A123" s="75">
        <f t="shared" si="1"/>
        <v>45352</v>
      </c>
      <c r="B123" t="s">
        <v>1112</v>
      </c>
      <c r="C123" s="75"/>
      <c r="D123" s="76"/>
      <c r="E123" s="65"/>
    </row>
    <row r="124" spans="1:5">
      <c r="A124" s="75">
        <f t="shared" si="1"/>
        <v>45352</v>
      </c>
      <c r="B124" t="s">
        <v>68</v>
      </c>
      <c r="C124" s="1"/>
      <c r="D124" s="1"/>
      <c r="E124" s="65">
        <v>450</v>
      </c>
    </row>
    <row r="125" spans="1:5">
      <c r="A125" s="75">
        <f t="shared" si="1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5">
      <c r="A126" s="75">
        <f t="shared" si="1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</row>
    <row r="127" spans="1:5">
      <c r="A127" s="75">
        <f t="shared" si="1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5">
      <c r="A128" s="75">
        <f t="shared" si="1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5">
      <c r="A129" s="75">
        <f t="shared" si="1"/>
        <v>45352</v>
      </c>
      <c r="B129" t="s">
        <v>72</v>
      </c>
      <c r="C129" s="1"/>
      <c r="D129" s="1"/>
      <c r="E129" s="65">
        <v>30000</v>
      </c>
    </row>
    <row r="130" spans="1:5">
      <c r="A130" s="75">
        <f t="shared" si="1"/>
        <v>45352</v>
      </c>
      <c r="B130" t="s">
        <v>73</v>
      </c>
      <c r="C130" s="1"/>
      <c r="D130" s="1"/>
      <c r="E130" s="65">
        <v>4000</v>
      </c>
    </row>
    <row r="131" spans="1:5">
      <c r="D131"/>
      <c r="E131" s="99"/>
    </row>
    <row r="132" spans="1:5">
      <c r="C132" s="101"/>
      <c r="D132" s="7"/>
      <c r="E132" s="101"/>
    </row>
    <row r="133" spans="1:5">
      <c r="C133" s="101"/>
      <c r="D133" s="64" t="s">
        <v>75</v>
      </c>
      <c r="E133" s="12">
        <f>SUM(E112:E130)</f>
        <v>745852.05035699997</v>
      </c>
    </row>
    <row r="134" spans="1:5">
      <c r="C134" s="112" t="str">
        <f>A111</f>
        <v>MART</v>
      </c>
      <c r="D134" s="113" t="s">
        <v>74</v>
      </c>
      <c r="E134" s="4">
        <f>H2</f>
        <v>-85532.24000000002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79998168889431442"/>
  </sheetPr>
  <dimension ref="A1:H134"/>
  <sheetViews>
    <sheetView topLeftCell="A111" zoomScale="175" zoomScaleNormal="175" workbookViewId="0">
      <selection activeCell="D29" sqref="D29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186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187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1087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1077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188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188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1075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189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190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1122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1123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191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A30" s="314"/>
      <c r="B30" s="315" t="s">
        <v>228</v>
      </c>
      <c r="C30" s="316">
        <v>7000</v>
      </c>
      <c r="D30" s="316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1076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193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194</v>
      </c>
      <c r="E51" s="101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95" t="s">
        <v>195</v>
      </c>
      <c r="E52" s="101">
        <v>-1854.67</v>
      </c>
      <c r="G52" s="57"/>
      <c r="H52" s="57"/>
    </row>
    <row r="53" spans="1:8" ht="15">
      <c r="D53" s="109" t="s">
        <v>196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171</v>
      </c>
      <c r="C66" s="85"/>
      <c r="D66" t="s">
        <v>197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198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199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175</v>
      </c>
      <c r="C69" s="99">
        <v>-1204.5</v>
      </c>
      <c r="D69" t="s">
        <v>200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177</v>
      </c>
      <c r="C70" s="99">
        <v>-148.6</v>
      </c>
      <c r="D70" t="s">
        <v>200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178</v>
      </c>
      <c r="C71" s="99">
        <v>-244.8</v>
      </c>
      <c r="D71" t="s">
        <v>200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179</v>
      </c>
      <c r="C72" s="99">
        <v>-532.6</v>
      </c>
      <c r="D72" t="s">
        <v>200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201</v>
      </c>
      <c r="E73" s="101">
        <v>-449.5</v>
      </c>
      <c r="F73" s="57"/>
      <c r="G73" s="57"/>
      <c r="H73" s="57"/>
    </row>
    <row r="74" spans="1:8">
      <c r="A74" s="3"/>
      <c r="B74" s="85" t="s">
        <v>181</v>
      </c>
      <c r="C74" s="85"/>
      <c r="D74" t="s">
        <v>201</v>
      </c>
      <c r="E74" s="101">
        <v>-299.64</v>
      </c>
      <c r="F74" s="57"/>
      <c r="G74" s="57"/>
      <c r="H74" s="57"/>
    </row>
    <row r="75" spans="1:8">
      <c r="A75" s="3"/>
      <c r="B75" s="85" t="s">
        <v>182</v>
      </c>
      <c r="C75" s="85"/>
      <c r="D75" t="s">
        <v>201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202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203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202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204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205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205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206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207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208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208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204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209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210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211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212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211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213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214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215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216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217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218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219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220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220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221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196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1104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1105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256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1113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1114</v>
      </c>
      <c r="C119" s="1" t="s">
        <v>1115</v>
      </c>
      <c r="D119" s="1"/>
      <c r="E119" s="65">
        <v>129254.5</v>
      </c>
    </row>
    <row r="120" spans="1:6">
      <c r="A120" s="75">
        <f t="shared" si="1"/>
        <v>45352</v>
      </c>
      <c r="B120" t="s">
        <v>1106</v>
      </c>
      <c r="C120" s="1" t="s">
        <v>1107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1108</v>
      </c>
      <c r="C121" s="75" t="s">
        <v>1109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1110</v>
      </c>
      <c r="C122" s="75" t="s">
        <v>1111</v>
      </c>
      <c r="D122" s="76"/>
      <c r="E122" s="65">
        <v>588.6</v>
      </c>
    </row>
    <row r="123" spans="1:6">
      <c r="A123" s="75">
        <f t="shared" si="1"/>
        <v>45352</v>
      </c>
      <c r="B123" t="s">
        <v>1112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79998168889431442"/>
  </sheetPr>
  <dimension ref="A1:H149"/>
  <sheetViews>
    <sheetView topLeftCell="A112" zoomScale="145" zoomScaleNormal="145" workbookViewId="0">
      <selection activeCell="A116" sqref="A116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222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223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223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224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225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226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192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227</v>
      </c>
      <c r="F31" s="103">
        <v>6000</v>
      </c>
      <c r="H31" s="101">
        <f t="shared" si="0"/>
        <v>-32765.629999999997</v>
      </c>
    </row>
    <row r="32" spans="1:8">
      <c r="A32" s="314"/>
      <c r="B32" s="315" t="s">
        <v>228</v>
      </c>
      <c r="C32" s="316"/>
      <c r="D32" s="316">
        <v>7000</v>
      </c>
      <c r="E32" s="316"/>
      <c r="F32" s="317"/>
      <c r="H32" s="101">
        <f t="shared" si="0"/>
        <v>-32765.629999999997</v>
      </c>
    </row>
    <row r="33" spans="1:8">
      <c r="B33" t="s">
        <v>229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230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230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231</v>
      </c>
      <c r="F36" s="103">
        <v>24000</v>
      </c>
      <c r="H36" s="101">
        <f t="shared" si="0"/>
        <v>137234.37</v>
      </c>
    </row>
    <row r="37" spans="1:8">
      <c r="A37" s="3"/>
      <c r="B37" t="s">
        <v>232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232</v>
      </c>
      <c r="G38" s="101">
        <v>-1000</v>
      </c>
      <c r="H38" s="101">
        <f t="shared" si="0"/>
        <v>132234.37</v>
      </c>
    </row>
    <row r="39" spans="1:8">
      <c r="A39" s="3"/>
      <c r="B39" t="s">
        <v>233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234</v>
      </c>
      <c r="H41" s="101">
        <f t="shared" si="0"/>
        <v>128534.37</v>
      </c>
    </row>
    <row r="42" spans="1:8">
      <c r="B42" t="s">
        <v>235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236</v>
      </c>
      <c r="D50" s="101">
        <v>1329.72</v>
      </c>
      <c r="E50" s="101">
        <v>1330</v>
      </c>
    </row>
    <row r="51" spans="1:5">
      <c r="B51" t="s">
        <v>1078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237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193</v>
      </c>
      <c r="C63" s="101">
        <v>10764.57</v>
      </c>
      <c r="D63" s="101" t="s">
        <v>238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239</v>
      </c>
      <c r="E64" s="101">
        <v>-849.81</v>
      </c>
    </row>
    <row r="65" spans="1:5">
      <c r="A65" s="87">
        <v>45187</v>
      </c>
      <c r="B65" s="85" t="s">
        <v>169</v>
      </c>
      <c r="C65" s="101">
        <v>11128</v>
      </c>
      <c r="D65" s="101" t="s">
        <v>240</v>
      </c>
      <c r="E65" s="101">
        <v>-1854.67</v>
      </c>
    </row>
    <row r="66" spans="1:5">
      <c r="A66" s="75">
        <v>44995</v>
      </c>
      <c r="B66" t="s">
        <v>241</v>
      </c>
      <c r="C66" s="101">
        <v>613.91</v>
      </c>
      <c r="D66" s="101" t="s">
        <v>242</v>
      </c>
      <c r="E66" s="101">
        <v>-61.4</v>
      </c>
    </row>
    <row r="67" spans="1:5">
      <c r="D67" s="101" t="s">
        <v>196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171</v>
      </c>
      <c r="D79" s="101" t="s">
        <v>243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175</v>
      </c>
      <c r="C82" s="101">
        <v>-1204.5</v>
      </c>
      <c r="D82" s="101" t="s">
        <v>244</v>
      </c>
      <c r="E82" s="101">
        <v>-401.5</v>
      </c>
    </row>
    <row r="83" spans="1:5">
      <c r="A83" s="3">
        <v>45259</v>
      </c>
      <c r="B83" t="s">
        <v>177</v>
      </c>
      <c r="C83" s="101">
        <v>-148.6</v>
      </c>
      <c r="D83" s="101" t="s">
        <v>244</v>
      </c>
      <c r="E83" s="101">
        <v>-49.53</v>
      </c>
    </row>
    <row r="84" spans="1:5">
      <c r="A84" s="3">
        <v>45259</v>
      </c>
      <c r="B84" t="s">
        <v>178</v>
      </c>
      <c r="C84" s="101">
        <v>-244.8</v>
      </c>
      <c r="D84" s="101" t="s">
        <v>244</v>
      </c>
      <c r="E84" s="101">
        <v>-81.599999999999994</v>
      </c>
    </row>
    <row r="85" spans="1:5">
      <c r="A85" s="3">
        <v>45259</v>
      </c>
      <c r="B85" t="s">
        <v>179</v>
      </c>
      <c r="C85" s="101">
        <v>-532.6</v>
      </c>
      <c r="D85" s="101" t="s">
        <v>244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245</v>
      </c>
      <c r="C87" s="101">
        <v>109.92</v>
      </c>
    </row>
    <row r="88" spans="1:5">
      <c r="A88" s="87">
        <v>45283</v>
      </c>
      <c r="B88" s="7" t="s">
        <v>202</v>
      </c>
      <c r="E88" s="101">
        <v>-90</v>
      </c>
    </row>
    <row r="89" spans="1:5">
      <c r="A89" s="87">
        <v>45283</v>
      </c>
      <c r="B89" s="7" t="s">
        <v>246</v>
      </c>
      <c r="C89" s="101">
        <f>E89</f>
        <v>-105.12</v>
      </c>
      <c r="E89" s="101">
        <v>-105.12</v>
      </c>
    </row>
    <row r="90" spans="1:5">
      <c r="A90" s="87">
        <v>45282</v>
      </c>
      <c r="B90" s="7" t="s">
        <v>246</v>
      </c>
      <c r="C90" s="101">
        <f>E90</f>
        <v>-58.63</v>
      </c>
      <c r="E90" s="101">
        <v>-58.63</v>
      </c>
    </row>
    <row r="91" spans="1:5">
      <c r="A91" s="87">
        <v>45281</v>
      </c>
      <c r="B91" s="7" t="s">
        <v>202</v>
      </c>
      <c r="E91" s="101">
        <v>-110</v>
      </c>
    </row>
    <row r="92" spans="1:5">
      <c r="A92" s="87">
        <v>45281</v>
      </c>
      <c r="B92" s="7" t="s">
        <v>246</v>
      </c>
      <c r="C92" s="101">
        <f>E92</f>
        <v>-70</v>
      </c>
      <c r="E92" s="101">
        <v>-70</v>
      </c>
    </row>
    <row r="93" spans="1:5">
      <c r="A93" s="87">
        <v>45281</v>
      </c>
      <c r="B93" s="7" t="s">
        <v>246</v>
      </c>
      <c r="C93" s="101">
        <f>E93</f>
        <v>-76.66</v>
      </c>
      <c r="E93" s="101">
        <v>-76.66</v>
      </c>
    </row>
    <row r="94" spans="1:5">
      <c r="A94" s="87">
        <v>45279</v>
      </c>
      <c r="B94" s="7" t="s">
        <v>247</v>
      </c>
      <c r="E94" s="101">
        <v>-260</v>
      </c>
    </row>
    <row r="95" spans="1:5">
      <c r="A95" s="87">
        <v>45278</v>
      </c>
      <c r="B95" s="7" t="s">
        <v>246</v>
      </c>
      <c r="C95" s="101">
        <f>E95</f>
        <v>-370</v>
      </c>
      <c r="E95" s="101">
        <v>-370</v>
      </c>
    </row>
    <row r="96" spans="1:5">
      <c r="A96" s="87">
        <v>45276</v>
      </c>
      <c r="B96" s="7" t="s">
        <v>248</v>
      </c>
      <c r="E96" s="101">
        <v>-300</v>
      </c>
    </row>
    <row r="97" spans="1:5">
      <c r="A97" s="87">
        <v>45276</v>
      </c>
      <c r="B97" s="7" t="s">
        <v>246</v>
      </c>
      <c r="C97" s="101">
        <f>E97</f>
        <v>-250</v>
      </c>
      <c r="E97" s="101">
        <v>-250</v>
      </c>
    </row>
    <row r="98" spans="1:5">
      <c r="A98" s="87">
        <v>45275</v>
      </c>
      <c r="B98" s="7" t="s">
        <v>249</v>
      </c>
      <c r="E98" s="101">
        <v>-470</v>
      </c>
    </row>
    <row r="99" spans="1:5">
      <c r="A99" s="87">
        <v>45275</v>
      </c>
      <c r="B99" s="7" t="s">
        <v>250</v>
      </c>
      <c r="E99" s="101">
        <v>-285</v>
      </c>
    </row>
    <row r="100" spans="1:5">
      <c r="A100" s="87">
        <v>45274</v>
      </c>
      <c r="B100" s="7" t="s">
        <v>246</v>
      </c>
      <c r="C100" s="101">
        <f>E100</f>
        <v>-150</v>
      </c>
      <c r="E100" s="101">
        <v>-150</v>
      </c>
    </row>
    <row r="101" spans="1:5">
      <c r="A101" s="87">
        <v>45272</v>
      </c>
      <c r="B101" s="7" t="s">
        <v>251</v>
      </c>
      <c r="E101" s="101">
        <v>-1108.1500000000001</v>
      </c>
    </row>
    <row r="102" spans="1:5">
      <c r="A102" s="87">
        <v>45271</v>
      </c>
      <c r="B102" s="7" t="s">
        <v>246</v>
      </c>
      <c r="C102" s="101">
        <f>E102</f>
        <v>-150</v>
      </c>
      <c r="E102" s="101">
        <v>-150</v>
      </c>
    </row>
    <row r="103" spans="1:5">
      <c r="A103" s="87">
        <v>45270</v>
      </c>
      <c r="B103" s="7" t="s">
        <v>252</v>
      </c>
      <c r="E103" s="101">
        <v>-1551.29</v>
      </c>
    </row>
    <row r="104" spans="1:5">
      <c r="A104" s="87">
        <v>45270</v>
      </c>
      <c r="B104" s="7" t="s">
        <v>253</v>
      </c>
      <c r="E104" s="101">
        <v>-315.10000000000002</v>
      </c>
    </row>
    <row r="105" spans="1:5">
      <c r="A105" s="87">
        <v>45267</v>
      </c>
      <c r="B105" s="7" t="s">
        <v>202</v>
      </c>
      <c r="E105" s="101">
        <v>-300</v>
      </c>
    </row>
    <row r="106" spans="1:5">
      <c r="A106" s="87">
        <v>45266</v>
      </c>
      <c r="B106" s="7" t="s">
        <v>246</v>
      </c>
      <c r="C106" s="101">
        <f>E106</f>
        <v>-200</v>
      </c>
      <c r="E106" s="101">
        <v>-200</v>
      </c>
    </row>
    <row r="107" spans="1:5">
      <c r="A107" s="87">
        <v>45265</v>
      </c>
      <c r="B107" s="7" t="s">
        <v>246</v>
      </c>
      <c r="C107" s="101">
        <f>E107</f>
        <v>-200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246</v>
      </c>
      <c r="C109" s="101">
        <f>E109</f>
        <v>-200</v>
      </c>
      <c r="E109" s="101">
        <v>-200</v>
      </c>
    </row>
    <row r="110" spans="1:5">
      <c r="A110" s="3">
        <v>45257</v>
      </c>
      <c r="B110" s="7" t="s">
        <v>246</v>
      </c>
      <c r="C110" s="101">
        <f>E110</f>
        <v>-250</v>
      </c>
      <c r="E110" s="101">
        <v>-250</v>
      </c>
    </row>
    <row r="111" spans="1:5">
      <c r="A111" s="3">
        <v>45255</v>
      </c>
      <c r="B111" s="7" t="s">
        <v>246</v>
      </c>
      <c r="C111" s="101">
        <f>E111</f>
        <v>-160</v>
      </c>
      <c r="E111" s="101">
        <v>-160</v>
      </c>
    </row>
    <row r="112" spans="1:5">
      <c r="A112" s="3">
        <v>45254</v>
      </c>
      <c r="B112" s="7" t="s">
        <v>246</v>
      </c>
      <c r="C112" s="101">
        <f>E112</f>
        <v>-160</v>
      </c>
      <c r="E112" s="101">
        <v>-160</v>
      </c>
    </row>
    <row r="113" spans="1:5">
      <c r="D113" s="101" t="s">
        <v>196</v>
      </c>
    </row>
    <row r="114" spans="1:5">
      <c r="B114" s="64" t="s">
        <v>1158</v>
      </c>
      <c r="C114" s="101">
        <f>SUM(C89:C113)</f>
        <v>-2400.41</v>
      </c>
    </row>
    <row r="118" spans="1:5">
      <c r="A118" s="70" t="s">
        <v>254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255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256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257</v>
      </c>
      <c r="D125" s="1"/>
      <c r="E125" s="65">
        <v>132120.79</v>
      </c>
    </row>
    <row r="126" spans="1:5">
      <c r="A126" s="75">
        <f>A125</f>
        <v>45327</v>
      </c>
      <c r="B126" t="s">
        <v>258</v>
      </c>
      <c r="C126" s="1"/>
      <c r="D126" s="1"/>
      <c r="E126" s="65">
        <v>0</v>
      </c>
    </row>
    <row r="127" spans="1:5">
      <c r="A127" s="75">
        <v>45327</v>
      </c>
      <c r="B127" t="s">
        <v>259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260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261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262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263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264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265</v>
      </c>
    </row>
    <row r="141" spans="1:5">
      <c r="A141" s="102">
        <v>45317</v>
      </c>
      <c r="B141" t="s">
        <v>266</v>
      </c>
      <c r="C141" s="101">
        <v>12500</v>
      </c>
      <c r="D141" s="101" t="s">
        <v>267</v>
      </c>
      <c r="E141" s="101">
        <v>10000</v>
      </c>
    </row>
    <row r="142" spans="1:5">
      <c r="B142" t="s">
        <v>266</v>
      </c>
      <c r="C142" s="101">
        <v>13400</v>
      </c>
      <c r="D142" s="101" t="s">
        <v>68</v>
      </c>
      <c r="E142" s="101">
        <v>25000</v>
      </c>
    </row>
    <row r="143" spans="1:5">
      <c r="B143" t="s">
        <v>266</v>
      </c>
      <c r="C143" s="101">
        <v>13700</v>
      </c>
      <c r="D143" s="101" t="s">
        <v>268</v>
      </c>
      <c r="E143" s="101">
        <v>10400</v>
      </c>
    </row>
    <row r="144" spans="1:5">
      <c r="B144" t="s">
        <v>266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269</v>
      </c>
      <c r="C146" s="101">
        <v>14400</v>
      </c>
    </row>
    <row r="147" spans="2:4">
      <c r="B147" t="s">
        <v>270</v>
      </c>
      <c r="C147" s="101">
        <v>2800</v>
      </c>
      <c r="D147" s="101">
        <f>SUM(C146:C147)</f>
        <v>17200</v>
      </c>
    </row>
    <row r="148" spans="2:4">
      <c r="B148" t="s">
        <v>271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272</v>
      </c>
      <c r="L2" s="118" t="s">
        <v>273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274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275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276</v>
      </c>
    </row>
    <row r="20" spans="2:13" ht="15">
      <c r="C20" s="61"/>
      <c r="D20" s="62" t="s">
        <v>277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278</v>
      </c>
    </row>
    <row r="26" spans="2:13">
      <c r="B26" s="72"/>
      <c r="C26" s="71" t="s">
        <v>279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280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281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282</v>
      </c>
      <c r="F5" s="65"/>
      <c r="G5" s="1">
        <f t="shared" si="0"/>
        <v>-1000</v>
      </c>
    </row>
    <row r="6" spans="2:7">
      <c r="B6" s="6">
        <v>44873</v>
      </c>
      <c r="C6" t="s">
        <v>283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281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284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281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285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286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287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287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288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289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290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291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292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293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294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292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295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296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297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298</v>
      </c>
      <c r="E25" s="1">
        <v>2258</v>
      </c>
      <c r="F25" s="65"/>
      <c r="G25" s="1">
        <f t="shared" si="0"/>
        <v>1535.9999999999993</v>
      </c>
    </row>
    <row r="26" spans="2:7">
      <c r="C26" t="s">
        <v>299</v>
      </c>
      <c r="E26" s="1">
        <v>613</v>
      </c>
      <c r="F26" s="8"/>
      <c r="G26" s="1">
        <f t="shared" si="0"/>
        <v>2148.9999999999991</v>
      </c>
    </row>
    <row r="27" spans="2:7">
      <c r="C27" t="s">
        <v>300</v>
      </c>
      <c r="E27" s="1">
        <v>720</v>
      </c>
      <c r="F27" s="8"/>
      <c r="G27" s="1">
        <f t="shared" si="0"/>
        <v>2868.9999999999991</v>
      </c>
    </row>
    <row r="28" spans="2:7">
      <c r="C28" t="s">
        <v>301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302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303</v>
      </c>
      <c r="E30" s="1">
        <v>2650</v>
      </c>
      <c r="F30" s="8"/>
      <c r="G30" s="1">
        <f t="shared" si="0"/>
        <v>3982.9999999999991</v>
      </c>
    </row>
    <row r="31" spans="2:7">
      <c r="C31" t="s">
        <v>304</v>
      </c>
      <c r="E31" s="1">
        <v>1356</v>
      </c>
      <c r="F31" s="8"/>
      <c r="G31" s="1">
        <f t="shared" si="0"/>
        <v>5338.9999999999991</v>
      </c>
    </row>
    <row r="32" spans="2:7">
      <c r="C32" t="s">
        <v>304</v>
      </c>
      <c r="E32" s="1">
        <v>869</v>
      </c>
      <c r="F32" s="8"/>
      <c r="G32" s="1">
        <f t="shared" si="0"/>
        <v>6207.9999999999991</v>
      </c>
    </row>
    <row r="33" spans="2:7">
      <c r="C33" t="s">
        <v>305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306</v>
      </c>
      <c r="F34" s="8">
        <v>3450</v>
      </c>
      <c r="G34" s="1">
        <f t="shared" si="0"/>
        <v>2757.9999999999991</v>
      </c>
    </row>
    <row r="35" spans="2:7">
      <c r="C35" t="s">
        <v>307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308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309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310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311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312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313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314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315</v>
      </c>
      <c r="E46" s="1">
        <v>573</v>
      </c>
      <c r="G46" s="1">
        <f t="shared" si="1"/>
        <v>4931</v>
      </c>
    </row>
    <row r="47" spans="2:7">
      <c r="C47" t="s">
        <v>316</v>
      </c>
      <c r="D47">
        <v>1500</v>
      </c>
      <c r="G47" s="1">
        <f t="shared" si="1"/>
        <v>4931</v>
      </c>
    </row>
    <row r="48" spans="2:7">
      <c r="C48" t="s">
        <v>317</v>
      </c>
      <c r="E48" s="1">
        <v>1207</v>
      </c>
      <c r="G48" s="1">
        <f t="shared" si="1"/>
        <v>6138</v>
      </c>
    </row>
    <row r="49" spans="2:7">
      <c r="C49" t="s">
        <v>318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319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320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321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322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323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324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252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325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326</v>
      </c>
      <c r="E61" s="146" t="s">
        <v>327</v>
      </c>
      <c r="F61" s="146" t="s">
        <v>328</v>
      </c>
      <c r="G61" s="147" t="s">
        <v>328</v>
      </c>
    </row>
    <row r="62" spans="2:7">
      <c r="D62" s="145" t="s">
        <v>329</v>
      </c>
      <c r="E62" s="146" t="s">
        <v>330</v>
      </c>
      <c r="F62" s="146" t="s">
        <v>331</v>
      </c>
      <c r="G62" s="148" t="s">
        <v>332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333</v>
      </c>
    </row>
    <row r="3" spans="2:9">
      <c r="D3" s="151" t="s">
        <v>334</v>
      </c>
      <c r="E3" s="101" t="s">
        <v>335</v>
      </c>
      <c r="F3" s="151" t="s">
        <v>336</v>
      </c>
      <c r="G3" s="152"/>
      <c r="I3" s="151" t="s">
        <v>337</v>
      </c>
    </row>
    <row r="4" spans="2:9">
      <c r="D4" s="151" t="s">
        <v>338</v>
      </c>
      <c r="E4" s="101" t="s">
        <v>339</v>
      </c>
      <c r="F4" s="151" t="s">
        <v>338</v>
      </c>
      <c r="G4" s="152"/>
      <c r="I4" s="151" t="s">
        <v>339</v>
      </c>
    </row>
    <row r="5" spans="2:9" ht="14.25">
      <c r="E5" s="153">
        <v>119305.95</v>
      </c>
      <c r="F5" s="153"/>
      <c r="G5" s="154"/>
      <c r="H5" s="155" t="s">
        <v>340</v>
      </c>
      <c r="I5" s="156">
        <f>NZN_23!I8*-1</f>
        <v>119305.95484700002</v>
      </c>
    </row>
    <row r="6" spans="2:9" ht="14.25">
      <c r="H6" s="157" t="s">
        <v>341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342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343</v>
      </c>
      <c r="I8" s="161">
        <f t="shared" ref="I8:I19" si="0">I7-F8</f>
        <v>149272.95484700002</v>
      </c>
    </row>
    <row r="9" spans="2:9">
      <c r="B9" s="75">
        <v>45324</v>
      </c>
      <c r="C9" t="s">
        <v>342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343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344</v>
      </c>
      <c r="E21" s="163">
        <v>0.2351</v>
      </c>
      <c r="F21" s="163">
        <f>1-E21</f>
        <v>0.76490000000000002</v>
      </c>
    </row>
    <row r="22" spans="2:11">
      <c r="B22" s="164" t="s">
        <v>345</v>
      </c>
      <c r="C22" s="164" t="s">
        <v>2</v>
      </c>
      <c r="D22" s="165" t="s">
        <v>346</v>
      </c>
      <c r="E22" s="166" t="s">
        <v>347</v>
      </c>
      <c r="F22" s="165" t="s">
        <v>348</v>
      </c>
      <c r="G22" s="167" t="s">
        <v>349</v>
      </c>
      <c r="H22" s="165" t="s">
        <v>350</v>
      </c>
      <c r="I22" s="165" t="s">
        <v>351</v>
      </c>
    </row>
    <row r="23" spans="2:11">
      <c r="B23" s="168"/>
      <c r="C23" s="169" t="s">
        <v>352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353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354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355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356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357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357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235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358</v>
      </c>
      <c r="E40" s="99" t="s">
        <v>359</v>
      </c>
      <c r="F40" s="99" t="s">
        <v>360</v>
      </c>
      <c r="H40" s="186"/>
      <c r="I40" s="186"/>
      <c r="J40" s="187"/>
    </row>
    <row r="41" spans="2:11" ht="15.75">
      <c r="C41" t="s">
        <v>361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362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363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364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365</v>
      </c>
      <c r="E47" s="151" t="s">
        <v>366</v>
      </c>
      <c r="F47" s="151" t="s">
        <v>367</v>
      </c>
      <c r="K47" s="57"/>
    </row>
    <row r="48" spans="2:11">
      <c r="E48" s="193"/>
      <c r="K48" s="57"/>
    </row>
    <row r="49" spans="3:6">
      <c r="C49" s="57" t="s">
        <v>274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333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344</v>
      </c>
      <c r="E5" s="194">
        <v>0.2351</v>
      </c>
      <c r="F5" s="194">
        <f>1-E5</f>
        <v>0.76490000000000002</v>
      </c>
      <c r="I5" s="57"/>
    </row>
    <row r="6" spans="2:11">
      <c r="B6" s="2" t="s">
        <v>345</v>
      </c>
      <c r="C6" s="2" t="s">
        <v>2</v>
      </c>
      <c r="D6" s="29" t="s">
        <v>346</v>
      </c>
      <c r="E6" s="97" t="s">
        <v>347</v>
      </c>
      <c r="F6" s="29" t="s">
        <v>348</v>
      </c>
      <c r="G6" s="195" t="s">
        <v>349</v>
      </c>
      <c r="H6" s="29" t="s">
        <v>350</v>
      </c>
      <c r="I6" s="196" t="s">
        <v>351</v>
      </c>
    </row>
    <row r="7" spans="2:11">
      <c r="K7" s="172"/>
    </row>
    <row r="8" spans="2:11" ht="15.75">
      <c r="B8" s="173">
        <v>45290</v>
      </c>
      <c r="C8" t="s">
        <v>353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368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369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370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371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372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372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372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355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373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374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375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355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355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376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377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378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379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352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380</v>
      </c>
      <c r="D28" s="57"/>
      <c r="E28" s="57">
        <f>E8</f>
        <v>-5843.55</v>
      </c>
      <c r="F28" s="57"/>
      <c r="H28" s="57"/>
      <c r="I28" s="57"/>
    </row>
    <row r="29" spans="2:10">
      <c r="C29" t="s">
        <v>381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358</v>
      </c>
      <c r="E31" s="57" t="s">
        <v>359</v>
      </c>
      <c r="F31" s="57" t="s">
        <v>360</v>
      </c>
      <c r="H31" s="210"/>
      <c r="I31" s="210"/>
      <c r="J31" s="187"/>
    </row>
    <row r="32" spans="2:10" ht="15.75">
      <c r="C32" t="s">
        <v>361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362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363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364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365</v>
      </c>
      <c r="E38" s="64" t="s">
        <v>366</v>
      </c>
      <c r="F38" s="64" t="s">
        <v>367</v>
      </c>
      <c r="H38" s="57"/>
      <c r="I38" s="57"/>
      <c r="K38" s="57"/>
    </row>
    <row r="39" spans="3:11">
      <c r="C39" t="s">
        <v>382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274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383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384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385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386</v>
      </c>
      <c r="C8" s="83"/>
      <c r="D8" s="83"/>
      <c r="E8" s="78"/>
      <c r="H8" s="57">
        <f t="shared" si="0"/>
        <v>-1097</v>
      </c>
    </row>
    <row r="9" spans="1:8">
      <c r="B9" s="83" t="s">
        <v>387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388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388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389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390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391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226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227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392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393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394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394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395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394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241</v>
      </c>
      <c r="C60">
        <v>613.91</v>
      </c>
      <c r="D60" s="29" t="s">
        <v>396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193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397</v>
      </c>
      <c r="D63" s="95" t="s">
        <v>170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398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169</v>
      </c>
      <c r="C65" s="85">
        <v>11128</v>
      </c>
      <c r="D65" s="95" t="s">
        <v>399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196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171</v>
      </c>
      <c r="C82" s="85"/>
      <c r="D82" t="s">
        <v>400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401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402</v>
      </c>
      <c r="E85" s="78">
        <v>-1046.0999999999999</v>
      </c>
    </row>
    <row r="86" spans="1:8">
      <c r="A86" s="3">
        <v>45226</v>
      </c>
      <c r="B86" t="s">
        <v>402</v>
      </c>
      <c r="E86" s="78">
        <v>-1046.0999999999999</v>
      </c>
    </row>
    <row r="87" spans="1:8">
      <c r="A87" s="3">
        <v>45224</v>
      </c>
      <c r="B87" t="s">
        <v>403</v>
      </c>
      <c r="D87">
        <v>160</v>
      </c>
      <c r="E87" s="78">
        <v>-160</v>
      </c>
    </row>
    <row r="88" spans="1:8">
      <c r="A88" s="3">
        <v>45225</v>
      </c>
      <c r="B88" t="s">
        <v>403</v>
      </c>
      <c r="D88">
        <v>200</v>
      </c>
      <c r="E88" s="78">
        <v>-200</v>
      </c>
    </row>
    <row r="89" spans="1:8">
      <c r="A89" s="3">
        <v>45225</v>
      </c>
      <c r="B89" t="s">
        <v>404</v>
      </c>
      <c r="E89" s="78">
        <v>-200</v>
      </c>
    </row>
    <row r="90" spans="1:8">
      <c r="A90" s="3">
        <v>45226</v>
      </c>
      <c r="B90" t="s">
        <v>403</v>
      </c>
      <c r="D90" s="29">
        <v>150</v>
      </c>
      <c r="E90" s="78">
        <v>-150</v>
      </c>
    </row>
    <row r="91" spans="1:8">
      <c r="A91" s="3">
        <v>45227</v>
      </c>
      <c r="B91" t="s">
        <v>403</v>
      </c>
      <c r="D91" s="29">
        <v>100</v>
      </c>
      <c r="E91" s="78">
        <v>-100</v>
      </c>
    </row>
    <row r="92" spans="1:8">
      <c r="A92" s="3">
        <v>45227</v>
      </c>
      <c r="B92" t="s">
        <v>246</v>
      </c>
      <c r="D92">
        <v>70</v>
      </c>
      <c r="E92" s="78">
        <v>-70</v>
      </c>
    </row>
    <row r="93" spans="1:8">
      <c r="A93" s="3">
        <v>45229</v>
      </c>
      <c r="B93" t="s">
        <v>403</v>
      </c>
      <c r="D93">
        <v>200</v>
      </c>
      <c r="E93" s="78">
        <v>-200</v>
      </c>
    </row>
    <row r="94" spans="1:8">
      <c r="A94" s="3">
        <v>45229</v>
      </c>
      <c r="B94" t="s">
        <v>405</v>
      </c>
      <c r="D94">
        <v>95.49</v>
      </c>
      <c r="E94" s="78">
        <v>-95.49</v>
      </c>
    </row>
    <row r="95" spans="1:8">
      <c r="A95" s="3">
        <v>45232</v>
      </c>
      <c r="B95" t="s">
        <v>403</v>
      </c>
      <c r="D95">
        <v>250</v>
      </c>
      <c r="E95" s="78">
        <v>-250</v>
      </c>
    </row>
    <row r="96" spans="1:8">
      <c r="A96" s="3">
        <v>45233</v>
      </c>
      <c r="B96" t="s">
        <v>403</v>
      </c>
      <c r="D96">
        <v>180</v>
      </c>
      <c r="E96" s="78">
        <v>-160</v>
      </c>
    </row>
    <row r="97" spans="1:5">
      <c r="A97" s="3">
        <v>45234</v>
      </c>
      <c r="B97" t="s">
        <v>403</v>
      </c>
      <c r="D97">
        <v>320</v>
      </c>
      <c r="E97" s="78">
        <v>-320</v>
      </c>
    </row>
    <row r="98" spans="1:5">
      <c r="A98" s="3">
        <v>45237</v>
      </c>
      <c r="B98" t="s">
        <v>403</v>
      </c>
      <c r="D98">
        <v>200</v>
      </c>
      <c r="E98" s="78">
        <v>-200</v>
      </c>
    </row>
    <row r="99" spans="1:5">
      <c r="A99" s="3">
        <v>45237</v>
      </c>
      <c r="B99" t="s">
        <v>406</v>
      </c>
      <c r="E99" s="78">
        <v>-500</v>
      </c>
    </row>
    <row r="100" spans="1:5">
      <c r="A100" s="3">
        <v>45237</v>
      </c>
      <c r="B100" t="s">
        <v>407</v>
      </c>
      <c r="E100" s="78">
        <v>-180</v>
      </c>
    </row>
    <row r="101" spans="1:5">
      <c r="A101" s="3">
        <v>45238</v>
      </c>
      <c r="B101" t="s">
        <v>403</v>
      </c>
      <c r="D101">
        <v>160</v>
      </c>
      <c r="E101" s="78">
        <v>-160</v>
      </c>
    </row>
    <row r="102" spans="1:5">
      <c r="A102" s="3">
        <v>45239</v>
      </c>
      <c r="B102" t="s">
        <v>403</v>
      </c>
      <c r="D102">
        <v>250</v>
      </c>
      <c r="E102" s="78">
        <v>-250</v>
      </c>
    </row>
    <row r="103" spans="1:5">
      <c r="A103" s="3">
        <v>45240</v>
      </c>
      <c r="B103" t="s">
        <v>403</v>
      </c>
      <c r="D103">
        <v>160</v>
      </c>
      <c r="E103" s="78">
        <v>-160</v>
      </c>
    </row>
    <row r="104" spans="1:5">
      <c r="A104" s="3">
        <v>45241</v>
      </c>
      <c r="B104" t="s">
        <v>403</v>
      </c>
      <c r="D104">
        <v>250</v>
      </c>
      <c r="E104" s="78">
        <v>-250</v>
      </c>
    </row>
    <row r="105" spans="1:5">
      <c r="A105" s="3">
        <v>45244</v>
      </c>
      <c r="B105" t="s">
        <v>408</v>
      </c>
      <c r="E105" s="78">
        <v>-1144.1099999999999</v>
      </c>
    </row>
    <row r="106" spans="1:5">
      <c r="A106" s="3">
        <v>45245</v>
      </c>
      <c r="B106" t="s">
        <v>409</v>
      </c>
      <c r="E106" s="78">
        <v>-373.92</v>
      </c>
    </row>
    <row r="107" spans="1:5">
      <c r="A107" s="3">
        <v>45253</v>
      </c>
      <c r="B107" t="s">
        <v>403</v>
      </c>
      <c r="D107">
        <v>200</v>
      </c>
      <c r="E107" s="78">
        <v>-200</v>
      </c>
    </row>
    <row r="108" spans="1:5">
      <c r="E108" s="78"/>
    </row>
    <row r="109" spans="1:5">
      <c r="B109" t="s">
        <v>410</v>
      </c>
      <c r="D109">
        <f>SUM(D87:D108)</f>
        <v>2945.49</v>
      </c>
      <c r="E109" s="78"/>
    </row>
    <row r="110" spans="1:5" ht="15">
      <c r="D110" s="109" t="s">
        <v>196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zoomScale="190" zoomScaleNormal="190" workbookViewId="0">
      <selection activeCell="I18" sqref="I18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18" t="s">
        <v>20</v>
      </c>
      <c r="M1" s="318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16867.489999999998</v>
      </c>
      <c r="F5" s="26">
        <f>'03_24'!G2</f>
        <v>-102399.73000000001</v>
      </c>
      <c r="G5" s="27">
        <f t="shared" si="1"/>
        <v>-6288.9699999999866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'03_24'!E111/1000</f>
        <v>745.85205035699994</v>
      </c>
    </row>
    <row r="6" spans="1:14">
      <c r="A6" s="2" t="s">
        <v>32</v>
      </c>
      <c r="B6" s="26">
        <f>'04_24'!D2</f>
        <v>32500</v>
      </c>
      <c r="C6" s="26">
        <f>'04_24'!E2</f>
        <v>-49096.99</v>
      </c>
      <c r="D6" s="27">
        <f t="shared" si="0"/>
        <v>147079.18</v>
      </c>
      <c r="E6" s="26">
        <f>'04_24'!F2</f>
        <v>0</v>
      </c>
      <c r="F6" s="26">
        <f>'04_24'!G2</f>
        <v>-169.28</v>
      </c>
      <c r="G6" s="27">
        <f t="shared" si="1"/>
        <v>-6458.2499999999864</v>
      </c>
      <c r="H6" s="28"/>
      <c r="I6" s="35" t="s">
        <v>33</v>
      </c>
      <c r="K6" s="33"/>
      <c r="L6" s="31"/>
      <c r="M6" s="36">
        <f>E18/1000</f>
        <v>31.222709999999999</v>
      </c>
      <c r="N6">
        <f>'04_24'!E111/1000</f>
        <v>745.85205035699994</v>
      </c>
    </row>
    <row r="7" spans="1:14">
      <c r="A7" s="2" t="s">
        <v>34</v>
      </c>
      <c r="B7" s="26">
        <f>'05_24'!D2</f>
        <v>32500</v>
      </c>
      <c r="C7" s="26">
        <f>'05_24'!E2</f>
        <v>-43084.86</v>
      </c>
      <c r="D7" s="27">
        <f t="shared" si="0"/>
        <v>136494.32</v>
      </c>
      <c r="E7" s="26">
        <f>'05_24'!F2</f>
        <v>0</v>
      </c>
      <c r="F7" s="26">
        <f>'05_24'!G2</f>
        <v>0</v>
      </c>
      <c r="G7" s="27">
        <f t="shared" si="1"/>
        <v>-6458.2499999999864</v>
      </c>
      <c r="H7" s="28"/>
      <c r="I7" s="35" t="s">
        <v>35</v>
      </c>
      <c r="K7" s="33"/>
      <c r="L7" s="34"/>
      <c r="M7" s="36">
        <f>E19/1000</f>
        <v>0</v>
      </c>
      <c r="N7">
        <f>'05_24'!E112/1000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-48554.86</v>
      </c>
      <c r="D8" s="27">
        <f t="shared" si="0"/>
        <v>120439.46</v>
      </c>
      <c r="E8" s="26">
        <f>'06_24'!F2</f>
        <v>0</v>
      </c>
      <c r="F8" s="26">
        <f>'06_24'!G2</f>
        <v>0</v>
      </c>
      <c r="G8" s="27">
        <f t="shared" si="1"/>
        <v>-6458.2499999999864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-47705.05</v>
      </c>
      <c r="D9" s="27">
        <f t="shared" si="0"/>
        <v>110234.41</v>
      </c>
      <c r="E9" s="26">
        <f>'07_24'!F2</f>
        <v>0</v>
      </c>
      <c r="F9" s="26">
        <f>'07_24'!G2</f>
        <v>-1805.86</v>
      </c>
      <c r="G9" s="27">
        <f t="shared" si="1"/>
        <v>-8264.109999999986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-44153.39</v>
      </c>
      <c r="D10" s="27">
        <f t="shared" si="0"/>
        <v>247581.02</v>
      </c>
      <c r="E10" s="26">
        <f>'08_24'!F2</f>
        <v>0</v>
      </c>
      <c r="F10" s="26">
        <f>'08_24'!G2</f>
        <v>0</v>
      </c>
      <c r="G10" s="27">
        <f t="shared" si="1"/>
        <v>-8264.109999999986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-43553.59</v>
      </c>
      <c r="D11" s="27">
        <f t="shared" si="0"/>
        <v>385527.43</v>
      </c>
      <c r="E11" s="26">
        <f>'09_24'!F2</f>
        <v>0</v>
      </c>
      <c r="F11" s="26">
        <f>'09_24'!G2</f>
        <v>0</v>
      </c>
      <c r="G11" s="27">
        <f t="shared" si="1"/>
        <v>-8264.109999999986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-143042.16</v>
      </c>
      <c r="D12" s="27">
        <f t="shared" si="0"/>
        <v>399985.27</v>
      </c>
      <c r="E12" s="26">
        <f>'10_24'!F2</f>
        <v>0</v>
      </c>
      <c r="F12" s="26">
        <f>'10_24'!G2</f>
        <v>0</v>
      </c>
      <c r="G12" s="27">
        <f t="shared" si="1"/>
        <v>-8264.109999999986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-43042.16</v>
      </c>
      <c r="D13" s="27">
        <f t="shared" si="0"/>
        <v>644443.11</v>
      </c>
      <c r="E13" s="26">
        <f>'11_24'!F2</f>
        <v>0</v>
      </c>
      <c r="F13" s="26">
        <f>'11_24'!G2</f>
        <v>0</v>
      </c>
      <c r="G13" s="27">
        <f t="shared" si="1"/>
        <v>-8264.109999999986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-44245.82</v>
      </c>
      <c r="D14" s="27">
        <f t="shared" si="0"/>
        <v>637697.29</v>
      </c>
      <c r="E14" s="26">
        <f>'12_24'!F2</f>
        <v>0</v>
      </c>
      <c r="F14" s="26">
        <f>'12_24'!G2</f>
        <v>0</v>
      </c>
      <c r="G14" s="27">
        <f t="shared" si="1"/>
        <v>-8264.109999999986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-738867.30999999994</v>
      </c>
      <c r="D15" s="27">
        <f>B15+C15</f>
        <v>637697.29000000015</v>
      </c>
      <c r="E15" s="27">
        <f>SUM(E3:E14)</f>
        <v>232322.71000000002</v>
      </c>
      <c r="F15" s="27">
        <f>SUM(F3:F14)</f>
        <v>-240586.81999999998</v>
      </c>
      <c r="G15" s="27">
        <f>E15+F15</f>
        <v>-8264.1099999999569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>
        <f>M10+M8+M6+M5+M3+M7</f>
        <v>453.22271000000001</v>
      </c>
    </row>
    <row r="16" spans="1:14">
      <c r="A16" s="47">
        <v>12</v>
      </c>
      <c r="B16" s="48">
        <f>B15/A16</f>
        <v>114713.71666666667</v>
      </c>
      <c r="C16" s="49">
        <f>C15/A16</f>
        <v>-61572.275833333326</v>
      </c>
      <c r="D16" s="49"/>
      <c r="E16" s="49">
        <f>E15/A16</f>
        <v>19360.225833333334</v>
      </c>
      <c r="F16" s="49">
        <f>F15/A16</f>
        <v>-20048.901666666665</v>
      </c>
      <c r="G16" s="49">
        <f>G15/A16</f>
        <v>-688.67583333332971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>
        <f>M15/12</f>
        <v>37.76855916666667</v>
      </c>
      <c r="N16" s="56">
        <f>AVERAGE(N2:N15)</f>
        <v>293.25582662084611</v>
      </c>
    </row>
    <row r="17" spans="2:13">
      <c r="C17" s="1"/>
      <c r="D17" s="1"/>
      <c r="G17" s="57"/>
      <c r="H17" s="57"/>
      <c r="I17" s="29"/>
      <c r="K17" s="1" t="s">
        <v>50</v>
      </c>
      <c r="L17" s="319">
        <f>L15+M15</f>
        <v>1398.288086</v>
      </c>
      <c r="M17" s="319"/>
    </row>
    <row r="18" spans="2:13">
      <c r="D18" s="58" t="s">
        <v>51</v>
      </c>
      <c r="E18" s="1">
        <f>'01_24'!F27+'02_24'!F14+'02_24'!F25+'03_24'!F19+'04_24'!F27+'05_24'!F21+'06_24'!F22</f>
        <v>31222.71</v>
      </c>
      <c r="J18" s="29"/>
      <c r="K18" s="1" t="s">
        <v>52</v>
      </c>
      <c r="L18" s="59"/>
      <c r="M18" s="60">
        <f>L17/12</f>
        <v>116.52400716666666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>
        <f>SUM(E18:E19)</f>
        <v>31222.71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411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412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413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413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414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415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416</v>
      </c>
      <c r="C22" t="s">
        <v>417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418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419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420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421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422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423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175</v>
      </c>
      <c r="C30" t="s">
        <v>384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177</v>
      </c>
      <c r="C31" t="s">
        <v>384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178</v>
      </c>
      <c r="C32" t="s">
        <v>384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424</v>
      </c>
      <c r="C33" t="s">
        <v>384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393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241</v>
      </c>
      <c r="C57">
        <v>613.91</v>
      </c>
      <c r="D57" s="29" t="s">
        <v>425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427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193</v>
      </c>
      <c r="C59" s="85">
        <v>10764.57</v>
      </c>
      <c r="D59" s="29" t="s">
        <v>168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427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397</v>
      </c>
      <c r="D61" s="95" t="s">
        <v>195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429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169</v>
      </c>
      <c r="C63" s="85">
        <v>11128</v>
      </c>
      <c r="D63" s="95" t="s">
        <v>430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196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431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432</v>
      </c>
      <c r="D73" s="29" t="s">
        <v>433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171</v>
      </c>
      <c r="C74" s="85"/>
      <c r="D74" t="s">
        <v>401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434</v>
      </c>
      <c r="E76" s="78">
        <v>-600</v>
      </c>
      <c r="F76" s="57"/>
    </row>
    <row r="77" spans="1:8">
      <c r="A77" s="3">
        <v>45198</v>
      </c>
      <c r="B77" t="s">
        <v>403</v>
      </c>
      <c r="E77" s="78">
        <v>-160</v>
      </c>
    </row>
    <row r="78" spans="1:8">
      <c r="A78" s="3">
        <v>45201</v>
      </c>
      <c r="B78" t="s">
        <v>435</v>
      </c>
      <c r="E78" s="78">
        <v>-1180</v>
      </c>
    </row>
    <row r="79" spans="1:8">
      <c r="A79" s="3">
        <v>45204</v>
      </c>
      <c r="B79" t="s">
        <v>436</v>
      </c>
      <c r="E79" s="78">
        <v>-713.25</v>
      </c>
    </row>
    <row r="80" spans="1:8">
      <c r="A80" s="3">
        <v>45204</v>
      </c>
      <c r="B80" t="s">
        <v>436</v>
      </c>
      <c r="E80" s="78">
        <v>-713.25</v>
      </c>
    </row>
    <row r="81" spans="1:5">
      <c r="A81" s="3">
        <v>45194</v>
      </c>
      <c r="B81" t="s">
        <v>403</v>
      </c>
      <c r="D81" s="29"/>
      <c r="E81" s="78">
        <v>-200</v>
      </c>
    </row>
    <row r="82" spans="1:5">
      <c r="A82" s="3">
        <v>45225</v>
      </c>
      <c r="B82" t="s">
        <v>403</v>
      </c>
      <c r="D82" s="29"/>
      <c r="E82" s="78">
        <v>-160</v>
      </c>
    </row>
    <row r="83" spans="1:5">
      <c r="A83" s="3">
        <v>45226</v>
      </c>
      <c r="B83" t="s">
        <v>403</v>
      </c>
      <c r="E83" s="78">
        <v>-200</v>
      </c>
    </row>
    <row r="84" spans="1:5">
      <c r="A84" s="3">
        <v>45227</v>
      </c>
      <c r="B84" t="s">
        <v>403</v>
      </c>
      <c r="E84" s="78">
        <v>-200</v>
      </c>
    </row>
    <row r="85" spans="1:5">
      <c r="A85" s="3">
        <v>45227</v>
      </c>
      <c r="B85" t="s">
        <v>202</v>
      </c>
      <c r="E85" s="78">
        <v>-245</v>
      </c>
    </row>
    <row r="86" spans="1:5">
      <c r="A86" s="3">
        <v>45228</v>
      </c>
      <c r="B86" t="s">
        <v>403</v>
      </c>
      <c r="E86" s="78">
        <v>-160</v>
      </c>
    </row>
    <row r="87" spans="1:5">
      <c r="A87" s="3">
        <v>45228</v>
      </c>
      <c r="B87" t="s">
        <v>437</v>
      </c>
      <c r="E87" s="78">
        <v>-33.65</v>
      </c>
    </row>
    <row r="88" spans="1:5">
      <c r="A88" s="3">
        <v>45201</v>
      </c>
      <c r="B88" t="s">
        <v>403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403</v>
      </c>
      <c r="E90" s="78">
        <v>-250</v>
      </c>
    </row>
    <row r="91" spans="1:5">
      <c r="A91" s="3">
        <v>45204</v>
      </c>
      <c r="B91" t="s">
        <v>403</v>
      </c>
      <c r="E91" s="78">
        <v>-300</v>
      </c>
    </row>
    <row r="92" spans="1:5">
      <c r="A92" s="3">
        <v>45205</v>
      </c>
      <c r="B92" t="s">
        <v>403</v>
      </c>
      <c r="E92" s="78">
        <v>-250</v>
      </c>
    </row>
    <row r="93" spans="1:5">
      <c r="A93" s="3">
        <v>45206</v>
      </c>
      <c r="B93" t="s">
        <v>403</v>
      </c>
      <c r="E93" s="78">
        <v>-250</v>
      </c>
    </row>
    <row r="94" spans="1:5">
      <c r="A94" s="3">
        <v>45206</v>
      </c>
      <c r="B94" t="s">
        <v>438</v>
      </c>
      <c r="E94" s="78">
        <v>-107.32</v>
      </c>
    </row>
    <row r="95" spans="1:5">
      <c r="A95" s="3">
        <v>45210</v>
      </c>
      <c r="B95" t="s">
        <v>403</v>
      </c>
      <c r="E95" s="78">
        <v>-200</v>
      </c>
    </row>
    <row r="96" spans="1:5">
      <c r="A96" s="3">
        <v>45215</v>
      </c>
      <c r="B96" t="s">
        <v>403</v>
      </c>
      <c r="E96" s="78">
        <v>-160</v>
      </c>
    </row>
    <row r="97" spans="1:5">
      <c r="A97" s="3">
        <v>45216</v>
      </c>
      <c r="B97" t="s">
        <v>403</v>
      </c>
      <c r="E97" s="78">
        <v>-160</v>
      </c>
    </row>
    <row r="98" spans="1:5">
      <c r="A98" s="3">
        <v>45217</v>
      </c>
      <c r="B98" t="s">
        <v>403</v>
      </c>
      <c r="E98" s="78">
        <v>-160</v>
      </c>
    </row>
    <row r="99" spans="1:5">
      <c r="A99" s="3">
        <v>45218</v>
      </c>
      <c r="B99" t="s">
        <v>403</v>
      </c>
      <c r="E99" s="78">
        <v>-200</v>
      </c>
    </row>
    <row r="100" spans="1:5">
      <c r="A100" s="3">
        <v>45219</v>
      </c>
      <c r="B100" t="s">
        <v>403</v>
      </c>
      <c r="E100" s="78">
        <v>-165</v>
      </c>
    </row>
    <row r="101" spans="1:5">
      <c r="A101" s="3">
        <v>45219</v>
      </c>
      <c r="B101" t="s">
        <v>437</v>
      </c>
      <c r="E101" s="78">
        <v>-93.36</v>
      </c>
    </row>
    <row r="102" spans="1:5">
      <c r="A102" s="3">
        <v>45220</v>
      </c>
      <c r="B102" t="s">
        <v>403</v>
      </c>
      <c r="E102" s="78">
        <v>-165</v>
      </c>
    </row>
    <row r="103" spans="1:5">
      <c r="A103" s="3">
        <v>45220</v>
      </c>
      <c r="B103" t="s">
        <v>439</v>
      </c>
      <c r="E103" s="78">
        <v>-80</v>
      </c>
    </row>
    <row r="104" spans="1:5">
      <c r="A104" s="3">
        <v>45221</v>
      </c>
      <c r="B104" t="s">
        <v>440</v>
      </c>
      <c r="E104" s="78">
        <v>-500</v>
      </c>
    </row>
    <row r="105" spans="1:5" ht="15">
      <c r="D105" s="109" t="s">
        <v>196</v>
      </c>
    </row>
    <row r="107" spans="1:5">
      <c r="B107" t="s">
        <v>441</v>
      </c>
      <c r="E107" s="78">
        <v>3707.01</v>
      </c>
    </row>
    <row r="108" spans="1:5">
      <c r="B108" t="s">
        <v>442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443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444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445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446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447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448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449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450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451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452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453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454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455</v>
      </c>
      <c r="C24" t="s">
        <v>417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456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457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422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458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459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393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241</v>
      </c>
      <c r="C52">
        <v>613.91</v>
      </c>
      <c r="D52" s="29" t="s">
        <v>460</v>
      </c>
      <c r="E52" s="78">
        <v>-61.39</v>
      </c>
      <c r="G52" s="57"/>
      <c r="H52" s="57"/>
    </row>
    <row r="53" spans="1:8">
      <c r="A53" s="75">
        <v>45043</v>
      </c>
      <c r="B53" s="85" t="s">
        <v>426</v>
      </c>
      <c r="C53" s="85">
        <v>3299</v>
      </c>
      <c r="D53" s="29" t="s">
        <v>195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193</v>
      </c>
      <c r="C54" s="85">
        <v>10764.57</v>
      </c>
      <c r="D54" s="29" t="s">
        <v>194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428</v>
      </c>
      <c r="C55" s="85">
        <v>3123.29</v>
      </c>
      <c r="D55" s="95" t="s">
        <v>195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397</v>
      </c>
      <c r="D56" s="95" t="s">
        <v>240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213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461</v>
      </c>
      <c r="C58" s="85">
        <v>148.6</v>
      </c>
      <c r="D58" s="95" t="s">
        <v>462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463</v>
      </c>
      <c r="C59" s="85">
        <v>244.8</v>
      </c>
      <c r="D59" s="95" t="s">
        <v>462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464</v>
      </c>
      <c r="C60" s="85">
        <v>1204.5</v>
      </c>
      <c r="D60" s="95" t="s">
        <v>462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465</v>
      </c>
      <c r="C61" s="85">
        <v>532.6</v>
      </c>
      <c r="D61" s="95" t="s">
        <v>462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466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467</v>
      </c>
      <c r="E63" s="78">
        <v>-849.81</v>
      </c>
      <c r="F63" s="57"/>
    </row>
    <row r="64" spans="1:8">
      <c r="A64" s="75">
        <v>45187</v>
      </c>
      <c r="B64" s="85" t="s">
        <v>468</v>
      </c>
      <c r="C64" s="85">
        <v>11128</v>
      </c>
      <c r="D64" s="95" t="s">
        <v>469</v>
      </c>
      <c r="E64" s="78">
        <v>-1854.67</v>
      </c>
      <c r="F64" s="57"/>
    </row>
    <row r="66" spans="1:9" ht="15">
      <c r="D66" s="109" t="s">
        <v>196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431</v>
      </c>
      <c r="C69">
        <v>1140.99</v>
      </c>
      <c r="D69" t="s">
        <v>173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432</v>
      </c>
      <c r="D70" s="29" t="s">
        <v>470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471</v>
      </c>
      <c r="C71" s="85"/>
      <c r="D71" t="s">
        <v>434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472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473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474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475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476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211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477</v>
      </c>
      <c r="E88" s="78">
        <v>-529.98</v>
      </c>
    </row>
    <row r="89" spans="1:8">
      <c r="A89" s="75">
        <v>45179</v>
      </c>
      <c r="B89" t="s">
        <v>477</v>
      </c>
      <c r="E89" s="78">
        <v>-2351.9499999999998</v>
      </c>
    </row>
    <row r="90" spans="1:8">
      <c r="A90" s="75">
        <v>45180</v>
      </c>
      <c r="B90" t="s">
        <v>478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478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479</v>
      </c>
      <c r="E94" s="78">
        <v>-578</v>
      </c>
    </row>
    <row r="95" spans="1:8">
      <c r="A95" s="75">
        <v>45184</v>
      </c>
      <c r="B95" t="s">
        <v>480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481</v>
      </c>
      <c r="E101" s="78">
        <v>-230</v>
      </c>
    </row>
    <row r="102" spans="1:5">
      <c r="A102" s="75">
        <v>45191</v>
      </c>
      <c r="B102" t="s">
        <v>482</v>
      </c>
      <c r="E102" s="78">
        <v>-382</v>
      </c>
    </row>
    <row r="103" spans="1:5">
      <c r="A103" s="75">
        <v>45191</v>
      </c>
      <c r="B103" t="s">
        <v>483</v>
      </c>
      <c r="E103" s="78">
        <v>-699.6</v>
      </c>
    </row>
    <row r="104" spans="1:5">
      <c r="A104" s="75">
        <v>45192</v>
      </c>
      <c r="B104" t="s">
        <v>246</v>
      </c>
      <c r="E104" s="78">
        <v>-160</v>
      </c>
    </row>
    <row r="106" spans="1:5" ht="15">
      <c r="D106" s="109" t="s">
        <v>196</v>
      </c>
    </row>
    <row r="111" spans="1:5">
      <c r="A111" s="70" t="s">
        <v>484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485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486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487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488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489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484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490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491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492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492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493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494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495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496</v>
      </c>
      <c r="D26" s="82"/>
      <c r="G26" s="57"/>
      <c r="H26" s="57">
        <f t="shared" si="0"/>
        <v>-18024.010000000002</v>
      </c>
    </row>
    <row r="27" spans="1:8">
      <c r="A27" s="87"/>
      <c r="B27" t="s">
        <v>497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498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499</v>
      </c>
      <c r="G29" s="57"/>
      <c r="H29" s="57">
        <f t="shared" si="0"/>
        <v>67975.989999999991</v>
      </c>
    </row>
    <row r="30" spans="1:8">
      <c r="A30" s="3">
        <v>45171</v>
      </c>
      <c r="B30" t="s">
        <v>500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501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502</v>
      </c>
      <c r="D32" s="82"/>
      <c r="G32" s="57"/>
      <c r="H32" s="57">
        <f t="shared" si="0"/>
        <v>138975.99</v>
      </c>
    </row>
    <row r="33" spans="1:8">
      <c r="A33" s="87"/>
      <c r="B33" t="s">
        <v>503</v>
      </c>
      <c r="D33" s="82"/>
      <c r="G33" s="57"/>
      <c r="H33" s="57">
        <f t="shared" si="0"/>
        <v>138975.99</v>
      </c>
    </row>
    <row r="34" spans="1:8">
      <c r="A34" s="87"/>
      <c r="B34" t="s">
        <v>504</v>
      </c>
      <c r="D34" s="82"/>
      <c r="G34" s="57"/>
      <c r="H34" s="57">
        <f t="shared" si="0"/>
        <v>138975.99</v>
      </c>
    </row>
    <row r="35" spans="1:8">
      <c r="A35" s="87"/>
      <c r="B35" t="s">
        <v>228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505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506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507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393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241</v>
      </c>
      <c r="C64">
        <v>613.91</v>
      </c>
      <c r="D64" s="29" t="s">
        <v>508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509</v>
      </c>
      <c r="C65">
        <v>2258.94</v>
      </c>
      <c r="D65" s="29" t="s">
        <v>170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426</v>
      </c>
      <c r="C66" s="85">
        <v>3299</v>
      </c>
      <c r="D66" s="29" t="s">
        <v>240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193</v>
      </c>
      <c r="C67" s="85">
        <v>10764.57</v>
      </c>
      <c r="D67" s="29" t="s">
        <v>239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428</v>
      </c>
      <c r="C68" s="85">
        <v>3123.29</v>
      </c>
      <c r="D68" s="95" t="s">
        <v>240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397</v>
      </c>
      <c r="D69" s="95" t="s">
        <v>399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461</v>
      </c>
      <c r="C70" s="85">
        <v>148.6</v>
      </c>
      <c r="D70" s="95" t="s">
        <v>510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463</v>
      </c>
      <c r="C71" s="85">
        <v>244.8</v>
      </c>
      <c r="D71" s="95" t="s">
        <v>510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464</v>
      </c>
      <c r="C72" s="85">
        <v>1204.5</v>
      </c>
      <c r="D72" s="95" t="s">
        <v>510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465</v>
      </c>
      <c r="C73" s="85">
        <v>532.6</v>
      </c>
      <c r="D73" s="95" t="s">
        <v>510</v>
      </c>
      <c r="E73" s="78">
        <v>-133.15</v>
      </c>
      <c r="F73" s="57"/>
    </row>
    <row r="74" spans="1:8">
      <c r="A74" s="87">
        <v>45139</v>
      </c>
      <c r="B74" s="85" t="s">
        <v>511</v>
      </c>
      <c r="E74" s="78">
        <v>-260.02</v>
      </c>
    </row>
    <row r="75" spans="1:8">
      <c r="A75" s="3">
        <v>45139</v>
      </c>
      <c r="B75" s="85" t="s">
        <v>512</v>
      </c>
      <c r="E75" s="78">
        <v>-116.6</v>
      </c>
    </row>
    <row r="76" spans="1:8">
      <c r="A76" s="3">
        <v>45139</v>
      </c>
      <c r="B76" s="85" t="s">
        <v>512</v>
      </c>
      <c r="E76" s="78">
        <v>-23.75</v>
      </c>
    </row>
    <row r="77" spans="1:8">
      <c r="A77" s="3">
        <v>45140</v>
      </c>
      <c r="B77" s="85" t="s">
        <v>513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514</v>
      </c>
      <c r="E79" s="78">
        <v>-71</v>
      </c>
    </row>
    <row r="80" spans="1:8">
      <c r="A80" s="3">
        <v>45153</v>
      </c>
      <c r="B80" s="85" t="s">
        <v>515</v>
      </c>
      <c r="E80" s="78">
        <v>-1806</v>
      </c>
    </row>
    <row r="81" spans="1:8">
      <c r="A81" s="3">
        <v>45158</v>
      </c>
      <c r="B81" s="85" t="s">
        <v>516</v>
      </c>
      <c r="E81" s="78">
        <v>-160.9</v>
      </c>
    </row>
    <row r="82" spans="1:8">
      <c r="A82" s="3">
        <v>45160</v>
      </c>
      <c r="B82" s="85" t="s">
        <v>517</v>
      </c>
      <c r="D82" s="29"/>
      <c r="E82" s="78">
        <v>-231</v>
      </c>
    </row>
    <row r="83" spans="1:8" ht="15">
      <c r="A83" s="3"/>
      <c r="B83" s="85"/>
      <c r="D83" s="109" t="s">
        <v>196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431</v>
      </c>
      <c r="C88">
        <v>1140.99</v>
      </c>
      <c r="D88" t="s">
        <v>198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518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403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519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520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521</v>
      </c>
      <c r="E93" s="78">
        <v>-42.15</v>
      </c>
      <c r="F93" s="57"/>
    </row>
    <row r="94" spans="1:8">
      <c r="A94" s="87">
        <v>45136</v>
      </c>
      <c r="B94" t="s">
        <v>522</v>
      </c>
      <c r="E94">
        <v>-400</v>
      </c>
      <c r="F94" s="57"/>
    </row>
    <row r="95" spans="1:8">
      <c r="A95" s="87">
        <v>45136</v>
      </c>
      <c r="B95" t="s">
        <v>523</v>
      </c>
      <c r="E95">
        <v>-266</v>
      </c>
      <c r="F95" s="57"/>
    </row>
    <row r="96" spans="1:8">
      <c r="A96" s="87">
        <v>45199</v>
      </c>
      <c r="B96" t="s">
        <v>524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432</v>
      </c>
      <c r="D99" s="29" t="s">
        <v>525</v>
      </c>
      <c r="E99">
        <v>-181.83</v>
      </c>
    </row>
    <row r="100" spans="1:6">
      <c r="A100" s="3">
        <v>45141</v>
      </c>
      <c r="B100" t="s">
        <v>246</v>
      </c>
      <c r="D100" s="29"/>
      <c r="E100">
        <v>-150</v>
      </c>
    </row>
    <row r="101" spans="1:6">
      <c r="A101" s="3">
        <v>45143</v>
      </c>
      <c r="B101" t="s">
        <v>246</v>
      </c>
      <c r="E101">
        <v>-150</v>
      </c>
    </row>
    <row r="102" spans="1:6">
      <c r="A102" s="3">
        <v>45143</v>
      </c>
      <c r="B102" t="s">
        <v>521</v>
      </c>
      <c r="E102">
        <v>-337.19</v>
      </c>
    </row>
    <row r="103" spans="1:6">
      <c r="A103" s="3">
        <v>45161</v>
      </c>
      <c r="B103" t="s">
        <v>246</v>
      </c>
      <c r="E103">
        <v>-200</v>
      </c>
    </row>
    <row r="104" spans="1:6" ht="15">
      <c r="D104" s="109" t="s">
        <v>196</v>
      </c>
    </row>
    <row r="111" spans="1:6">
      <c r="A111" s="70" t="s">
        <v>526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527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486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488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489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528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529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530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530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531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532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281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533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534</v>
      </c>
      <c r="D25" s="82"/>
      <c r="F25" s="57"/>
      <c r="G25" s="57"/>
      <c r="H25" s="57">
        <f t="shared" si="0"/>
        <v>-15085.350000000002</v>
      </c>
    </row>
    <row r="26" spans="1:8">
      <c r="B26" t="s">
        <v>535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536</v>
      </c>
      <c r="D27" s="89">
        <v>70000</v>
      </c>
      <c r="G27" s="57"/>
      <c r="H27" s="57">
        <f t="shared" si="0"/>
        <v>-15085.350000000002</v>
      </c>
    </row>
    <row r="28" spans="1:8">
      <c r="B28" t="s">
        <v>537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393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538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241</v>
      </c>
      <c r="C51">
        <v>613.91</v>
      </c>
      <c r="D51" s="29" t="s">
        <v>539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509</v>
      </c>
      <c r="C52">
        <v>2258.94</v>
      </c>
      <c r="D52" s="29" t="s">
        <v>195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426</v>
      </c>
      <c r="C53" s="85">
        <v>3299</v>
      </c>
      <c r="D53" s="29" t="s">
        <v>399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193</v>
      </c>
      <c r="C54" s="85">
        <v>10764.57</v>
      </c>
      <c r="D54" s="29" t="s">
        <v>398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428</v>
      </c>
      <c r="C55" s="85">
        <v>3123.29</v>
      </c>
      <c r="D55" s="95" t="s">
        <v>399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397</v>
      </c>
      <c r="D56" s="95" t="s">
        <v>430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461</v>
      </c>
      <c r="C57" s="85">
        <v>148.6</v>
      </c>
      <c r="D57" s="95" t="s">
        <v>540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463</v>
      </c>
      <c r="C58" s="85">
        <v>244.8</v>
      </c>
      <c r="D58" s="95" t="s">
        <v>540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464</v>
      </c>
      <c r="C59" s="85">
        <v>1204.5</v>
      </c>
      <c r="D59" s="95" t="s">
        <v>540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465</v>
      </c>
      <c r="C60" s="85">
        <v>532.6</v>
      </c>
      <c r="D60" s="95" t="s">
        <v>540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541</v>
      </c>
      <c r="E62" s="78">
        <v>-132.9</v>
      </c>
    </row>
    <row r="63" spans="1:8">
      <c r="A63" s="87"/>
      <c r="D63" s="7" t="s">
        <v>196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431</v>
      </c>
      <c r="C68">
        <v>1140.99</v>
      </c>
      <c r="D68" t="s">
        <v>542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543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544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545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546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252</v>
      </c>
      <c r="E75">
        <v>-1356.36</v>
      </c>
    </row>
    <row r="76" spans="1:8">
      <c r="A76" s="87">
        <v>45115</v>
      </c>
      <c r="B76" t="s">
        <v>252</v>
      </c>
      <c r="E76">
        <v>-1120</v>
      </c>
    </row>
    <row r="77" spans="1:8">
      <c r="B77" t="s">
        <v>547</v>
      </c>
    </row>
    <row r="78" spans="1:8">
      <c r="A78" s="87">
        <v>45116</v>
      </c>
      <c r="B78" t="s">
        <v>548</v>
      </c>
      <c r="E78">
        <v>-437</v>
      </c>
    </row>
    <row r="79" spans="1:8">
      <c r="A79" s="87">
        <v>45116</v>
      </c>
      <c r="B79" t="s">
        <v>252</v>
      </c>
      <c r="D79" s="29"/>
      <c r="E79">
        <v>-863</v>
      </c>
    </row>
    <row r="80" spans="1:8">
      <c r="A80" s="87">
        <v>45119</v>
      </c>
      <c r="B80" t="s">
        <v>211</v>
      </c>
      <c r="D80" s="29"/>
      <c r="E80">
        <v>-146.88999999999999</v>
      </c>
    </row>
    <row r="81" spans="1:5">
      <c r="A81" s="87">
        <v>45119</v>
      </c>
      <c r="B81" t="s">
        <v>403</v>
      </c>
      <c r="E81">
        <v>-150</v>
      </c>
    </row>
    <row r="82" spans="1:5">
      <c r="A82" s="87">
        <v>45120</v>
      </c>
      <c r="B82" t="s">
        <v>403</v>
      </c>
      <c r="E82">
        <v>-150</v>
      </c>
    </row>
    <row r="83" spans="1:5">
      <c r="A83" s="87">
        <v>45121</v>
      </c>
      <c r="B83" t="s">
        <v>403</v>
      </c>
      <c r="E83">
        <v>-150</v>
      </c>
    </row>
    <row r="84" spans="1:5">
      <c r="A84" s="87">
        <v>45124</v>
      </c>
      <c r="B84" t="s">
        <v>403</v>
      </c>
      <c r="E84">
        <v>-150</v>
      </c>
    </row>
    <row r="85" spans="1:5">
      <c r="A85" s="87">
        <v>45125</v>
      </c>
      <c r="B85" t="s">
        <v>403</v>
      </c>
      <c r="E85">
        <v>-160</v>
      </c>
    </row>
    <row r="86" spans="1:5">
      <c r="A86" s="87">
        <v>45129</v>
      </c>
      <c r="B86" t="s">
        <v>211</v>
      </c>
      <c r="E86">
        <v>-20.059999999999999</v>
      </c>
    </row>
    <row r="87" spans="1:5">
      <c r="A87" s="87">
        <v>45130</v>
      </c>
      <c r="B87" t="s">
        <v>549</v>
      </c>
      <c r="E87">
        <v>-275.54000000000002</v>
      </c>
    </row>
    <row r="88" spans="1:5">
      <c r="A88" s="87">
        <v>45130</v>
      </c>
      <c r="B88" t="s">
        <v>438</v>
      </c>
      <c r="E88">
        <v>-212.45</v>
      </c>
    </row>
    <row r="89" spans="1:5">
      <c r="A89" s="87">
        <v>45131</v>
      </c>
      <c r="B89" t="s">
        <v>550</v>
      </c>
      <c r="E89">
        <v>-4.57</v>
      </c>
    </row>
    <row r="90" spans="1:5">
      <c r="A90" s="87">
        <v>45131</v>
      </c>
      <c r="B90" t="s">
        <v>551</v>
      </c>
      <c r="E90">
        <v>-4.57</v>
      </c>
    </row>
    <row r="91" spans="1:5">
      <c r="A91" s="87">
        <v>45131</v>
      </c>
      <c r="B91" t="s">
        <v>552</v>
      </c>
      <c r="E91">
        <v>-30.44</v>
      </c>
    </row>
    <row r="92" spans="1:5">
      <c r="D92" s="7" t="s">
        <v>196</v>
      </c>
    </row>
    <row r="111" spans="1:5">
      <c r="A111" s="70" t="s">
        <v>553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554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486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555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556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557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558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559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560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561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562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563</v>
      </c>
      <c r="C14" s="83" t="s">
        <v>564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563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565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566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281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567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568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569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393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538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241</v>
      </c>
      <c r="C55">
        <v>613.91</v>
      </c>
      <c r="D55" s="29" t="s">
        <v>570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509</v>
      </c>
      <c r="C56">
        <v>2258.94</v>
      </c>
      <c r="D56" s="29" t="s">
        <v>240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426</v>
      </c>
      <c r="C57" s="85">
        <v>3299</v>
      </c>
      <c r="D57" s="29" t="s">
        <v>430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193</v>
      </c>
      <c r="C58" s="85">
        <v>10764.57</v>
      </c>
      <c r="D58" s="29" t="s">
        <v>429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428</v>
      </c>
      <c r="C59" s="85">
        <v>3123.29</v>
      </c>
      <c r="D59" s="95" t="s">
        <v>430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461</v>
      </c>
      <c r="C60" s="85">
        <v>148.6</v>
      </c>
      <c r="D60" s="95" t="s">
        <v>571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463</v>
      </c>
      <c r="C61" s="85">
        <v>244.8</v>
      </c>
      <c r="D61" s="95" t="s">
        <v>571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464</v>
      </c>
      <c r="C62" s="85">
        <v>1204.5</v>
      </c>
      <c r="D62" s="95" t="s">
        <v>571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465</v>
      </c>
      <c r="C63" s="85">
        <v>532.6</v>
      </c>
      <c r="D63" s="95" t="s">
        <v>571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397</v>
      </c>
      <c r="D64" s="95" t="s">
        <v>469</v>
      </c>
      <c r="E64" s="78">
        <v>-666.67</v>
      </c>
      <c r="F64" s="57"/>
    </row>
    <row r="65" spans="1:8">
      <c r="A65" s="87">
        <v>45091</v>
      </c>
      <c r="B65" s="85" t="s">
        <v>572</v>
      </c>
      <c r="E65" s="78">
        <v>-1129</v>
      </c>
      <c r="F65" s="57"/>
    </row>
    <row r="66" spans="1:8">
      <c r="A66" s="87"/>
      <c r="B66" s="85"/>
      <c r="D66" s="7" t="s">
        <v>196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431</v>
      </c>
      <c r="C70">
        <v>1140.99</v>
      </c>
      <c r="D70" t="s">
        <v>401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573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574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575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575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575</v>
      </c>
      <c r="E75" s="78">
        <v>-225</v>
      </c>
    </row>
    <row r="76" spans="1:8">
      <c r="B76" s="85" t="s">
        <v>331</v>
      </c>
      <c r="C76">
        <v>-1207</v>
      </c>
    </row>
    <row r="77" spans="1:8">
      <c r="A77" s="3">
        <v>45080</v>
      </c>
      <c r="B77" s="85" t="s">
        <v>575</v>
      </c>
      <c r="E77" s="78">
        <v>-180</v>
      </c>
    </row>
    <row r="78" spans="1:8">
      <c r="A78" s="3">
        <v>45080</v>
      </c>
      <c r="B78" s="85" t="s">
        <v>576</v>
      </c>
      <c r="E78" s="78">
        <v>-850</v>
      </c>
    </row>
    <row r="79" spans="1:8">
      <c r="A79" s="3">
        <v>45082</v>
      </c>
      <c r="B79" s="85" t="s">
        <v>577</v>
      </c>
      <c r="E79" s="78">
        <v>-112.11</v>
      </c>
    </row>
    <row r="80" spans="1:8">
      <c r="A80" s="3">
        <v>45082</v>
      </c>
      <c r="B80" s="85" t="s">
        <v>575</v>
      </c>
      <c r="E80" s="78">
        <v>-150</v>
      </c>
    </row>
    <row r="81" spans="1:5">
      <c r="A81" s="3">
        <v>45084</v>
      </c>
      <c r="B81" s="85" t="s">
        <v>575</v>
      </c>
      <c r="D81" s="29"/>
      <c r="E81" s="78">
        <v>-250</v>
      </c>
    </row>
    <row r="82" spans="1:5">
      <c r="A82" s="3">
        <v>45085</v>
      </c>
      <c r="B82" s="85" t="s">
        <v>575</v>
      </c>
      <c r="D82" s="29"/>
      <c r="E82" s="78">
        <v>-250</v>
      </c>
    </row>
    <row r="83" spans="1:5">
      <c r="A83" s="3">
        <v>45086</v>
      </c>
      <c r="B83" t="s">
        <v>578</v>
      </c>
      <c r="E83" s="78">
        <v>-1420</v>
      </c>
    </row>
    <row r="84" spans="1:5">
      <c r="A84" s="3">
        <v>45087</v>
      </c>
      <c r="B84" t="s">
        <v>579</v>
      </c>
      <c r="E84" s="78">
        <v>-242.56</v>
      </c>
    </row>
    <row r="85" spans="1:5">
      <c r="A85" s="3">
        <v>45089</v>
      </c>
      <c r="B85" t="s">
        <v>580</v>
      </c>
      <c r="E85" s="78">
        <v>-167.19</v>
      </c>
    </row>
    <row r="86" spans="1:5">
      <c r="A86" s="3">
        <v>45091</v>
      </c>
      <c r="B86" t="s">
        <v>575</v>
      </c>
      <c r="E86" s="78">
        <v>-200</v>
      </c>
    </row>
    <row r="87" spans="1:5">
      <c r="A87" s="3">
        <v>45091</v>
      </c>
      <c r="B87" t="s">
        <v>577</v>
      </c>
      <c r="E87" s="78">
        <v>-61.41</v>
      </c>
    </row>
    <row r="88" spans="1:5">
      <c r="A88" s="3">
        <v>45092</v>
      </c>
      <c r="B88" t="s">
        <v>575</v>
      </c>
      <c r="E88" s="78">
        <v>-200</v>
      </c>
    </row>
    <row r="89" spans="1:5">
      <c r="A89" s="87">
        <v>45095</v>
      </c>
      <c r="B89" t="s">
        <v>581</v>
      </c>
      <c r="E89" s="78">
        <v>-257</v>
      </c>
    </row>
    <row r="90" spans="1:5">
      <c r="A90" s="87">
        <v>45096</v>
      </c>
      <c r="B90" t="s">
        <v>403</v>
      </c>
      <c r="E90" s="78">
        <v>-250</v>
      </c>
    </row>
    <row r="91" spans="1:5">
      <c r="A91" s="87">
        <v>45097</v>
      </c>
      <c r="B91" t="s">
        <v>582</v>
      </c>
      <c r="E91" s="78">
        <v>-110</v>
      </c>
    </row>
    <row r="92" spans="1:5">
      <c r="A92" s="87">
        <v>45098</v>
      </c>
      <c r="B92" t="s">
        <v>583</v>
      </c>
      <c r="E92" s="78">
        <v>-405</v>
      </c>
    </row>
    <row r="93" spans="1:5">
      <c r="A93" s="87">
        <v>45099</v>
      </c>
      <c r="B93" t="s">
        <v>584</v>
      </c>
      <c r="E93" s="78">
        <v>-820</v>
      </c>
    </row>
    <row r="94" spans="1:5">
      <c r="A94" s="87">
        <v>45099</v>
      </c>
      <c r="B94" t="s">
        <v>585</v>
      </c>
      <c r="E94" s="78">
        <v>-599</v>
      </c>
    </row>
    <row r="95" spans="1:5">
      <c r="A95" s="87">
        <v>45099</v>
      </c>
      <c r="B95" t="s">
        <v>586</v>
      </c>
      <c r="E95" s="78">
        <v>-8</v>
      </c>
    </row>
    <row r="96" spans="1:5">
      <c r="A96" s="87">
        <v>45099</v>
      </c>
      <c r="B96" t="s">
        <v>586</v>
      </c>
      <c r="E96" s="78">
        <v>-1197.3800000000001</v>
      </c>
    </row>
    <row r="97" spans="1:5">
      <c r="A97" s="87">
        <v>45100</v>
      </c>
      <c r="B97" t="s">
        <v>587</v>
      </c>
      <c r="E97" s="78">
        <v>-418.5</v>
      </c>
    </row>
    <row r="98" spans="1:5">
      <c r="D98" s="7" t="s">
        <v>196</v>
      </c>
    </row>
    <row r="110" spans="1:5">
      <c r="D110" s="29"/>
    </row>
    <row r="111" spans="1:5">
      <c r="A111" s="70" t="s">
        <v>588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486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589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590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591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592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593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594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281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595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596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597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598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599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600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601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393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538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602</v>
      </c>
      <c r="C51">
        <v>659.93</v>
      </c>
      <c r="D51" s="29" t="s">
        <v>462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241</v>
      </c>
      <c r="C52">
        <v>613.91</v>
      </c>
      <c r="D52" s="29" t="s">
        <v>603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604</v>
      </c>
      <c r="C53">
        <v>720.19</v>
      </c>
      <c r="D53" s="227" t="s">
        <v>605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509</v>
      </c>
      <c r="C54">
        <v>2258.94</v>
      </c>
      <c r="D54" s="29" t="s">
        <v>606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193</v>
      </c>
      <c r="C57" s="85">
        <v>10764.57</v>
      </c>
      <c r="D57" s="29" t="s">
        <v>467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469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469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607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608</v>
      </c>
      <c r="E63" s="78">
        <v>-496</v>
      </c>
    </row>
    <row r="64" spans="1:8">
      <c r="A64" s="87">
        <v>45043</v>
      </c>
      <c r="B64" s="85" t="s">
        <v>609</v>
      </c>
      <c r="C64" s="85"/>
      <c r="D64" s="85"/>
      <c r="E64" s="78">
        <v>-120</v>
      </c>
    </row>
    <row r="65" spans="1:6">
      <c r="A65" s="87">
        <v>45044</v>
      </c>
      <c r="B65" t="s">
        <v>610</v>
      </c>
      <c r="E65" s="78">
        <v>-321</v>
      </c>
      <c r="F65" s="57"/>
    </row>
    <row r="66" spans="1:6">
      <c r="A66" s="87">
        <v>45044</v>
      </c>
      <c r="B66" t="s">
        <v>611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612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612</v>
      </c>
      <c r="C69">
        <v>225</v>
      </c>
      <c r="E69" s="78"/>
    </row>
    <row r="70" spans="1:6">
      <c r="A70" s="87">
        <v>45062</v>
      </c>
      <c r="B70" t="s">
        <v>612</v>
      </c>
      <c r="C70">
        <v>500</v>
      </c>
      <c r="E70" s="78"/>
    </row>
    <row r="71" spans="1:6">
      <c r="A71" s="87">
        <v>45066</v>
      </c>
      <c r="B71" t="s">
        <v>613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196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614</v>
      </c>
      <c r="C85" s="85"/>
      <c r="D85" s="85"/>
      <c r="E85" s="78">
        <v>-140</v>
      </c>
      <c r="F85" s="57" t="s">
        <v>615</v>
      </c>
      <c r="G85" s="57"/>
      <c r="H85" s="57"/>
    </row>
    <row r="86" spans="1:8">
      <c r="A86" s="87">
        <v>45044</v>
      </c>
      <c r="B86" s="85" t="s">
        <v>616</v>
      </c>
      <c r="C86" s="85"/>
      <c r="D86" s="85"/>
      <c r="E86" s="78">
        <v>-35.78</v>
      </c>
      <c r="F86" s="57" t="s">
        <v>615</v>
      </c>
      <c r="G86" s="57"/>
      <c r="H86" s="57"/>
    </row>
    <row r="87" spans="1:8">
      <c r="A87" s="87">
        <v>45045</v>
      </c>
      <c r="B87" s="85" t="s">
        <v>331</v>
      </c>
      <c r="C87" s="85">
        <v>-221.54</v>
      </c>
      <c r="D87" s="85"/>
      <c r="E87" s="78"/>
      <c r="F87" s="57" t="s">
        <v>615</v>
      </c>
      <c r="G87" s="57"/>
      <c r="H87" s="57"/>
    </row>
    <row r="88" spans="1:8">
      <c r="A88" s="87">
        <v>45023</v>
      </c>
      <c r="B88" s="85" t="s">
        <v>521</v>
      </c>
      <c r="C88" s="85"/>
      <c r="D88" s="85"/>
      <c r="E88" s="78">
        <v>-39.950000000000003</v>
      </c>
      <c r="F88" s="57" t="s">
        <v>615</v>
      </c>
      <c r="G88" s="57"/>
      <c r="H88" s="57"/>
    </row>
    <row r="89" spans="1:8">
      <c r="A89" s="87">
        <v>45023</v>
      </c>
      <c r="B89" s="85" t="s">
        <v>521</v>
      </c>
      <c r="C89" s="85"/>
      <c r="D89" s="85"/>
      <c r="E89" s="78">
        <v>-154.44999999999999</v>
      </c>
      <c r="F89" s="57" t="s">
        <v>615</v>
      </c>
      <c r="G89" s="57"/>
      <c r="H89" s="57"/>
    </row>
    <row r="90" spans="1:8">
      <c r="A90" s="87">
        <v>45023</v>
      </c>
      <c r="B90" s="96" t="s">
        <v>521</v>
      </c>
      <c r="E90" s="78">
        <v>-260</v>
      </c>
      <c r="F90" s="57" t="s">
        <v>615</v>
      </c>
    </row>
    <row r="91" spans="1:8">
      <c r="A91" s="87">
        <v>45026</v>
      </c>
      <c r="B91" t="s">
        <v>617</v>
      </c>
      <c r="E91" s="78">
        <v>-140</v>
      </c>
      <c r="F91" s="57" t="s">
        <v>615</v>
      </c>
    </row>
    <row r="92" spans="1:8">
      <c r="A92" s="87">
        <v>45026</v>
      </c>
      <c r="B92" t="s">
        <v>616</v>
      </c>
      <c r="E92" s="78">
        <v>-57.07</v>
      </c>
      <c r="F92" s="57" t="s">
        <v>615</v>
      </c>
    </row>
    <row r="93" spans="1:8">
      <c r="A93" s="87">
        <v>45026</v>
      </c>
      <c r="B93" t="s">
        <v>431</v>
      </c>
      <c r="C93">
        <v>1140.99</v>
      </c>
      <c r="D93" t="s">
        <v>434</v>
      </c>
      <c r="E93" s="78">
        <v>-190.17</v>
      </c>
      <c r="F93" t="s">
        <v>615</v>
      </c>
    </row>
    <row r="94" spans="1:8">
      <c r="A94" s="87">
        <v>45061</v>
      </c>
      <c r="B94" t="s">
        <v>618</v>
      </c>
      <c r="E94" s="78">
        <v>-190</v>
      </c>
      <c r="F94" s="57" t="s">
        <v>615</v>
      </c>
    </row>
    <row r="95" spans="1:8">
      <c r="E95" t="s">
        <v>196</v>
      </c>
    </row>
    <row r="96" spans="1:8">
      <c r="D96" s="29"/>
    </row>
    <row r="97" spans="1:5">
      <c r="D97" s="29"/>
    </row>
    <row r="111" spans="1:5">
      <c r="A111" s="70" t="s">
        <v>619</v>
      </c>
      <c r="B111" s="71" t="s">
        <v>620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589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590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622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623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624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281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625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626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601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627</v>
      </c>
      <c r="C28" s="83"/>
      <c r="D28" s="83"/>
      <c r="E28" s="78"/>
      <c r="H28" s="57"/>
    </row>
    <row r="29" spans="1:8">
      <c r="A29" s="87"/>
      <c r="B29" s="83" t="s">
        <v>628</v>
      </c>
      <c r="C29" s="83"/>
      <c r="D29" s="83"/>
      <c r="E29" s="78"/>
      <c r="H29" s="57"/>
    </row>
    <row r="30" spans="1:8">
      <c r="A30" s="87"/>
      <c r="B30" s="83" t="s">
        <v>629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630</v>
      </c>
      <c r="C32" s="83" t="s">
        <v>631</v>
      </c>
      <c r="D32" s="83"/>
      <c r="E32" s="78"/>
      <c r="H32" s="57"/>
    </row>
    <row r="33" spans="1:8">
      <c r="A33" s="87"/>
      <c r="B33" t="s">
        <v>632</v>
      </c>
      <c r="C33" s="83"/>
      <c r="D33" s="83"/>
      <c r="E33" s="78"/>
      <c r="H33" s="57"/>
    </row>
    <row r="34" spans="1:8">
      <c r="A34" s="87"/>
      <c r="B34" t="s">
        <v>633</v>
      </c>
      <c r="C34" s="83"/>
      <c r="D34" s="83"/>
      <c r="E34" s="78"/>
      <c r="H34" s="57"/>
    </row>
    <row r="35" spans="1:8">
      <c r="A35" s="87"/>
      <c r="B35" s="83" t="s">
        <v>634</v>
      </c>
      <c r="C35" s="83"/>
      <c r="D35" s="83"/>
      <c r="E35" s="78"/>
      <c r="H35" s="57"/>
    </row>
    <row r="36" spans="1:8">
      <c r="A36" s="87"/>
      <c r="B36" s="83" t="s">
        <v>635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393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538</v>
      </c>
      <c r="C60" s="85"/>
      <c r="D60" s="85" t="s">
        <v>168</v>
      </c>
      <c r="E60" s="78">
        <v>-1111.1099999999999</v>
      </c>
      <c r="G60" s="57"/>
      <c r="H60" s="57"/>
    </row>
    <row r="61" spans="1:8">
      <c r="A61" s="87">
        <v>45016</v>
      </c>
      <c r="B61" t="s">
        <v>288</v>
      </c>
      <c r="C61">
        <v>437.97</v>
      </c>
      <c r="D61" s="29" t="s">
        <v>605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289</v>
      </c>
      <c r="C62">
        <v>404.23</v>
      </c>
      <c r="D62" s="29" t="s">
        <v>605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290</v>
      </c>
      <c r="C63">
        <v>1135</v>
      </c>
      <c r="D63" s="29" t="s">
        <v>605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602</v>
      </c>
      <c r="C64">
        <v>659.93</v>
      </c>
      <c r="D64" s="29" t="s">
        <v>510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604</v>
      </c>
      <c r="C65">
        <v>720.19</v>
      </c>
      <c r="D65" s="227" t="s">
        <v>636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241</v>
      </c>
      <c r="C66">
        <v>613.91</v>
      </c>
      <c r="D66" s="29" t="s">
        <v>637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509</v>
      </c>
      <c r="C67">
        <v>2258.94</v>
      </c>
      <c r="D67" s="29" t="s">
        <v>430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638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639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640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641</v>
      </c>
      <c r="E72" s="78">
        <v>-158.63999999999999</v>
      </c>
    </row>
    <row r="73" spans="1:8">
      <c r="A73" s="87">
        <v>45037</v>
      </c>
      <c r="B73" t="s">
        <v>541</v>
      </c>
      <c r="D73" s="29"/>
      <c r="E73" s="78">
        <v>-100</v>
      </c>
    </row>
    <row r="74" spans="1:8">
      <c r="A74" s="87">
        <v>45037</v>
      </c>
      <c r="B74" t="s">
        <v>541</v>
      </c>
      <c r="E74" s="78">
        <v>-15</v>
      </c>
    </row>
    <row r="75" spans="1:8">
      <c r="A75" s="87">
        <v>45039</v>
      </c>
      <c r="B75" t="s">
        <v>642</v>
      </c>
      <c r="E75" s="78">
        <v>-430</v>
      </c>
    </row>
    <row r="76" spans="1:8">
      <c r="A76" s="87">
        <v>45040</v>
      </c>
      <c r="B76" t="s">
        <v>643</v>
      </c>
      <c r="E76" s="78">
        <v>-69.739999999999995</v>
      </c>
    </row>
    <row r="77" spans="1:8">
      <c r="A77" s="87">
        <v>45040</v>
      </c>
      <c r="B77" t="s">
        <v>644</v>
      </c>
      <c r="E77" s="78">
        <v>-125</v>
      </c>
    </row>
    <row r="78" spans="1:8">
      <c r="A78" s="87"/>
      <c r="E78" s="78" t="s">
        <v>645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646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645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647</v>
      </c>
      <c r="B111" s="71" t="s">
        <v>620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589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590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648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649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560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559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281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650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651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652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653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654</v>
      </c>
      <c r="D26" s="82"/>
      <c r="H26" s="57">
        <f t="shared" si="0"/>
        <v>-18317.020000000004</v>
      </c>
    </row>
    <row r="27" spans="1:8">
      <c r="A27" s="87">
        <v>45042</v>
      </c>
      <c r="B27" t="s">
        <v>655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656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657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658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393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659</v>
      </c>
      <c r="C55" s="85"/>
      <c r="D55" s="85" t="s">
        <v>194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660</v>
      </c>
      <c r="C56" s="85"/>
      <c r="D56" s="85" t="s">
        <v>462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661</v>
      </c>
      <c r="C57" s="85"/>
      <c r="D57" s="85" t="s">
        <v>462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662</v>
      </c>
      <c r="C58" s="85"/>
      <c r="D58" s="85" t="s">
        <v>462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663</v>
      </c>
      <c r="C59" s="85"/>
      <c r="D59" s="85" t="s">
        <v>462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288</v>
      </c>
      <c r="C60">
        <v>437.97</v>
      </c>
      <c r="D60" s="29" t="s">
        <v>636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289</v>
      </c>
      <c r="C61">
        <v>404.23</v>
      </c>
      <c r="D61" s="29" t="s">
        <v>636</v>
      </c>
      <c r="E61" s="78">
        <v>-134.74</v>
      </c>
      <c r="F61" s="57"/>
    </row>
    <row r="62" spans="1:8">
      <c r="A62" s="87">
        <v>44985</v>
      </c>
      <c r="B62" t="s">
        <v>290</v>
      </c>
      <c r="C62">
        <v>1135</v>
      </c>
      <c r="D62" s="29" t="s">
        <v>636</v>
      </c>
      <c r="E62" s="78">
        <v>-378.33</v>
      </c>
      <c r="F62" s="57"/>
    </row>
    <row r="63" spans="1:8">
      <c r="A63" s="87">
        <v>44982</v>
      </c>
      <c r="B63" t="s">
        <v>664</v>
      </c>
      <c r="C63">
        <v>659.93</v>
      </c>
      <c r="D63" s="29" t="s">
        <v>540</v>
      </c>
      <c r="E63" s="78">
        <v>-164.98</v>
      </c>
      <c r="F63" s="57"/>
    </row>
    <row r="64" spans="1:8">
      <c r="A64" s="87">
        <v>44995</v>
      </c>
      <c r="B64" t="s">
        <v>604</v>
      </c>
      <c r="C64">
        <v>720.19</v>
      </c>
      <c r="D64" s="227" t="s">
        <v>665</v>
      </c>
      <c r="E64" s="78">
        <v>-240.06</v>
      </c>
      <c r="F64" s="57"/>
    </row>
    <row r="65" spans="1:8">
      <c r="A65" s="87">
        <v>44995</v>
      </c>
      <c r="B65" t="s">
        <v>241</v>
      </c>
      <c r="C65">
        <v>613.91</v>
      </c>
      <c r="D65" s="29" t="s">
        <v>666</v>
      </c>
      <c r="E65" s="78">
        <v>-61.39</v>
      </c>
      <c r="F65" s="57"/>
    </row>
    <row r="66" spans="1:8">
      <c r="A66" s="87">
        <v>44995</v>
      </c>
      <c r="B66" t="s">
        <v>509</v>
      </c>
      <c r="C66">
        <v>2258.94</v>
      </c>
      <c r="D66" s="29" t="s">
        <v>469</v>
      </c>
      <c r="E66" s="78">
        <v>-376.49</v>
      </c>
      <c r="F66" s="57"/>
    </row>
    <row r="67" spans="1:8">
      <c r="A67" s="87">
        <v>44985</v>
      </c>
      <c r="B67" t="s">
        <v>667</v>
      </c>
      <c r="D67" s="29"/>
      <c r="E67" s="78">
        <v>-161.31</v>
      </c>
      <c r="F67" s="57"/>
    </row>
    <row r="68" spans="1:8">
      <c r="A68" s="87">
        <v>44986</v>
      </c>
      <c r="B68" t="s">
        <v>667</v>
      </c>
      <c r="D68" s="29"/>
      <c r="E68" s="78">
        <v>-137.93</v>
      </c>
      <c r="F68" s="57"/>
    </row>
    <row r="69" spans="1:8">
      <c r="A69" s="87">
        <v>44987</v>
      </c>
      <c r="B69" t="s">
        <v>667</v>
      </c>
      <c r="D69" s="29"/>
      <c r="E69" s="78">
        <v>-121.99</v>
      </c>
      <c r="F69" s="57"/>
    </row>
    <row r="70" spans="1:8">
      <c r="A70" s="87">
        <v>45004</v>
      </c>
      <c r="B70" t="s">
        <v>668</v>
      </c>
      <c r="D70" s="29"/>
      <c r="E70" s="78">
        <v>-94.85</v>
      </c>
      <c r="F70" s="57"/>
    </row>
    <row r="71" spans="1:8">
      <c r="A71" s="87">
        <v>45005</v>
      </c>
      <c r="B71" t="s">
        <v>669</v>
      </c>
      <c r="D71" s="29"/>
      <c r="E71" s="78">
        <v>-456.1</v>
      </c>
      <c r="F71" s="57"/>
    </row>
    <row r="72" spans="1:8">
      <c r="A72" s="87">
        <v>45005</v>
      </c>
      <c r="B72" t="s">
        <v>670</v>
      </c>
      <c r="E72" s="78">
        <v>-110</v>
      </c>
    </row>
    <row r="73" spans="1:8">
      <c r="A73" s="87">
        <v>45007</v>
      </c>
      <c r="B73" t="s">
        <v>671</v>
      </c>
      <c r="D73" s="29"/>
      <c r="E73" s="78">
        <v>-554.11</v>
      </c>
    </row>
    <row r="74" spans="1:8">
      <c r="A74" s="87">
        <v>45010</v>
      </c>
      <c r="B74" t="s">
        <v>672</v>
      </c>
      <c r="D74" s="29"/>
      <c r="E74" s="78">
        <v>-530.54999999999995</v>
      </c>
    </row>
    <row r="75" spans="1:8">
      <c r="A75" s="87">
        <v>45010</v>
      </c>
      <c r="B75" t="s">
        <v>673</v>
      </c>
      <c r="D75" s="29"/>
      <c r="E75" s="78">
        <v>-26.53</v>
      </c>
    </row>
    <row r="76" spans="1:8">
      <c r="A76" s="87"/>
      <c r="D76" s="29"/>
      <c r="E76" s="78" t="s">
        <v>645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403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674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403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675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645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676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554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486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589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590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677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678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679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680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681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682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683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684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685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686</v>
      </c>
      <c r="D25" s="82"/>
      <c r="F25" s="57"/>
      <c r="G25" s="57"/>
      <c r="H25" s="57">
        <f t="shared" si="0"/>
        <v>-270.29999999999927</v>
      </c>
    </row>
    <row r="26" spans="1:8">
      <c r="B26" t="s">
        <v>687</v>
      </c>
      <c r="D26" s="82"/>
      <c r="F26" s="57"/>
      <c r="G26" s="57"/>
      <c r="H26" s="57">
        <f t="shared" si="0"/>
        <v>-270.29999999999927</v>
      </c>
    </row>
    <row r="27" spans="1:8">
      <c r="B27" t="s">
        <v>688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403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689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690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235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691</v>
      </c>
      <c r="D35" t="s">
        <v>564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692</v>
      </c>
      <c r="D36" t="s">
        <v>564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693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694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695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696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697</v>
      </c>
      <c r="D50">
        <v>200</v>
      </c>
      <c r="F50" s="57"/>
      <c r="G50" s="57"/>
    </row>
    <row r="51" spans="1:8">
      <c r="B51" t="s">
        <v>698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699</v>
      </c>
      <c r="C60" s="85"/>
      <c r="D60" s="85" t="s">
        <v>170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700</v>
      </c>
      <c r="C61" s="85"/>
      <c r="D61" s="85" t="s">
        <v>170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701</v>
      </c>
      <c r="C62" s="85"/>
      <c r="D62" s="85" t="s">
        <v>239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660</v>
      </c>
      <c r="C63" s="85"/>
      <c r="D63" s="85" t="s">
        <v>510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661</v>
      </c>
      <c r="C64" s="85"/>
      <c r="D64" s="85" t="s">
        <v>510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662</v>
      </c>
      <c r="C65" s="85"/>
      <c r="D65" s="85" t="s">
        <v>510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663</v>
      </c>
      <c r="C66" s="85"/>
      <c r="D66" s="85" t="s">
        <v>510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702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703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704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705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706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287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287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288</v>
      </c>
      <c r="C74">
        <v>437.97</v>
      </c>
      <c r="D74" s="29" t="s">
        <v>665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289</v>
      </c>
      <c r="C75">
        <v>404.23</v>
      </c>
      <c r="D75" s="29" t="s">
        <v>665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290</v>
      </c>
      <c r="C76">
        <v>1135</v>
      </c>
      <c r="D76" s="29" t="s">
        <v>665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707</v>
      </c>
      <c r="E77" s="78">
        <v>-880.22</v>
      </c>
      <c r="G77" s="57"/>
    </row>
    <row r="78" spans="1:8">
      <c r="A78" s="87">
        <v>44958</v>
      </c>
      <c r="B78" t="s">
        <v>708</v>
      </c>
      <c r="E78" s="78">
        <v>-218.24</v>
      </c>
      <c r="G78" s="57"/>
    </row>
    <row r="79" spans="1:8">
      <c r="A79" s="87">
        <v>44960</v>
      </c>
      <c r="B79" t="s">
        <v>709</v>
      </c>
      <c r="E79" s="78">
        <v>-120.45</v>
      </c>
      <c r="G79" s="57"/>
    </row>
    <row r="80" spans="1:8">
      <c r="A80" s="87">
        <v>44963</v>
      </c>
      <c r="B80" t="s">
        <v>710</v>
      </c>
      <c r="D80" s="29"/>
      <c r="E80" s="78">
        <v>-130.56</v>
      </c>
      <c r="G80" s="57"/>
    </row>
    <row r="81" spans="1:8">
      <c r="A81" s="87">
        <v>44969</v>
      </c>
      <c r="B81" t="s">
        <v>711</v>
      </c>
      <c r="D81" s="29"/>
      <c r="E81" s="78">
        <v>-51.99</v>
      </c>
      <c r="G81" s="57"/>
    </row>
    <row r="82" spans="1:8">
      <c r="A82" s="87">
        <v>44970</v>
      </c>
      <c r="B82" t="s">
        <v>712</v>
      </c>
      <c r="D82" s="29"/>
      <c r="E82" s="78">
        <v>-379</v>
      </c>
      <c r="G82" s="57"/>
    </row>
    <row r="83" spans="1:8">
      <c r="A83" s="87">
        <v>44970</v>
      </c>
      <c r="B83" t="s">
        <v>712</v>
      </c>
      <c r="D83" s="29"/>
      <c r="E83" s="78">
        <v>-510</v>
      </c>
      <c r="G83" s="57"/>
    </row>
    <row r="84" spans="1:8">
      <c r="A84" s="87">
        <v>44971</v>
      </c>
      <c r="B84" t="s">
        <v>711</v>
      </c>
      <c r="D84" s="29"/>
      <c r="E84" s="78">
        <v>-51.99</v>
      </c>
      <c r="G84" s="57"/>
    </row>
    <row r="85" spans="1:8">
      <c r="A85" s="87">
        <v>44972</v>
      </c>
      <c r="B85" t="s">
        <v>713</v>
      </c>
      <c r="D85" s="29"/>
      <c r="E85" s="78">
        <v>-54.77</v>
      </c>
      <c r="G85" s="57"/>
    </row>
    <row r="86" spans="1:8">
      <c r="A86" s="87">
        <v>44972</v>
      </c>
      <c r="B86" t="s">
        <v>714</v>
      </c>
      <c r="D86" s="29"/>
      <c r="E86" s="78">
        <v>-459</v>
      </c>
      <c r="G86" s="57"/>
    </row>
    <row r="87" spans="1:8">
      <c r="A87" s="87">
        <v>44972</v>
      </c>
      <c r="B87" t="s">
        <v>715</v>
      </c>
      <c r="D87" s="29"/>
      <c r="E87" s="78">
        <v>-211</v>
      </c>
      <c r="G87" s="57"/>
    </row>
    <row r="88" spans="1:8">
      <c r="A88" s="87">
        <v>44977</v>
      </c>
      <c r="B88" t="s">
        <v>716</v>
      </c>
      <c r="D88" s="29"/>
      <c r="E88" s="78">
        <v>-100</v>
      </c>
      <c r="G88" s="57"/>
    </row>
    <row r="89" spans="1:8">
      <c r="A89" s="87">
        <v>44977</v>
      </c>
      <c r="B89" t="s">
        <v>716</v>
      </c>
      <c r="D89" s="29"/>
      <c r="E89" s="78">
        <v>-10</v>
      </c>
      <c r="G89" s="57"/>
    </row>
    <row r="90" spans="1:8">
      <c r="A90" s="87">
        <v>44981</v>
      </c>
      <c r="B90" t="s">
        <v>246</v>
      </c>
      <c r="D90" s="29"/>
      <c r="E90" s="78">
        <v>-132.77000000000001</v>
      </c>
      <c r="G90" s="57"/>
    </row>
    <row r="91" spans="1:8">
      <c r="A91" s="87">
        <v>44982</v>
      </c>
      <c r="B91" t="s">
        <v>246</v>
      </c>
      <c r="D91" s="29"/>
      <c r="E91" s="78">
        <v>-186.34</v>
      </c>
      <c r="G91" s="57"/>
    </row>
    <row r="92" spans="1:8">
      <c r="A92" s="87">
        <v>44982</v>
      </c>
      <c r="B92" t="s">
        <v>602</v>
      </c>
      <c r="C92">
        <v>659.93</v>
      </c>
      <c r="D92" s="29" t="s">
        <v>571</v>
      </c>
      <c r="E92" s="78">
        <v>-164.98</v>
      </c>
      <c r="G92" s="57"/>
    </row>
    <row r="93" spans="1:8">
      <c r="A93" s="229">
        <v>44982</v>
      </c>
      <c r="D93" s="29"/>
      <c r="E93" s="230" t="s">
        <v>645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717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718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643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643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643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645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719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720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486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589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590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721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557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722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723</v>
      </c>
      <c r="C8" s="231" t="s">
        <v>564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724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188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725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726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727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728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729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730</v>
      </c>
      <c r="F27" s="57"/>
      <c r="G27" s="57">
        <v>-5040</v>
      </c>
      <c r="H27" s="57">
        <f t="shared" si="0"/>
        <v>-18663.48</v>
      </c>
    </row>
    <row r="28" spans="1:8">
      <c r="B28" t="s">
        <v>681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731</v>
      </c>
      <c r="F29" s="57">
        <v>2000</v>
      </c>
      <c r="G29" s="57"/>
      <c r="H29" s="57">
        <f t="shared" si="0"/>
        <v>-16663.48</v>
      </c>
    </row>
    <row r="30" spans="1:8">
      <c r="B30" t="s">
        <v>732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733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734</v>
      </c>
      <c r="D32" s="235">
        <v>1000</v>
      </c>
      <c r="H32" s="57">
        <f t="shared" si="0"/>
        <v>-10163.48</v>
      </c>
    </row>
    <row r="33" spans="1:8">
      <c r="B33" s="19" t="s">
        <v>735</v>
      </c>
      <c r="D33" s="82"/>
      <c r="G33" s="57"/>
      <c r="H33" s="57">
        <f t="shared" si="0"/>
        <v>-10163.48</v>
      </c>
    </row>
    <row r="34" spans="1:8">
      <c r="A34" s="87"/>
      <c r="B34" s="218" t="s">
        <v>736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737</v>
      </c>
      <c r="C38" t="s">
        <v>564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738</v>
      </c>
      <c r="C39" t="s">
        <v>564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739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740</v>
      </c>
      <c r="C46" s="218"/>
      <c r="D46" s="218" t="s">
        <v>741</v>
      </c>
      <c r="H46" s="57"/>
    </row>
    <row r="47" spans="1:8">
      <c r="A47" s="223">
        <v>44844</v>
      </c>
      <c r="B47" s="218" t="s">
        <v>742</v>
      </c>
      <c r="C47" s="220"/>
      <c r="D47" s="218" t="s">
        <v>743</v>
      </c>
      <c r="H47" s="57"/>
    </row>
    <row r="48" spans="1:8">
      <c r="A48" s="223"/>
      <c r="B48" s="218" t="s">
        <v>744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696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745</v>
      </c>
      <c r="D54">
        <v>200</v>
      </c>
      <c r="F54" s="57"/>
      <c r="G54" s="57"/>
    </row>
    <row r="55" spans="1:8">
      <c r="B55" t="s">
        <v>746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747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699</v>
      </c>
      <c r="C64" s="85"/>
      <c r="D64" s="85" t="s">
        <v>195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700</v>
      </c>
      <c r="C65" s="85"/>
      <c r="D65" s="85" t="s">
        <v>195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748</v>
      </c>
      <c r="C66" s="85"/>
      <c r="D66" s="85" t="s">
        <v>398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749</v>
      </c>
      <c r="C67" s="85"/>
      <c r="D67" s="83" t="s">
        <v>605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660</v>
      </c>
      <c r="C68" s="85"/>
      <c r="D68" s="85" t="s">
        <v>540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661</v>
      </c>
      <c r="C69" s="85"/>
      <c r="D69" s="85" t="s">
        <v>540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662</v>
      </c>
      <c r="C70" s="85"/>
      <c r="D70" s="85" t="s">
        <v>540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663</v>
      </c>
      <c r="C71" s="85"/>
      <c r="D71" s="85" t="s">
        <v>540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218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750</v>
      </c>
      <c r="D73" t="s">
        <v>751</v>
      </c>
    </row>
    <row r="74" spans="1:8">
      <c r="A74" s="87">
        <v>44925</v>
      </c>
      <c r="B74" t="s">
        <v>752</v>
      </c>
      <c r="E74" s="78">
        <v>-47.8</v>
      </c>
    </row>
    <row r="75" spans="1:8">
      <c r="A75" s="87">
        <v>44934</v>
      </c>
      <c r="B75" t="s">
        <v>753</v>
      </c>
      <c r="E75" s="78">
        <v>-556.07000000000005</v>
      </c>
    </row>
    <row r="76" spans="1:8">
      <c r="A76" s="87">
        <v>44936</v>
      </c>
      <c r="B76" t="s">
        <v>754</v>
      </c>
      <c r="E76" s="78">
        <v>-79.34</v>
      </c>
    </row>
    <row r="77" spans="1:8">
      <c r="A77" s="87">
        <v>44937</v>
      </c>
      <c r="B77" t="s">
        <v>703</v>
      </c>
      <c r="E77" s="78">
        <v>-123.45</v>
      </c>
    </row>
    <row r="78" spans="1:8">
      <c r="A78" s="87">
        <v>44938</v>
      </c>
      <c r="B78" t="s">
        <v>704</v>
      </c>
      <c r="E78" s="78">
        <v>-113.57</v>
      </c>
    </row>
    <row r="79" spans="1:8">
      <c r="A79" s="87">
        <v>44939</v>
      </c>
      <c r="B79" t="s">
        <v>705</v>
      </c>
      <c r="E79" s="78">
        <v>-118.62</v>
      </c>
    </row>
    <row r="80" spans="1:8">
      <c r="A80" s="87">
        <v>44940</v>
      </c>
      <c r="B80" t="s">
        <v>706</v>
      </c>
      <c r="E80" s="78">
        <v>-123.85</v>
      </c>
    </row>
    <row r="81" spans="1:8">
      <c r="A81" s="87">
        <v>44942</v>
      </c>
      <c r="B81" t="s">
        <v>709</v>
      </c>
      <c r="E81" s="78">
        <v>-177.33</v>
      </c>
    </row>
    <row r="82" spans="1:8">
      <c r="A82" s="87">
        <v>44947</v>
      </c>
      <c r="B82" t="s">
        <v>541</v>
      </c>
      <c r="E82" s="78">
        <v>-100</v>
      </c>
    </row>
    <row r="83" spans="1:8">
      <c r="A83" s="87">
        <v>44949</v>
      </c>
      <c r="B83" t="s">
        <v>710</v>
      </c>
      <c r="E83" s="78">
        <v>-111.1</v>
      </c>
    </row>
    <row r="84" spans="1:8">
      <c r="A84" s="87">
        <v>44950</v>
      </c>
      <c r="B84" t="s">
        <v>755</v>
      </c>
      <c r="E84" s="78">
        <v>-99.87</v>
      </c>
    </row>
    <row r="85" spans="1:8">
      <c r="A85" s="87">
        <v>44951</v>
      </c>
      <c r="B85" t="s">
        <v>756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757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758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759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760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761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202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762</v>
      </c>
      <c r="E94" s="78">
        <v>-164.8</v>
      </c>
    </row>
    <row r="95" spans="1:8">
      <c r="A95" s="87">
        <v>44930</v>
      </c>
      <c r="B95" s="96" t="s">
        <v>763</v>
      </c>
      <c r="E95" s="78">
        <v>-139.33000000000001</v>
      </c>
    </row>
    <row r="96" spans="1:8">
      <c r="A96" s="87">
        <v>44931</v>
      </c>
      <c r="B96" s="96" t="s">
        <v>764</v>
      </c>
      <c r="E96" s="78">
        <v>-143.19999999999999</v>
      </c>
    </row>
    <row r="97" spans="1:7">
      <c r="A97" s="87">
        <v>44934</v>
      </c>
      <c r="B97" t="s">
        <v>765</v>
      </c>
      <c r="E97" s="78">
        <v>-297.38</v>
      </c>
    </row>
    <row r="98" spans="1:7">
      <c r="A98" s="87">
        <v>44944</v>
      </c>
      <c r="B98" t="s">
        <v>766</v>
      </c>
      <c r="E98" s="78">
        <v>-286.02999999999997</v>
      </c>
    </row>
    <row r="99" spans="1:7">
      <c r="A99" s="87">
        <v>44944</v>
      </c>
      <c r="B99" t="s">
        <v>766</v>
      </c>
      <c r="E99" s="78">
        <v>-423.18</v>
      </c>
    </row>
    <row r="100" spans="1:7">
      <c r="A100" s="87">
        <v>44950</v>
      </c>
      <c r="B100" t="s">
        <v>767</v>
      </c>
      <c r="D100" s="29"/>
      <c r="E100" s="78">
        <v>-31.35</v>
      </c>
    </row>
    <row r="101" spans="1:7">
      <c r="B101" t="s">
        <v>768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769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770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34" zoomScale="115" zoomScaleNormal="115" workbookViewId="0">
      <selection activeCell="D62" sqref="D62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-44245.82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1088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1090</v>
      </c>
      <c r="C9" s="83"/>
      <c r="D9" s="83"/>
      <c r="E9" s="57"/>
      <c r="G9" s="57"/>
      <c r="H9" s="57"/>
      <c r="K9" s="294"/>
    </row>
    <row r="10" spans="1:15">
      <c r="B10" s="84" t="s">
        <v>1093</v>
      </c>
      <c r="C10" s="83"/>
      <c r="D10" s="83"/>
      <c r="E10" s="57"/>
      <c r="G10" s="57"/>
      <c r="H10" s="57"/>
      <c r="L10" s="294"/>
    </row>
    <row r="11" spans="1:15">
      <c r="B11" s="83" t="s">
        <v>1091</v>
      </c>
      <c r="C11" s="83"/>
      <c r="D11" s="83"/>
      <c r="E11" s="57"/>
      <c r="G11" s="57"/>
      <c r="H11" s="57"/>
      <c r="K11" s="294" t="s">
        <v>1097</v>
      </c>
      <c r="L11" s="293">
        <v>8</v>
      </c>
      <c r="M11" s="295">
        <v>250</v>
      </c>
      <c r="N11" s="293">
        <f>M11*L11</f>
        <v>2000</v>
      </c>
      <c r="O11" t="s">
        <v>1094</v>
      </c>
    </row>
    <row r="12" spans="1:15">
      <c r="B12" s="83" t="s">
        <v>1092</v>
      </c>
      <c r="C12" s="83"/>
      <c r="D12" s="83"/>
      <c r="E12" s="57"/>
      <c r="G12" s="57"/>
      <c r="H12" s="57"/>
      <c r="K12" s="294" t="s">
        <v>1098</v>
      </c>
      <c r="L12" s="295">
        <v>2</v>
      </c>
      <c r="M12" s="295">
        <v>250</v>
      </c>
      <c r="N12" s="293">
        <f>M12*L12</f>
        <v>500</v>
      </c>
      <c r="O12" t="s">
        <v>1094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1099</v>
      </c>
      <c r="L13" s="293">
        <v>11</v>
      </c>
      <c r="M13" s="293">
        <v>250</v>
      </c>
      <c r="N13" s="293">
        <f>M13*L13</f>
        <v>2750</v>
      </c>
      <c r="O13" t="s">
        <v>1094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1095</v>
      </c>
      <c r="L14" s="98">
        <v>1</v>
      </c>
      <c r="M14" s="98">
        <v>8595</v>
      </c>
      <c r="N14" s="98">
        <f>M14*L14</f>
        <v>8595</v>
      </c>
      <c r="O14" s="7" t="s">
        <v>1096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1095</v>
      </c>
      <c r="L15" s="98">
        <v>9</v>
      </c>
      <c r="M15" s="98">
        <v>8845</v>
      </c>
      <c r="N15" s="98">
        <f>M15*L15</f>
        <v>79605</v>
      </c>
      <c r="O15" s="7" t="s">
        <v>1096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-2143.06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-2143.06</v>
      </c>
    </row>
    <row r="56" spans="1:8">
      <c r="G56" s="57"/>
      <c r="H56" s="57"/>
    </row>
    <row r="57" spans="1:8">
      <c r="A57" s="289">
        <v>45373</v>
      </c>
      <c r="B57" t="s">
        <v>1139</v>
      </c>
      <c r="C57">
        <v>10176.39</v>
      </c>
      <c r="D57" s="98" t="s">
        <v>1146</v>
      </c>
      <c r="E57" s="98">
        <v>-1130.71</v>
      </c>
      <c r="G57" s="57"/>
      <c r="H57" s="57"/>
    </row>
    <row r="58" spans="1:8">
      <c r="A58" s="289">
        <v>45375</v>
      </c>
      <c r="B58" t="s">
        <v>1147</v>
      </c>
      <c r="C58">
        <v>5999</v>
      </c>
      <c r="D58" s="98" t="s">
        <v>1146</v>
      </c>
      <c r="E58" s="98">
        <v>-666.55</v>
      </c>
      <c r="G58" s="57"/>
      <c r="H58" s="57"/>
    </row>
    <row r="59" spans="1:8">
      <c r="A59" s="289">
        <v>45377</v>
      </c>
      <c r="B59" t="s">
        <v>1159</v>
      </c>
      <c r="D59" s="98" t="s">
        <v>151</v>
      </c>
      <c r="E59" s="98">
        <v>-172.9</v>
      </c>
      <c r="G59" s="57"/>
      <c r="H59" s="57"/>
    </row>
    <row r="60" spans="1:8">
      <c r="A60" s="289">
        <v>45377</v>
      </c>
      <c r="B60" t="s">
        <v>1159</v>
      </c>
      <c r="D60" s="98" t="s">
        <v>143</v>
      </c>
      <c r="E60" s="98">
        <v>-172.9</v>
      </c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771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223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224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772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773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286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732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774</v>
      </c>
      <c r="B22" t="s">
        <v>723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774</v>
      </c>
      <c r="B23" t="s">
        <v>775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776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740</v>
      </c>
      <c r="C31" s="218"/>
      <c r="D31" s="218" t="s">
        <v>777</v>
      </c>
      <c r="E31" s="219"/>
      <c r="H31" s="57"/>
    </row>
    <row r="32" spans="1:8">
      <c r="A32" s="223">
        <v>44844</v>
      </c>
      <c r="B32" s="218" t="s">
        <v>742</v>
      </c>
      <c r="C32" s="220"/>
      <c r="D32" s="218" t="s">
        <v>743</v>
      </c>
      <c r="E32" s="218"/>
      <c r="H32" s="57"/>
    </row>
    <row r="33" spans="1:8">
      <c r="A33" s="223"/>
      <c r="B33" s="218" t="s">
        <v>778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779</v>
      </c>
      <c r="D39" s="65">
        <v>200</v>
      </c>
      <c r="F39" s="57"/>
      <c r="G39" s="57"/>
    </row>
    <row r="40" spans="1:8">
      <c r="B40" t="s">
        <v>780</v>
      </c>
      <c r="D40" s="1">
        <v>1479.95</v>
      </c>
      <c r="E40">
        <v>1480</v>
      </c>
      <c r="F40" s="57"/>
      <c r="G40" s="57"/>
    </row>
    <row r="41" spans="1:8">
      <c r="B41" t="s">
        <v>781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782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783</v>
      </c>
      <c r="C50" s="85"/>
      <c r="D50" s="85" t="s">
        <v>240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784</v>
      </c>
      <c r="C51" s="85"/>
      <c r="D51" s="85" t="s">
        <v>240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785</v>
      </c>
      <c r="C52" s="85"/>
      <c r="D52" s="85" t="s">
        <v>429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786</v>
      </c>
      <c r="C53" s="85"/>
      <c r="D53" s="83" t="s">
        <v>636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660</v>
      </c>
      <c r="C54" s="85"/>
      <c r="D54" s="85" t="s">
        <v>571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661</v>
      </c>
      <c r="C55" s="85"/>
      <c r="D55" s="85" t="s">
        <v>571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662</v>
      </c>
      <c r="C56" s="85"/>
      <c r="D56" s="85" t="s">
        <v>571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663</v>
      </c>
      <c r="C57" s="85"/>
      <c r="D57" s="85" t="s">
        <v>571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787</v>
      </c>
      <c r="E58" s="57">
        <v>-182.4</v>
      </c>
      <c r="F58" s="57"/>
      <c r="G58" s="57"/>
      <c r="H58" s="57"/>
    </row>
    <row r="59" spans="1:8">
      <c r="A59" s="87"/>
      <c r="B59" t="s">
        <v>788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789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790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211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791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792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793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794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795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796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797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798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799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800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801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252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802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803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804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805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806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807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808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809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272</v>
      </c>
      <c r="L2" s="241" t="s">
        <v>273</v>
      </c>
      <c r="M2" s="241" t="s">
        <v>25</v>
      </c>
      <c r="N2" s="20" t="s">
        <v>810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811</v>
      </c>
      <c r="J7" s="2">
        <v>95</v>
      </c>
      <c r="M7" s="1">
        <v>23.75</v>
      </c>
    </row>
    <row r="8" spans="1:14">
      <c r="A8" s="2" t="s">
        <v>812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813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814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815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816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817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818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819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820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821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822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823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824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825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826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827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828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829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830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831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832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833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834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834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835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836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837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838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839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840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841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842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843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844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845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846</v>
      </c>
      <c r="C46" s="85" t="s">
        <v>847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848</v>
      </c>
      <c r="C47" s="85" t="s">
        <v>847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849</v>
      </c>
      <c r="C48" s="85" t="s">
        <v>850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851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852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853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854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855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856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857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858</v>
      </c>
      <c r="C69" s="182"/>
      <c r="D69" s="232">
        <v>200</v>
      </c>
      <c r="E69" s="57" t="s">
        <v>859</v>
      </c>
      <c r="H69" s="57"/>
    </row>
    <row r="70" spans="1:8">
      <c r="A70" s="251">
        <v>44839</v>
      </c>
      <c r="B70" s="182" t="s">
        <v>860</v>
      </c>
      <c r="C70" s="182"/>
      <c r="D70" s="232">
        <v>200</v>
      </c>
      <c r="E70" s="57" t="s">
        <v>859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740</v>
      </c>
      <c r="C72" s="182">
        <v>3</v>
      </c>
      <c r="D72" t="s">
        <v>861</v>
      </c>
      <c r="E72" s="57"/>
    </row>
    <row r="73" spans="1:8">
      <c r="A73" s="251">
        <v>44844</v>
      </c>
      <c r="B73" s="182" t="s">
        <v>742</v>
      </c>
      <c r="C73" s="88"/>
      <c r="D73" t="s">
        <v>743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862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858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863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823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864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816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817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865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866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867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868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869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870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871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872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873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874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716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875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876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877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878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879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880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881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882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883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884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885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886</v>
      </c>
      <c r="H54" s="57">
        <f t="shared" si="1"/>
        <v>159986.79999999999</v>
      </c>
    </row>
    <row r="56" spans="1:8">
      <c r="A56" s="87">
        <v>44844</v>
      </c>
      <c r="B56" s="255" t="s">
        <v>742</v>
      </c>
      <c r="C56" s="255"/>
      <c r="D56" s="256">
        <v>2000</v>
      </c>
    </row>
    <row r="57" spans="1:8">
      <c r="A57" s="87">
        <v>44839</v>
      </c>
      <c r="B57" s="255" t="s">
        <v>860</v>
      </c>
      <c r="C57" s="255"/>
      <c r="D57" s="256">
        <v>200</v>
      </c>
    </row>
    <row r="59" spans="1:8">
      <c r="A59" s="251">
        <v>44803</v>
      </c>
      <c r="B59" s="182" t="s">
        <v>740</v>
      </c>
      <c r="C59" s="182"/>
      <c r="D59" s="252"/>
    </row>
    <row r="60" spans="1:8">
      <c r="A60" s="251">
        <v>44772</v>
      </c>
      <c r="B60" s="182" t="s">
        <v>887</v>
      </c>
      <c r="C60" s="182"/>
      <c r="D60" s="252"/>
    </row>
    <row r="61" spans="1:8">
      <c r="A61" s="251">
        <v>44742</v>
      </c>
      <c r="B61" s="182" t="s">
        <v>888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889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890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860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823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816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817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891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892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893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894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895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896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897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898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899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900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900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901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900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902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712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903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904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900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900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905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906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907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908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909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900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901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910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911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899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912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913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914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915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916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917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918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919</v>
      </c>
      <c r="G56" s="57"/>
      <c r="H56" s="57">
        <f t="shared" si="1"/>
        <v>-42104.91</v>
      </c>
    </row>
    <row r="57" spans="1:8">
      <c r="A57" s="87"/>
      <c r="B57" t="s">
        <v>920</v>
      </c>
      <c r="G57" s="57"/>
      <c r="H57" s="57">
        <f t="shared" si="1"/>
        <v>-42104.91</v>
      </c>
    </row>
    <row r="58" spans="1:8">
      <c r="A58" s="87">
        <v>44844</v>
      </c>
      <c r="B58" t="s">
        <v>921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921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922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742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923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924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925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926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927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928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886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929</v>
      </c>
      <c r="H82" s="57">
        <f t="shared" si="2"/>
        <v>-11205.910000000003</v>
      </c>
    </row>
    <row r="83" spans="1:8">
      <c r="B83" s="257" t="s">
        <v>930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931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740</v>
      </c>
      <c r="C87" s="182"/>
      <c r="D87" s="259">
        <v>4000</v>
      </c>
      <c r="H87" s="57"/>
    </row>
    <row r="88" spans="1:8">
      <c r="A88" s="251">
        <v>44772</v>
      </c>
      <c r="B88" s="182" t="s">
        <v>887</v>
      </c>
      <c r="C88" s="182"/>
      <c r="D88" s="259">
        <v>4000</v>
      </c>
      <c r="H88" s="57"/>
    </row>
    <row r="89" spans="1:8">
      <c r="A89" s="251">
        <v>44742</v>
      </c>
      <c r="B89" s="182" t="s">
        <v>888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932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933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823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816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817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934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935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936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924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937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938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939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940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941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942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943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944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945</v>
      </c>
      <c r="C27" s="85" t="s">
        <v>946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947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948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949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950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951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930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740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887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888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952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953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933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823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816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817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954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955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956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924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937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957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958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944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959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960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961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962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406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963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964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965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966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967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968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969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970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971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971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972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973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974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975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930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740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976</v>
      </c>
      <c r="H54" s="57">
        <f t="shared" si="1"/>
        <v>61721.7</v>
      </c>
    </row>
    <row r="55" spans="1:8">
      <c r="B55" s="231" t="s">
        <v>977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978</v>
      </c>
      <c r="C56" s="266" t="s">
        <v>979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980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888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887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981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953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823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816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817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982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983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984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985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986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924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937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987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988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711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989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990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991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992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993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994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716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944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995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560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559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996</v>
      </c>
      <c r="C41" t="s">
        <v>979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997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998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999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977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1000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887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1001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888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1002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1003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953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823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816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817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1004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1005</v>
      </c>
      <c r="C15" t="s">
        <v>979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1006</v>
      </c>
      <c r="C16" t="s">
        <v>1007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1008</v>
      </c>
      <c r="E18" s="57"/>
      <c r="F18" s="57"/>
      <c r="G18" s="57"/>
      <c r="H18" s="57">
        <f t="shared" si="0"/>
        <v>-5596.51</v>
      </c>
    </row>
    <row r="19" spans="1:8">
      <c r="B19" t="s">
        <v>1009</v>
      </c>
      <c r="E19" s="57"/>
      <c r="F19" s="57"/>
      <c r="G19" s="57"/>
      <c r="H19" s="57">
        <f t="shared" si="0"/>
        <v>-5596.51</v>
      </c>
    </row>
    <row r="20" spans="1:8">
      <c r="B20" t="s">
        <v>1010</v>
      </c>
      <c r="E20" s="57"/>
      <c r="F20" s="57"/>
      <c r="G20" s="57"/>
      <c r="H20" s="57">
        <f t="shared" si="0"/>
        <v>-5596.51</v>
      </c>
    </row>
    <row r="21" spans="1:8">
      <c r="B21" t="s">
        <v>1011</v>
      </c>
      <c r="C21" t="s">
        <v>979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1012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1013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992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1014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1015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1016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1017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541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944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1018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924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937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1019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1020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1021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1022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1023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888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1024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1025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1003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1026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933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823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816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817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924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937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252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1027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1027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252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838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1028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1029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944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1030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1023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topLeftCell="A30" zoomScale="110" zoomScaleNormal="110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-43042.16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-1970.16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-1970.16</v>
      </c>
    </row>
    <row r="51" spans="1:8">
      <c r="G51" s="57"/>
      <c r="H51" s="57"/>
    </row>
    <row r="52" spans="1:8">
      <c r="A52" s="289">
        <v>45373</v>
      </c>
      <c r="B52" t="s">
        <v>1139</v>
      </c>
      <c r="C52">
        <v>10176.39</v>
      </c>
      <c r="D52" s="98" t="s">
        <v>1145</v>
      </c>
      <c r="E52" s="98">
        <v>-1130.71</v>
      </c>
      <c r="G52" s="57"/>
      <c r="H52" s="57"/>
    </row>
    <row r="53" spans="1:8">
      <c r="A53" s="289">
        <v>45375</v>
      </c>
      <c r="B53" t="s">
        <v>1147</v>
      </c>
      <c r="C53">
        <v>5999</v>
      </c>
      <c r="D53" s="98" t="s">
        <v>151</v>
      </c>
      <c r="E53" s="98">
        <v>-666.55</v>
      </c>
      <c r="G53" s="57"/>
      <c r="H53" s="57"/>
    </row>
    <row r="54" spans="1:8">
      <c r="A54" s="289">
        <v>45377</v>
      </c>
      <c r="B54" t="s">
        <v>1159</v>
      </c>
      <c r="D54" s="98" t="s">
        <v>1161</v>
      </c>
      <c r="E54" s="98">
        <v>-172.9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1031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1003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953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823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816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817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924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937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1032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1033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1034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1035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1036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1037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944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1038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1039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1040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1041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1042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1043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1044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1003</v>
      </c>
      <c r="C5" t="s">
        <v>1045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1045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953</v>
      </c>
      <c r="C7" t="s">
        <v>1045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1045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823</v>
      </c>
      <c r="C9" s="85" t="s">
        <v>1046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816</v>
      </c>
      <c r="C10" s="83" t="s">
        <v>1046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817</v>
      </c>
      <c r="C11" s="83" t="s">
        <v>1046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924</v>
      </c>
      <c r="C13" s="85" t="s">
        <v>1046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937</v>
      </c>
      <c r="C14" s="85" t="s">
        <v>1046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1047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1048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1049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944</v>
      </c>
      <c r="C19" s="288" t="s">
        <v>1046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1046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1046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1050</v>
      </c>
      <c r="C23" t="s">
        <v>1046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1046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1051</v>
      </c>
      <c r="C28" s="57" t="s">
        <v>1045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1052</v>
      </c>
      <c r="C30" s="57" t="s">
        <v>1045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1053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1054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1055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1003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953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823</v>
      </c>
      <c r="C9" s="85" t="s">
        <v>1046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816</v>
      </c>
      <c r="C10" s="83" t="s">
        <v>1046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817</v>
      </c>
      <c r="C11" s="83" t="s">
        <v>1046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924</v>
      </c>
      <c r="C13" s="85" t="s">
        <v>1046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937</v>
      </c>
      <c r="C14" s="85" t="s">
        <v>1046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944</v>
      </c>
      <c r="C16" s="288" t="s">
        <v>1046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1047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1056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1057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979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1058</v>
      </c>
      <c r="C22" t="s">
        <v>1059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979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1060</v>
      </c>
      <c r="C24" t="s">
        <v>979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1061</v>
      </c>
      <c r="C28" s="2" t="s">
        <v>1046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1061</v>
      </c>
      <c r="C29" s="2" t="s">
        <v>1046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1062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1063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1064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1003</v>
      </c>
      <c r="C5" t="s">
        <v>1045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1045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953</v>
      </c>
      <c r="C7" t="s">
        <v>1045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1045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823</v>
      </c>
      <c r="C9" s="85" t="s">
        <v>1046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816</v>
      </c>
      <c r="C10" s="83" t="s">
        <v>1046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817</v>
      </c>
      <c r="C11" s="83" t="s">
        <v>1046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924</v>
      </c>
      <c r="C13" s="85" t="s">
        <v>1046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937</v>
      </c>
      <c r="C14" s="85" t="s">
        <v>1046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1047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944</v>
      </c>
      <c r="C17" s="288" t="s">
        <v>1046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979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979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1046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1065</v>
      </c>
      <c r="C25" t="s">
        <v>1045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1066</v>
      </c>
    </row>
    <row r="3" spans="1:14">
      <c r="A3" t="s">
        <v>1067</v>
      </c>
      <c r="C3" t="s">
        <v>1068</v>
      </c>
      <c r="D3" t="s">
        <v>1069</v>
      </c>
    </row>
    <row r="4" spans="1:14">
      <c r="A4" t="s">
        <v>1070</v>
      </c>
      <c r="C4" t="s">
        <v>1071</v>
      </c>
      <c r="D4" t="s">
        <v>1072</v>
      </c>
    </row>
    <row r="5" spans="1:14">
      <c r="A5" t="s">
        <v>1073</v>
      </c>
      <c r="C5" t="s">
        <v>1071</v>
      </c>
      <c r="D5" t="s">
        <v>1074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272</v>
      </c>
      <c r="L11" s="241" t="s">
        <v>273</v>
      </c>
      <c r="M11" s="241" t="s">
        <v>25</v>
      </c>
      <c r="N11" s="20" t="s">
        <v>810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811</v>
      </c>
      <c r="J16" s="2">
        <v>95</v>
      </c>
      <c r="K16" s="1"/>
      <c r="M16" s="1">
        <v>23.75</v>
      </c>
    </row>
    <row r="17" spans="1:14">
      <c r="A17" s="2" t="s">
        <v>812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813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814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23" zoomScale="110" zoomScaleNormal="110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-143042.16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-1970.16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-1970.16</v>
      </c>
    </row>
    <row r="51" spans="1:8">
      <c r="G51" s="57"/>
      <c r="H51" s="57"/>
    </row>
    <row r="52" spans="1:8">
      <c r="A52" s="289">
        <v>45373</v>
      </c>
      <c r="B52" t="s">
        <v>1139</v>
      </c>
      <c r="C52">
        <v>10176.39</v>
      </c>
      <c r="D52" s="98" t="s">
        <v>158</v>
      </c>
      <c r="E52" s="98">
        <v>-1130.71</v>
      </c>
      <c r="G52" s="57"/>
      <c r="H52" s="57"/>
    </row>
    <row r="53" spans="1:8">
      <c r="A53" s="289">
        <v>45375</v>
      </c>
      <c r="B53" t="s">
        <v>1147</v>
      </c>
      <c r="C53">
        <v>5999</v>
      </c>
      <c r="D53" s="98" t="s">
        <v>158</v>
      </c>
      <c r="E53" s="98">
        <v>-666.55</v>
      </c>
      <c r="G53" s="57"/>
      <c r="H53" s="57"/>
    </row>
    <row r="54" spans="1:8">
      <c r="A54" s="289">
        <v>45377</v>
      </c>
      <c r="B54" t="s">
        <v>1159</v>
      </c>
      <c r="D54" s="98" t="s">
        <v>1144</v>
      </c>
      <c r="E54" s="98">
        <v>-172.9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37" zoomScale="160" zoomScaleNormal="160" workbookViewId="0">
      <selection activeCell="D57" sqref="D5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-43553.59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-2481.59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-2481.59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170</v>
      </c>
      <c r="E52" s="101">
        <v>-234.33</v>
      </c>
      <c r="G52" s="57"/>
      <c r="H52" s="57"/>
    </row>
    <row r="53" spans="1:8">
      <c r="A53" s="289">
        <v>45373</v>
      </c>
      <c r="B53" t="s">
        <v>1139</v>
      </c>
      <c r="C53">
        <v>10176.39</v>
      </c>
      <c r="D53" s="98" t="s">
        <v>1144</v>
      </c>
      <c r="E53" s="98">
        <v>-1130.71</v>
      </c>
      <c r="G53" s="57"/>
      <c r="H53" s="57"/>
    </row>
    <row r="54" spans="1:8">
      <c r="A54" s="289">
        <v>45375</v>
      </c>
      <c r="B54" t="s">
        <v>1147</v>
      </c>
      <c r="C54">
        <v>5999</v>
      </c>
      <c r="D54" s="98" t="s">
        <v>1144</v>
      </c>
      <c r="E54" s="98">
        <v>-666.55</v>
      </c>
      <c r="G54" s="57"/>
      <c r="H54" s="57"/>
    </row>
    <row r="55" spans="1:8">
      <c r="A55" s="289">
        <v>45358</v>
      </c>
      <c r="B55" t="s">
        <v>1126</v>
      </c>
      <c r="C55">
        <v>2273</v>
      </c>
      <c r="D55" s="98" t="s">
        <v>170</v>
      </c>
      <c r="E55" s="98">
        <v>-378.87</v>
      </c>
      <c r="G55" s="57"/>
      <c r="H55" s="57"/>
    </row>
    <row r="56" spans="1:8">
      <c r="A56" s="289">
        <v>45371</v>
      </c>
      <c r="B56" t="s">
        <v>1151</v>
      </c>
      <c r="D56" s="98" t="s">
        <v>170</v>
      </c>
      <c r="E56" s="98">
        <v>101.77</v>
      </c>
      <c r="G56" s="57"/>
      <c r="H56" s="57"/>
    </row>
    <row r="57" spans="1:8">
      <c r="A57" s="289">
        <v>45377</v>
      </c>
      <c r="B57" t="s">
        <v>1159</v>
      </c>
      <c r="D57" s="98" t="s">
        <v>194</v>
      </c>
      <c r="E57" s="98">
        <v>-172.9</v>
      </c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36" zoomScale="145" zoomScaleNormal="145" workbookViewId="0">
      <selection activeCell="D57" sqref="D5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-44153.39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-2481.59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-2481.59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195</v>
      </c>
      <c r="E52" s="101">
        <v>-234.33</v>
      </c>
      <c r="G52" s="57"/>
      <c r="H52" s="57"/>
    </row>
    <row r="53" spans="1:8">
      <c r="A53" s="289">
        <v>45373</v>
      </c>
      <c r="B53" t="s">
        <v>1139</v>
      </c>
      <c r="C53">
        <v>10176.39</v>
      </c>
      <c r="D53" s="98" t="s">
        <v>1143</v>
      </c>
      <c r="E53" s="98">
        <v>-1130.71</v>
      </c>
      <c r="G53" s="57"/>
      <c r="H53" s="57"/>
    </row>
    <row r="54" spans="1:8">
      <c r="A54" s="289">
        <v>45375</v>
      </c>
      <c r="B54" t="s">
        <v>1147</v>
      </c>
      <c r="C54">
        <v>5999</v>
      </c>
      <c r="D54" s="98" t="s">
        <v>1143</v>
      </c>
      <c r="E54" s="98">
        <v>-666.55</v>
      </c>
      <c r="G54" s="57"/>
      <c r="H54" s="57"/>
    </row>
    <row r="55" spans="1:8">
      <c r="A55" s="289">
        <v>45358</v>
      </c>
      <c r="B55" t="s">
        <v>1126</v>
      </c>
      <c r="C55">
        <v>2273</v>
      </c>
      <c r="D55" s="98" t="s">
        <v>195</v>
      </c>
      <c r="E55" s="98">
        <v>-378.87</v>
      </c>
      <c r="G55" s="57"/>
      <c r="H55" s="57"/>
    </row>
    <row r="56" spans="1:8">
      <c r="A56" s="289">
        <v>45371</v>
      </c>
      <c r="B56" t="s">
        <v>1151</v>
      </c>
      <c r="D56" s="98" t="s">
        <v>195</v>
      </c>
      <c r="E56" s="98">
        <v>101.77</v>
      </c>
      <c r="G56" s="57"/>
      <c r="H56" s="57"/>
    </row>
    <row r="57" spans="1:8">
      <c r="A57" s="289">
        <v>45377</v>
      </c>
      <c r="B57" t="s">
        <v>1159</v>
      </c>
      <c r="D57" s="98" t="s">
        <v>239</v>
      </c>
      <c r="E57" s="98">
        <v>-172.9</v>
      </c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48" zoomScale="190" zoomScaleNormal="190" workbookViewId="0">
      <selection activeCell="D57" sqref="D57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-47705.05</v>
      </c>
      <c r="F2" s="81">
        <f>SUM(F4:F34)</f>
        <v>0</v>
      </c>
      <c r="G2" s="81">
        <f>SUM(G4:G34)</f>
        <v>-1805.86</v>
      </c>
      <c r="H2" s="81">
        <f>F2+G2</f>
        <v>-1805.86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-2481.59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>
        <v>45504</v>
      </c>
      <c r="B31" s="7" t="s">
        <v>1129</v>
      </c>
      <c r="D31" s="82"/>
      <c r="E31" s="98"/>
      <c r="F31" s="57"/>
      <c r="G31" s="78">
        <v>-1805.86</v>
      </c>
      <c r="H31" s="57">
        <f t="shared" si="0"/>
        <v>-1805.86</v>
      </c>
    </row>
    <row r="32" spans="1:8">
      <c r="D32" s="89"/>
      <c r="F32" s="57"/>
      <c r="G32" s="57"/>
      <c r="H32" s="57">
        <f t="shared" si="0"/>
        <v>-1805.86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-2481.59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240</v>
      </c>
      <c r="E52" s="101">
        <v>-234.33</v>
      </c>
      <c r="G52" s="57"/>
      <c r="H52" s="57"/>
    </row>
    <row r="53" spans="1:8">
      <c r="A53" s="289">
        <v>45373</v>
      </c>
      <c r="B53" t="s">
        <v>1139</v>
      </c>
      <c r="C53">
        <v>10176.39</v>
      </c>
      <c r="D53" s="98" t="s">
        <v>1142</v>
      </c>
      <c r="E53" s="98">
        <v>-1130.71</v>
      </c>
      <c r="G53" s="57"/>
      <c r="H53" s="57"/>
    </row>
    <row r="54" spans="1:8">
      <c r="A54" s="289">
        <v>45375</v>
      </c>
      <c r="B54" t="s">
        <v>1147</v>
      </c>
      <c r="C54">
        <v>5999</v>
      </c>
      <c r="D54" s="98" t="s">
        <v>1142</v>
      </c>
      <c r="E54" s="98">
        <v>-666.55</v>
      </c>
      <c r="G54" s="57"/>
      <c r="H54" s="57"/>
    </row>
    <row r="55" spans="1:8">
      <c r="A55" s="289">
        <v>45358</v>
      </c>
      <c r="B55" t="s">
        <v>1126</v>
      </c>
      <c r="C55">
        <v>2273</v>
      </c>
      <c r="D55" s="98" t="s">
        <v>240</v>
      </c>
      <c r="E55" s="98">
        <v>-378.87</v>
      </c>
      <c r="G55" s="57"/>
      <c r="H55" s="57"/>
    </row>
    <row r="56" spans="1:8">
      <c r="A56" s="289">
        <v>45371</v>
      </c>
      <c r="B56" t="s">
        <v>1151</v>
      </c>
      <c r="D56" s="98" t="s">
        <v>1152</v>
      </c>
      <c r="E56" s="98">
        <v>101.77</v>
      </c>
      <c r="G56" s="57"/>
      <c r="H56" s="57"/>
    </row>
    <row r="57" spans="1:8">
      <c r="A57" s="289">
        <v>45377</v>
      </c>
      <c r="B57" t="s">
        <v>1159</v>
      </c>
      <c r="D57" s="98" t="s">
        <v>398</v>
      </c>
      <c r="E57" s="98">
        <v>-172.9</v>
      </c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-1805.86</v>
      </c>
    </row>
    <row r="116" spans="1:5">
      <c r="D116" s="64" t="s">
        <v>75</v>
      </c>
      <c r="E116">
        <f>SUM(E106:E115)</f>
        <v>-1805.86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="130" zoomScaleNormal="130" workbookViewId="0">
      <selection activeCell="D59" sqref="D5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-48554.86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-3331.3999999999996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-3331.3999999999996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399</v>
      </c>
      <c r="E54" s="101">
        <v>-234.33</v>
      </c>
      <c r="G54" s="57"/>
      <c r="H54" s="57"/>
    </row>
    <row r="55" spans="1:8">
      <c r="A55" s="289">
        <v>45373</v>
      </c>
      <c r="B55" t="s">
        <v>1139</v>
      </c>
      <c r="C55">
        <v>10176.39</v>
      </c>
      <c r="D55" s="98" t="s">
        <v>398</v>
      </c>
      <c r="E55" s="98">
        <v>-1130.71</v>
      </c>
      <c r="G55" s="57"/>
      <c r="H55" s="57"/>
    </row>
    <row r="56" spans="1:8">
      <c r="A56" s="289">
        <v>45375</v>
      </c>
      <c r="B56" t="s">
        <v>1147</v>
      </c>
      <c r="C56">
        <v>5999</v>
      </c>
      <c r="D56" s="98" t="s">
        <v>1148</v>
      </c>
      <c r="E56" s="98">
        <v>-666.55</v>
      </c>
      <c r="G56" s="57"/>
      <c r="H56" s="57"/>
    </row>
    <row r="57" spans="1:8">
      <c r="A57" s="289">
        <v>45358</v>
      </c>
      <c r="B57" t="s">
        <v>1126</v>
      </c>
      <c r="C57">
        <v>2273</v>
      </c>
      <c r="D57" s="98" t="s">
        <v>399</v>
      </c>
      <c r="E57" s="98">
        <v>-378.87</v>
      </c>
      <c r="F57" s="57"/>
      <c r="G57" s="57"/>
      <c r="H57" s="57"/>
    </row>
    <row r="58" spans="1:8">
      <c r="A58" s="289">
        <v>45371</v>
      </c>
      <c r="B58" t="s">
        <v>1151</v>
      </c>
      <c r="D58" s="98" t="s">
        <v>1153</v>
      </c>
      <c r="E58" s="98">
        <v>101.77</v>
      </c>
      <c r="F58" s="57"/>
      <c r="G58" s="57"/>
      <c r="H58" s="57"/>
    </row>
    <row r="59" spans="1:8">
      <c r="A59" s="289">
        <v>45377</v>
      </c>
      <c r="B59" t="s">
        <v>1159</v>
      </c>
      <c r="D59" s="98" t="s">
        <v>429</v>
      </c>
      <c r="E59" s="98">
        <v>-172.9</v>
      </c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2024-03-28T06:05:46Z</dcterms:modified>
  <dc:language>tr-TR</dc:language>
</cp:coreProperties>
</file>