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22A4E58A-F0FC-4FC2-A567-2C48CB4809A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F130" i="11"/>
  <c r="F129" i="11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F2" i="8"/>
  <c r="C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6" i="3" s="1"/>
  <c r="F9" i="1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77" i="2"/>
  <c r="F78" i="2" s="1"/>
  <c r="D68" i="2" s="1"/>
  <c r="D69" i="2"/>
  <c r="D67" i="2"/>
  <c r="D71" i="2" s="1"/>
  <c r="D66" i="2"/>
  <c r="G40" i="2"/>
  <c r="E5" i="2" s="1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F132" i="11" l="1"/>
  <c r="F37" i="4"/>
  <c r="H65" i="11"/>
  <c r="F7" i="6"/>
  <c r="H16" i="11"/>
  <c r="H17" i="11" s="1"/>
  <c r="H77" i="11"/>
  <c r="F10" i="6"/>
  <c r="H32" i="11"/>
  <c r="H33" i="11" s="1"/>
  <c r="F94" i="10"/>
  <c r="F37" i="6"/>
  <c r="F37" i="7"/>
  <c r="H81" i="11"/>
  <c r="H82" i="11" s="1"/>
  <c r="J15" i="10"/>
  <c r="F7" i="4"/>
  <c r="G19" i="8"/>
  <c r="G20" i="8" s="1"/>
  <c r="G21" i="8" s="1"/>
  <c r="G22" i="8" s="1"/>
  <c r="D6" i="7"/>
  <c r="F13" i="1" s="1"/>
  <c r="D6" i="6"/>
  <c r="F12" i="1" s="1"/>
  <c r="F37" i="5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D11" i="6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E68" i="14"/>
  <c r="E87" i="14" s="1"/>
  <c r="D9" i="13"/>
  <c r="E9" i="13" s="1"/>
  <c r="E49" i="12"/>
  <c r="E67" i="12" s="1"/>
  <c r="X5" i="14"/>
  <c r="H132" i="11"/>
  <c r="E25" i="12"/>
  <c r="E37" i="14"/>
  <c r="E27" i="12"/>
  <c r="E39" i="14"/>
  <c r="M6" i="12"/>
  <c r="N8" i="12" s="1"/>
  <c r="F7" i="3"/>
  <c r="D9" i="1"/>
  <c r="E9" i="1" s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H126" i="11" l="1"/>
  <c r="E41" i="12"/>
  <c r="D16" i="1"/>
  <c r="H83" i="11"/>
  <c r="H127" i="11"/>
  <c r="D7" i="13"/>
  <c r="E7" i="13" s="1"/>
  <c r="F83" i="11"/>
  <c r="E15" i="14"/>
  <c r="I11" i="14"/>
  <c r="H133" i="11"/>
  <c r="E88" i="14"/>
  <c r="AB7" i="14" s="1"/>
  <c r="Z7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F7" i="13" l="1"/>
  <c r="E42" i="12"/>
  <c r="E68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N67" i="12"/>
  <c r="P49" i="12"/>
  <c r="H78" i="12"/>
  <c r="I49" i="12"/>
  <c r="I78" i="12" s="1"/>
  <c r="H67" i="12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O67" i="12"/>
  <c r="O81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O86" i="14"/>
  <c r="Q69" i="14"/>
  <c r="K50" i="12"/>
  <c r="Q50" i="12"/>
  <c r="J69" i="14"/>
  <c r="J86" i="14" s="1"/>
  <c r="I86" i="14"/>
  <c r="K69" i="14"/>
  <c r="M50" i="12" l="1"/>
  <c r="N51" i="12" s="1"/>
  <c r="X17" i="14"/>
  <c r="X18" i="14" s="1"/>
  <c r="AB18" i="14" s="1"/>
  <c r="I88" i="14"/>
  <c r="AB17" i="14" s="1"/>
  <c r="Y17" i="14"/>
  <c r="J88" i="14"/>
  <c r="G50" i="12"/>
  <c r="H51" i="12" s="1"/>
  <c r="X27" i="14"/>
  <c r="X28" i="14" s="1"/>
  <c r="O88" i="14"/>
  <c r="AB27" i="14" s="1"/>
  <c r="P86" i="14"/>
  <c r="L69" i="14"/>
  <c r="R69" i="14"/>
  <c r="N69" i="14" l="1"/>
  <c r="O70" i="14" s="1"/>
  <c r="AB28" i="14"/>
  <c r="AC41" i="14" s="1"/>
  <c r="X33" i="14"/>
  <c r="AB33" i="14" s="1"/>
  <c r="P88" i="14"/>
  <c r="Y27" i="14"/>
  <c r="H69" i="14"/>
  <c r="I70" i="14" s="1"/>
  <c r="I51" i="12"/>
  <c r="J51" i="12"/>
  <c r="F88" i="14"/>
  <c r="F86" i="14"/>
  <c r="Y7" i="14" s="1"/>
  <c r="AC17" i="14"/>
  <c r="Y18" i="14"/>
  <c r="AC18" i="14" s="1"/>
  <c r="O51" i="12"/>
  <c r="P51" i="12"/>
  <c r="Q51" i="12" l="1"/>
  <c r="K51" i="12"/>
  <c r="AC7" i="14"/>
  <c r="Y8" i="14"/>
  <c r="AC8" i="14" s="1"/>
  <c r="J70" i="14"/>
  <c r="K70" i="14"/>
  <c r="AC27" i="14"/>
  <c r="Y28" i="14"/>
  <c r="P70" i="14"/>
  <c r="Q70" i="14"/>
  <c r="R70" i="14" l="1"/>
  <c r="L70" i="14"/>
  <c r="Y33" i="14"/>
  <c r="AC33" i="14" s="1"/>
  <c r="AC28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H82" i="14" l="1"/>
  <c r="I83" i="14" s="1"/>
  <c r="I64" i="12"/>
  <c r="I67" i="12" s="1"/>
  <c r="I81" i="12" s="1"/>
  <c r="D76" i="12" s="1"/>
  <c r="D74" i="12" s="1"/>
  <c r="J64" i="12"/>
  <c r="J81" i="12" s="1"/>
  <c r="N82" i="14"/>
  <c r="O83" i="14" s="1"/>
  <c r="O64" i="12"/>
  <c r="P64" i="12"/>
  <c r="P81" i="12" s="1"/>
  <c r="Q64" i="12" l="1"/>
  <c r="M64" i="12" s="1"/>
  <c r="M65" i="12" s="1"/>
  <c r="K64" i="12"/>
  <c r="G64" i="12" s="1"/>
  <c r="G65" i="12" s="1"/>
  <c r="I75" i="12" s="1"/>
  <c r="P83" i="14"/>
  <c r="Q83" i="14"/>
  <c r="I74" i="12"/>
  <c r="I76" i="12" s="1"/>
  <c r="J83" i="14"/>
  <c r="K83" i="14"/>
  <c r="L83" i="14" l="1"/>
  <c r="H83" i="14" s="1"/>
  <c r="R83" i="14"/>
  <c r="N83" i="14" s="1"/>
  <c r="W21" i="14" l="1"/>
  <c r="AC44" i="14" s="1"/>
  <c r="AC42" i="14" s="1"/>
  <c r="N84" i="14"/>
  <c r="H84" i="14"/>
  <c r="W11" i="14"/>
  <c r="AA44" i="14" s="1"/>
  <c r="AA42" i="14" s="1"/>
</calcChain>
</file>

<file path=xl/sharedStrings.xml><?xml version="1.0" encoding="utf-8"?>
<sst xmlns="http://schemas.openxmlformats.org/spreadsheetml/2006/main" count="1205" uniqueCount="610">
  <si>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</si>
  <si>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</si>
  <si>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</si>
  <si>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</si>
  <si>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</si>
  <si>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</si>
  <si>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</si>
  <si>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</si>
  <si>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</si>
  <si>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</si>
  <si>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</si>
  <si>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</si>
  <si>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</si>
  <si>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</si>
  <si>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</si>
  <si>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</si>
  <si>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</si>
  <si>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</si>
  <si>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</si>
  <si>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</si>
  <si>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</si>
  <si>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</si>
  <si>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</si>
  <si>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</si>
  <si>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</si>
  <si>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</si>
  <si>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</si>
  <si>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</si>
  <si>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</si>
  <si>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</si>
  <si>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</si>
  <si>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</si>
  <si>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</si>
  <si>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</si>
  <si>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</si>
  <si>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</si>
  <si>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</si>
  <si>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</si>
  <si>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</si>
  <si>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</si>
  <si>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</si>
  <si>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</si>
  <si>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</si>
  <si>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</si>
  <si>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</si>
  <si>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</si>
  <si>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</si>
  <si>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</si>
  <si>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</si>
  <si>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</si>
  <si>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</si>
  <si>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</si>
  <si>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</si>
  <si>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</si>
  <si>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</si>
  <si>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</si>
  <si>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</si>
  <si>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</si>
  <si>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</si>
  <si>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</si>
  <si>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</si>
  <si>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</si>
  <si>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</si>
  <si>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</si>
  <si>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</si>
  <si>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</si>
  <si>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</si>
  <si>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</si>
  <si>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</si>
  <si>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</si>
  <si>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</si>
  <si>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</si>
  <si>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</si>
  <si>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</si>
  <si>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</si>
  <si>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</si>
  <si>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</si>
  <si>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</si>
  <si>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</si>
  <si>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</si>
  <si>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</si>
  <si>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</si>
  <si>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</si>
  <si>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</si>
  <si>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</si>
  <si>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</si>
  <si>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</si>
  <si>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</si>
  <si>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</si>
  <si>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</si>
  <si>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</si>
  <si>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</si>
  <si>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</si>
  <si>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</si>
  <si>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</si>
  <si>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</si>
  <si>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</si>
  <si>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</si>
  <si>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</si>
  <si>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</si>
  <si>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</si>
  <si>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</si>
  <si>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</si>
  <si>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</si>
  <si>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</si>
  <si>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</si>
  <si>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</si>
  <si>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</si>
  <si>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</si>
  <si>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</si>
  <si>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</si>
  <si>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</si>
  <si>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</si>
  <si>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</si>
  <si>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</si>
  <si>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</si>
  <si>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</si>
  <si>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</si>
  <si>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</si>
  <si>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</si>
  <si>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</si>
  <si>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</si>
  <si>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</si>
  <si>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</si>
  <si>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</si>
  <si>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</si>
  <si>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</si>
  <si>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</si>
  <si>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</si>
  <si>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</si>
  <si>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</si>
  <si>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</si>
  <si>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</si>
  <si>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</si>
  <si>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</si>
  <si>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</si>
  <si>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</si>
  <si>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</si>
  <si>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</si>
  <si>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</si>
  <si>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</si>
  <si>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</si>
  <si>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</si>
  <si>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</si>
  <si>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</si>
  <si>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</si>
  <si>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</si>
  <si>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</si>
  <si>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</si>
  <si>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</si>
  <si>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</si>
  <si>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</si>
  <si>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</si>
  <si>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</si>
  <si>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</si>
  <si>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</si>
  <si>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</si>
  <si>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</si>
  <si>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</si>
  <si>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</si>
  <si>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</si>
  <si>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</si>
  <si>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</si>
  <si>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</si>
  <si>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</si>
  <si>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</si>
  <si>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</si>
  <si>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</si>
  <si>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</si>
  <si>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</si>
  <si>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</si>
  <si>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</si>
  <si>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</si>
  <si>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</si>
  <si>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</si>
  <si>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</si>
  <si>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</si>
  <si>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</si>
  <si>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</si>
  <si>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</si>
  <si>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</si>
  <si>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</si>
  <si>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</si>
  <si>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</si>
  <si>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</si>
  <si>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</si>
  <si>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</si>
  <si>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</si>
  <si>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</si>
  <si>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</si>
  <si>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</si>
  <si>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</si>
  <si>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</si>
  <si>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</si>
  <si>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</si>
  <si>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</si>
  <si>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</si>
  <si>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</si>
  <si>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</si>
  <si>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</si>
  <si>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</si>
  <si>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</si>
  <si>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</si>
  <si>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</si>
  <si>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</si>
  <si>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</si>
  <si>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</si>
  <si>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</si>
  <si>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</si>
  <si>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</si>
  <si>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</si>
  <si>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</si>
  <si>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</si>
  <si>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</si>
  <si>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</si>
  <si>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</si>
  <si>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</si>
  <si>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</si>
  <si>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</si>
  <si>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</si>
  <si>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</si>
  <si>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</si>
  <si>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</si>
  <si>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</si>
  <si>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</si>
  <si>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</si>
  <si>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</si>
  <si>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</si>
  <si>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</si>
  <si>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</si>
  <si>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</si>
  <si>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</si>
  <si>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</si>
  <si>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</si>
  <si>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</si>
  <si>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</si>
  <si>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</si>
  <si>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</si>
  <si>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</si>
  <si>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</si>
  <si>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</si>
  <si>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</si>
  <si>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</si>
  <si>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</si>
  <si>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</si>
  <si>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</si>
  <si>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</si>
  <si>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</si>
  <si>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</si>
  <si>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</si>
  <si>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</si>
  <si>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</si>
  <si>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</si>
  <si>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</si>
  <si>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</si>
  <si>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</si>
  <si>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</si>
  <si>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</si>
  <si>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</si>
  <si>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</si>
  <si>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</si>
  <si>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</si>
  <si>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</si>
  <si>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</si>
  <si>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</si>
  <si>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</si>
  <si>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Sanayi 1 Yazıhane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</si>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</sst>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1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69" fontId="40" fillId="0" borderId="20" xfId="0" applyNumberFormat="1" applyFont="1" applyFill="1" applyBorder="1" applyAlignment="1">
      <alignment horizontal="center" vertical="center"/>
    </xf>
    <xf numFmtId="166" fontId="34" fillId="0" borderId="16" xfId="0" applyNumberFormat="1" applyFont="1" applyFill="1" applyBorder="1" applyAlignment="1">
      <alignment horizontal="center"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15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16" fontId="0" fillId="0" borderId="0" xfId="0" applyNumberFormat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18"/>
  <sheetViews>
    <sheetView topLeftCell="A5" zoomScale="145" zoomScaleNormal="145" workbookViewId="0">
      <selection activeCell="D18" sqref="D1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-739.07</v>
      </c>
    </row>
    <row r="10" spans="1:6">
      <c r="A10" t="s">
        <v>11</v>
      </c>
      <c r="B10" t="s">
        <v>12</v>
      </c>
      <c r="C10" s="3">
        <f>'SnyC301-22'!D4</f>
        <v>200000</v>
      </c>
      <c r="D10" s="3">
        <f>'SnyC301-22'!E4</f>
        <v>0</v>
      </c>
      <c r="E10" s="4">
        <f t="shared" si="0"/>
        <v>200000</v>
      </c>
      <c r="F10" s="4">
        <f>'SnyC301-22'!D6</f>
        <v>-3983.74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77000</v>
      </c>
      <c r="E11" s="4">
        <f t="shared" si="0"/>
        <v>19000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-2232.38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86000</v>
      </c>
      <c r="E13" s="4">
        <f t="shared" si="0"/>
        <v>10000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-3056.4</v>
      </c>
      <c r="D14" s="4"/>
      <c r="E14" s="4">
        <f>C14+D14</f>
        <v>-3056.4</v>
      </c>
    </row>
    <row r="15" spans="1:6">
      <c r="E15" s="4"/>
    </row>
    <row r="16" spans="1:6">
      <c r="B16" s="5" t="s">
        <v>21</v>
      </c>
      <c r="C16" s="6">
        <f>SUM(C8:C14)</f>
        <v>582256.11909485457</v>
      </c>
      <c r="D16" s="6">
        <f>SUM(D8:D14)</f>
        <v>356312.52</v>
      </c>
      <c r="E16" s="6">
        <f>SUM(E8:E14)</f>
        <v>225943.59909485455</v>
      </c>
      <c r="F16" s="6">
        <f>SUM(F8:F14)</f>
        <v>-8955.1899999999987</v>
      </c>
    </row>
    <row r="18" spans="4:4">
      <c r="D18" s="35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69" zoomScale="175" zoomScaleNormal="175" workbookViewId="0"/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0" ht="25.5">
      <c r="F1" s="109" t="s">
        <v>284</v>
      </c>
      <c r="G1" s="109" t="s">
        <v>285</v>
      </c>
      <c r="H1" s="110" t="s">
        <v>286</v>
      </c>
      <c r="I1" s="5"/>
      <c r="J1" s="111"/>
    </row>
    <row r="2" spans="2:10" ht="15">
      <c r="C2" s="112">
        <v>2018</v>
      </c>
      <c r="F2" s="113" t="s">
        <v>287</v>
      </c>
      <c r="G2" s="113" t="s">
        <v>287</v>
      </c>
      <c r="H2" s="5" t="s">
        <v>287</v>
      </c>
      <c r="I2" s="5" t="s">
        <v>288</v>
      </c>
      <c r="J2" s="114"/>
    </row>
    <row r="3" spans="2:10">
      <c r="B3" t="s">
        <v>289</v>
      </c>
      <c r="C3" s="60">
        <v>43403</v>
      </c>
      <c r="D3" t="s">
        <v>290</v>
      </c>
      <c r="F3" s="4">
        <v>25000</v>
      </c>
      <c r="H3" s="3">
        <f>F3-G3</f>
        <v>25000</v>
      </c>
      <c r="J3" s="27"/>
    </row>
    <row r="4" spans="2:10">
      <c r="B4" t="s">
        <v>289</v>
      </c>
      <c r="C4" s="60">
        <v>43403</v>
      </c>
      <c r="D4" t="s">
        <v>291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0">
      <c r="B5" t="s">
        <v>289</v>
      </c>
      <c r="C5" s="60">
        <v>43461</v>
      </c>
      <c r="D5" t="s">
        <v>292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0">
      <c r="C6" s="60"/>
      <c r="D6" s="97" t="s">
        <v>293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</row>
    <row r="7" spans="2:10">
      <c r="C7" s="60"/>
      <c r="D7" s="97"/>
      <c r="F7" s="6"/>
      <c r="G7" s="6"/>
      <c r="H7" s="57"/>
      <c r="I7" s="1"/>
      <c r="J7" s="116"/>
    </row>
    <row r="8" spans="2:10" ht="15">
      <c r="C8" s="112">
        <v>2019</v>
      </c>
      <c r="H8" s="3"/>
      <c r="J8" s="115"/>
    </row>
    <row r="9" spans="2:10">
      <c r="B9" t="s">
        <v>289</v>
      </c>
      <c r="C9" s="60">
        <v>43595</v>
      </c>
      <c r="D9" t="s">
        <v>291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0">
      <c r="B10" s="26" t="s">
        <v>289</v>
      </c>
      <c r="C10" s="60">
        <v>43718</v>
      </c>
      <c r="D10" t="s">
        <v>291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0">
      <c r="B11" s="26" t="s">
        <v>294</v>
      </c>
      <c r="C11" s="60">
        <v>43768</v>
      </c>
      <c r="D11" t="s">
        <v>295</v>
      </c>
      <c r="F11" s="117">
        <v>30645</v>
      </c>
      <c r="G11" s="117"/>
      <c r="H11" s="3">
        <f>H10+F11-G11</f>
        <v>30645</v>
      </c>
      <c r="J11" s="115"/>
    </row>
    <row r="12" spans="2:10">
      <c r="B12" s="26" t="s">
        <v>296</v>
      </c>
      <c r="C12" s="60">
        <v>43799</v>
      </c>
      <c r="D12" t="s">
        <v>297</v>
      </c>
      <c r="E12" s="3" t="s">
        <v>298</v>
      </c>
      <c r="F12" s="117">
        <v>4000</v>
      </c>
      <c r="G12" s="117"/>
      <c r="H12" s="3">
        <f>H11+F12-G12</f>
        <v>34645</v>
      </c>
      <c r="J12" s="115"/>
    </row>
    <row r="13" spans="2:10">
      <c r="B13" t="s">
        <v>296</v>
      </c>
      <c r="C13" s="60">
        <v>43799</v>
      </c>
      <c r="D13" t="s">
        <v>299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0">
      <c r="B14" t="s">
        <v>294</v>
      </c>
      <c r="C14" s="60">
        <v>43781</v>
      </c>
      <c r="D14" t="s">
        <v>300</v>
      </c>
      <c r="E14" t="s">
        <v>236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0">
      <c r="C15" s="60"/>
      <c r="D15" s="97" t="s">
        <v>293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</row>
    <row r="16" spans="2:10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301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302</v>
      </c>
      <c r="C18" s="60">
        <v>43920</v>
      </c>
      <c r="D18" t="s">
        <v>303</v>
      </c>
      <c r="E18" t="s">
        <v>304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302</v>
      </c>
      <c r="C19" s="60">
        <v>43920</v>
      </c>
      <c r="D19" t="s">
        <v>303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305</v>
      </c>
      <c r="C20" s="60">
        <v>43922</v>
      </c>
      <c r="D20" t="s">
        <v>300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306</v>
      </c>
      <c r="C21" s="60">
        <v>44073</v>
      </c>
      <c r="D21" t="s">
        <v>307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306</v>
      </c>
      <c r="C22" s="60">
        <v>44063</v>
      </c>
      <c r="D22" t="s">
        <v>308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306</v>
      </c>
      <c r="C23" s="60">
        <v>44104</v>
      </c>
      <c r="D23" t="s">
        <v>309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310</v>
      </c>
      <c r="C24" s="60">
        <v>44134</v>
      </c>
      <c r="D24" t="s">
        <v>311</v>
      </c>
      <c r="E24" t="s">
        <v>312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310</v>
      </c>
      <c r="C25" s="60">
        <v>44134</v>
      </c>
      <c r="D25" t="s">
        <v>311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305</v>
      </c>
      <c r="C26" s="60">
        <v>44134</v>
      </c>
      <c r="D26" t="s">
        <v>313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305</v>
      </c>
      <c r="C27" s="60">
        <v>44151</v>
      </c>
      <c r="D27" t="s">
        <v>314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315</v>
      </c>
      <c r="C28" s="60">
        <v>44124</v>
      </c>
      <c r="D28" t="s">
        <v>316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315</v>
      </c>
      <c r="C29" s="60">
        <v>44124</v>
      </c>
      <c r="D29" t="s">
        <v>317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315</v>
      </c>
      <c r="C30" s="60">
        <v>44165</v>
      </c>
      <c r="D30" t="s">
        <v>318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306</v>
      </c>
      <c r="C31" s="60">
        <v>44147</v>
      </c>
      <c r="D31" t="s">
        <v>319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306</v>
      </c>
      <c r="C32" s="60">
        <v>44177</v>
      </c>
      <c r="D32" t="s">
        <v>320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0" customFormat="1">
      <c r="D33" s="97" t="s">
        <v>293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</row>
    <row r="34" spans="2:10" customFormat="1">
      <c r="C34" s="3"/>
      <c r="D34" s="97"/>
      <c r="E34" s="57"/>
      <c r="F34" s="117"/>
      <c r="G34" s="117"/>
      <c r="I34" s="27"/>
      <c r="J34" s="120"/>
    </row>
    <row r="35" spans="2:10" ht="15">
      <c r="C35" s="112">
        <v>2021</v>
      </c>
      <c r="F35" s="117"/>
      <c r="G35" s="117"/>
      <c r="H35" s="3"/>
      <c r="J35" s="120"/>
    </row>
    <row r="36" spans="2:10">
      <c r="B36" t="s">
        <v>321</v>
      </c>
      <c r="C36" s="60">
        <v>44226</v>
      </c>
      <c r="D36" t="s">
        <v>322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0">
      <c r="B37" t="s">
        <v>321</v>
      </c>
      <c r="C37" s="60">
        <v>44285</v>
      </c>
      <c r="D37" t="s">
        <v>323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0">
      <c r="B38" t="s">
        <v>324</v>
      </c>
      <c r="C38" s="60">
        <v>44316</v>
      </c>
      <c r="D38" t="s">
        <v>325</v>
      </c>
      <c r="E38" t="s">
        <v>326</v>
      </c>
      <c r="F38" s="117">
        <v>6800</v>
      </c>
      <c r="G38" s="117"/>
      <c r="H38" s="3">
        <f t="shared" si="1"/>
        <v>26069</v>
      </c>
      <c r="J38" s="120"/>
    </row>
    <row r="39" spans="2:10">
      <c r="B39" t="s">
        <v>324</v>
      </c>
      <c r="C39" s="60">
        <v>44316</v>
      </c>
      <c r="D39" t="s">
        <v>325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0">
      <c r="B40" t="s">
        <v>327</v>
      </c>
      <c r="C40" s="60">
        <v>44457</v>
      </c>
      <c r="D40" t="s">
        <v>328</v>
      </c>
      <c r="F40" s="117">
        <v>24000</v>
      </c>
      <c r="G40" s="117"/>
      <c r="H40" s="3">
        <f t="shared" si="1"/>
        <v>43269</v>
      </c>
      <c r="J40" s="120"/>
    </row>
    <row r="41" spans="2:10">
      <c r="B41" t="s">
        <v>327</v>
      </c>
      <c r="C41" s="60">
        <v>44457</v>
      </c>
      <c r="D41" t="s">
        <v>328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0">
      <c r="B42" t="s">
        <v>329</v>
      </c>
      <c r="C42" s="60">
        <v>44267</v>
      </c>
      <c r="D42" t="s">
        <v>330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0">
      <c r="B43" t="s">
        <v>329</v>
      </c>
      <c r="C43" s="60">
        <v>44672</v>
      </c>
      <c r="D43" t="s">
        <v>331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0">
      <c r="B44" t="s">
        <v>329</v>
      </c>
      <c r="C44" s="60">
        <v>44717</v>
      </c>
      <c r="D44" t="s">
        <v>331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0">
      <c r="B45" t="s">
        <v>332</v>
      </c>
      <c r="C45" s="60">
        <v>44438</v>
      </c>
      <c r="D45" t="s">
        <v>333</v>
      </c>
      <c r="F45" s="117">
        <v>28800</v>
      </c>
      <c r="G45" s="117"/>
      <c r="H45" s="3">
        <f t="shared" si="1"/>
        <v>40569</v>
      </c>
      <c r="J45" s="120"/>
    </row>
    <row r="46" spans="2:10">
      <c r="B46" t="s">
        <v>332</v>
      </c>
      <c r="C46" s="60">
        <v>44438</v>
      </c>
      <c r="D46" t="s">
        <v>333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0">
      <c r="B47" t="s">
        <v>321</v>
      </c>
      <c r="C47" s="60">
        <v>44894</v>
      </c>
      <c r="D47" t="s">
        <v>334</v>
      </c>
      <c r="F47" s="117">
        <v>43160</v>
      </c>
      <c r="G47" s="117"/>
      <c r="H47" s="3">
        <f t="shared" si="1"/>
        <v>54929</v>
      </c>
      <c r="J47" s="120"/>
    </row>
    <row r="48" spans="2:10">
      <c r="B48" t="s">
        <v>321</v>
      </c>
      <c r="C48" s="60">
        <v>44894</v>
      </c>
      <c r="D48" t="s">
        <v>334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0">
      <c r="B49" t="s">
        <v>335</v>
      </c>
      <c r="C49" s="60">
        <v>44413</v>
      </c>
      <c r="D49" t="s">
        <v>336</v>
      </c>
      <c r="F49" s="117">
        <v>30000</v>
      </c>
      <c r="G49" s="117"/>
      <c r="H49" s="3">
        <f t="shared" si="1"/>
        <v>41769</v>
      </c>
      <c r="J49" s="120"/>
    </row>
    <row r="50" spans="2:10">
      <c r="B50" t="s">
        <v>335</v>
      </c>
      <c r="C50" s="60">
        <v>44413</v>
      </c>
      <c r="D50" t="s">
        <v>336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0">
      <c r="C51" s="60"/>
      <c r="F51" s="117"/>
      <c r="G51" s="117"/>
      <c r="H51" s="3"/>
      <c r="J51" s="115"/>
    </row>
    <row r="52" spans="2:10">
      <c r="D52" s="97" t="s">
        <v>337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0">
      <c r="D53" s="97" t="s">
        <v>338</v>
      </c>
      <c r="F53" s="117"/>
      <c r="G53" s="118">
        <f>SUM(G36:G50)</f>
        <v>152260</v>
      </c>
      <c r="J53" s="120"/>
    </row>
    <row r="54" spans="2:10">
      <c r="F54" s="117"/>
      <c r="G54" s="117"/>
      <c r="J54" s="120"/>
    </row>
    <row r="55" spans="2:10">
      <c r="F55" s="117"/>
      <c r="G55" s="117"/>
      <c r="J55" s="120"/>
    </row>
    <row r="56" spans="2:10">
      <c r="F56" s="117"/>
      <c r="G56" s="117"/>
      <c r="J56" s="120"/>
    </row>
    <row r="57" spans="2:10">
      <c r="F57" s="117"/>
      <c r="G57" s="117"/>
      <c r="J57" s="120"/>
    </row>
    <row r="58" spans="2:10">
      <c r="F58" s="117"/>
      <c r="G58" s="117"/>
      <c r="J58" s="120"/>
    </row>
    <row r="59" spans="2:10" ht="15">
      <c r="C59" s="112">
        <v>2022</v>
      </c>
      <c r="F59" s="117"/>
      <c r="G59" s="117"/>
      <c r="J59" s="120"/>
    </row>
    <row r="60" spans="2:10">
      <c r="B60" t="s">
        <v>339</v>
      </c>
      <c r="C60" s="60">
        <v>44651</v>
      </c>
      <c r="D60" t="s">
        <v>340</v>
      </c>
      <c r="F60" s="121">
        <v>36000</v>
      </c>
      <c r="G60" s="117"/>
      <c r="H60" s="3">
        <f>H50+F60-G60</f>
        <v>47769</v>
      </c>
      <c r="J60" s="120"/>
    </row>
    <row r="61" spans="2:10">
      <c r="B61" t="s">
        <v>339</v>
      </c>
      <c r="C61" s="60">
        <v>44651</v>
      </c>
      <c r="D61" t="s">
        <v>340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0" customFormat="1">
      <c r="B62" t="s">
        <v>339</v>
      </c>
      <c r="C62" s="60">
        <v>44681</v>
      </c>
      <c r="D62" t="s">
        <v>340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</row>
    <row r="63" spans="2:10" customFormat="1">
      <c r="B63" t="s">
        <v>339</v>
      </c>
      <c r="C63" s="60">
        <v>44711</v>
      </c>
      <c r="D63" t="s">
        <v>340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</row>
    <row r="64" spans="2:10">
      <c r="B64" t="s">
        <v>341</v>
      </c>
      <c r="C64" s="60">
        <v>44774</v>
      </c>
      <c r="D64" t="s">
        <v>342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341</v>
      </c>
      <c r="C65" s="60">
        <v>44774</v>
      </c>
      <c r="D65" t="s">
        <v>342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341</v>
      </c>
      <c r="C66" s="60">
        <v>44778</v>
      </c>
      <c r="D66" t="s">
        <v>342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343</v>
      </c>
      <c r="C67" s="60">
        <v>44798</v>
      </c>
      <c r="D67" t="s">
        <v>344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343</v>
      </c>
      <c r="C68" s="60">
        <v>44798</v>
      </c>
      <c r="D68" t="s">
        <v>344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343</v>
      </c>
      <c r="C69" s="60">
        <v>44834</v>
      </c>
      <c r="D69" t="s">
        <v>344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343</v>
      </c>
      <c r="C70" s="60">
        <v>44864</v>
      </c>
      <c r="D70" t="s">
        <v>344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345</v>
      </c>
      <c r="C71" s="60">
        <v>44844</v>
      </c>
      <c r="D71" t="s">
        <v>346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345</v>
      </c>
      <c r="C72" s="60">
        <v>44844</v>
      </c>
      <c r="D72" t="s">
        <v>346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343</v>
      </c>
      <c r="C73" s="60">
        <v>44895</v>
      </c>
      <c r="D73" t="s">
        <v>344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347</v>
      </c>
      <c r="C74" s="60">
        <v>44895</v>
      </c>
      <c r="D74" t="s">
        <v>348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347</v>
      </c>
      <c r="C75" s="60">
        <v>44895</v>
      </c>
      <c r="D75" t="s">
        <v>349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347</v>
      </c>
      <c r="C76" s="60">
        <v>44895</v>
      </c>
      <c r="D76" t="s">
        <v>350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351</v>
      </c>
      <c r="C77" s="60">
        <v>44895</v>
      </c>
      <c r="D77" t="s">
        <v>352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351</v>
      </c>
      <c r="C78" s="60">
        <v>44895</v>
      </c>
      <c r="D78" t="s">
        <v>353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343</v>
      </c>
      <c r="C79" s="60">
        <v>44925</v>
      </c>
      <c r="D79" t="s">
        <v>344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0" customFormat="1">
      <c r="B81" t="s">
        <v>289</v>
      </c>
      <c r="C81" s="60">
        <v>44763</v>
      </c>
      <c r="D81" t="s">
        <v>354</v>
      </c>
      <c r="F81" s="4"/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</row>
    <row r="82" spans="2:10" customFormat="1">
      <c r="B82" t="s">
        <v>289</v>
      </c>
      <c r="C82" s="60">
        <v>44763</v>
      </c>
      <c r="D82" t="s">
        <v>355</v>
      </c>
      <c r="F82" s="4">
        <v>3892.36</v>
      </c>
      <c r="G82" s="4"/>
      <c r="H82" s="3">
        <f t="shared" si="2"/>
        <v>7892.3600000000006</v>
      </c>
      <c r="J82" s="120"/>
    </row>
    <row r="83" spans="2:10" customFormat="1">
      <c r="B83" t="s">
        <v>289</v>
      </c>
      <c r="C83" s="60">
        <v>44763</v>
      </c>
      <c r="D83" t="s">
        <v>356</v>
      </c>
      <c r="F83" s="4"/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</row>
    <row r="84" spans="2:10" customFormat="1">
      <c r="B84" t="s">
        <v>357</v>
      </c>
      <c r="F84" s="4">
        <v>11181.35</v>
      </c>
      <c r="G84" s="4"/>
      <c r="H84" s="3">
        <f t="shared" si="2"/>
        <v>15181.35</v>
      </c>
      <c r="J84" s="120"/>
    </row>
    <row r="85" spans="2:10" customFormat="1">
      <c r="B85" t="s">
        <v>357</v>
      </c>
      <c r="F85" s="4"/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</row>
    <row r="86" spans="2:10" customFormat="1">
      <c r="F86" s="4"/>
      <c r="G86" s="4"/>
      <c r="H86" s="3">
        <f t="shared" si="2"/>
        <v>4000</v>
      </c>
      <c r="J86" s="120"/>
    </row>
    <row r="87" spans="2:10" customFormat="1">
      <c r="D87" t="s">
        <v>358</v>
      </c>
      <c r="F87" s="4"/>
      <c r="G87" s="4">
        <v>4000</v>
      </c>
      <c r="H87" s="3">
        <f t="shared" si="2"/>
        <v>0</v>
      </c>
      <c r="J87" s="120"/>
    </row>
    <row r="88" spans="2:10" customFormat="1">
      <c r="F88" s="4"/>
      <c r="G88" s="4"/>
      <c r="H88" s="3">
        <f t="shared" si="2"/>
        <v>0</v>
      </c>
      <c r="J88" s="120"/>
    </row>
    <row r="89" spans="2:10">
      <c r="J89" s="120"/>
    </row>
    <row r="90" spans="2:10">
      <c r="D90" s="97" t="s">
        <v>359</v>
      </c>
      <c r="F90" s="6">
        <f>SUM(F60:F89)</f>
        <v>350073.70999999996</v>
      </c>
      <c r="H90" s="3"/>
      <c r="J90" s="116">
        <f>SUM(J60:J89)</f>
        <v>19288.795135135137</v>
      </c>
    </row>
    <row r="91" spans="2:10" customFormat="1">
      <c r="D91" s="97" t="s">
        <v>360</v>
      </c>
      <c r="F91" s="4"/>
      <c r="G91" s="6">
        <f>SUM(G60:G89)</f>
        <v>361842.70999999996</v>
      </c>
      <c r="J91" s="120"/>
    </row>
    <row r="92" spans="2:10" customFormat="1">
      <c r="D92" s="97" t="s">
        <v>361</v>
      </c>
      <c r="F92" s="4"/>
      <c r="G92" s="4"/>
      <c r="H92" s="6">
        <f>H88</f>
        <v>0</v>
      </c>
      <c r="J92" s="120"/>
    </row>
    <row r="93" spans="2:10">
      <c r="J93" s="120"/>
    </row>
    <row r="94" spans="2:10" customFormat="1">
      <c r="D94" s="5" t="s">
        <v>362</v>
      </c>
      <c r="F94" s="6">
        <f>F90+F52+F33+F15+F6</f>
        <v>626102.71</v>
      </c>
      <c r="G94" s="4"/>
      <c r="J94" s="116">
        <f>J90+J52+J33+J15+J6</f>
        <v>54315.828864099356</v>
      </c>
    </row>
    <row r="95" spans="2:10">
      <c r="J95" s="120"/>
    </row>
    <row r="96" spans="2:10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workbookViewId="0"/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8" ht="11.25" customHeight="1">
      <c r="A1" s="123"/>
      <c r="B1" s="123"/>
      <c r="C1" s="123" t="s">
        <v>363</v>
      </c>
      <c r="D1" s="123"/>
      <c r="E1" s="123" t="s">
        <v>364</v>
      </c>
      <c r="F1" s="124"/>
      <c r="G1" s="125"/>
      <c r="H1" s="125"/>
    </row>
    <row r="2" spans="1:8" ht="11.25" customHeight="1">
      <c r="A2" s="123"/>
      <c r="B2" s="123"/>
      <c r="C2" s="123"/>
      <c r="D2" s="123"/>
      <c r="E2" s="123"/>
      <c r="F2" s="128" t="s">
        <v>287</v>
      </c>
      <c r="G2" s="129" t="s">
        <v>365</v>
      </c>
      <c r="H2" s="129" t="s">
        <v>366</v>
      </c>
    </row>
    <row r="3" spans="1:8" ht="11.25" customHeight="1">
      <c r="A3" s="123">
        <v>2014</v>
      </c>
      <c r="B3" s="126" t="s">
        <v>367</v>
      </c>
      <c r="D3" s="126" t="s">
        <v>273</v>
      </c>
      <c r="E3" s="126" t="s">
        <v>368</v>
      </c>
      <c r="F3" s="130">
        <v>-16.91</v>
      </c>
      <c r="G3" s="131">
        <v>2.19</v>
      </c>
      <c r="H3" s="132">
        <f>F3/G3</f>
        <v>-7.7214611872146124</v>
      </c>
    </row>
    <row r="4" spans="1:8" ht="11.25" customHeight="1">
      <c r="B4" s="126" t="s">
        <v>367</v>
      </c>
      <c r="D4" s="126" t="s">
        <v>281</v>
      </c>
      <c r="E4" s="126" t="s">
        <v>369</v>
      </c>
      <c r="F4" s="130">
        <v>-3.31</v>
      </c>
      <c r="G4" s="131">
        <v>2.19</v>
      </c>
      <c r="H4" s="132">
        <f>F4/G4</f>
        <v>-1.5114155251141552</v>
      </c>
    </row>
    <row r="5" spans="1:8" ht="11.25" customHeight="1">
      <c r="C5" s="127"/>
      <c r="H5" s="132"/>
    </row>
    <row r="6" spans="1:8" ht="11.25" customHeight="1">
      <c r="A6" s="123">
        <v>2018</v>
      </c>
      <c r="B6" s="126" t="s">
        <v>370</v>
      </c>
      <c r="C6" s="126">
        <v>2018</v>
      </c>
      <c r="D6" s="126" t="s">
        <v>371</v>
      </c>
      <c r="E6" s="126" t="s">
        <v>372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8" ht="11.25" customHeight="1">
      <c r="B7" s="126" t="s">
        <v>370</v>
      </c>
      <c r="C7" s="126">
        <v>2018</v>
      </c>
      <c r="D7" s="126" t="s">
        <v>373</v>
      </c>
      <c r="E7" s="133" t="s">
        <v>374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8" ht="11.25" customHeight="1">
      <c r="B8" s="126" t="s">
        <v>370</v>
      </c>
      <c r="C8" s="126">
        <v>2018</v>
      </c>
      <c r="D8" s="126" t="s">
        <v>373</v>
      </c>
      <c r="E8" s="133" t="s">
        <v>375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8" ht="11.25" customHeight="1">
      <c r="B9" s="126" t="s">
        <v>370</v>
      </c>
      <c r="C9" s="126">
        <v>2018</v>
      </c>
      <c r="D9" s="126" t="s">
        <v>371</v>
      </c>
      <c r="E9" s="131" t="s">
        <v>376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8" ht="11.25" customHeight="1">
      <c r="B10" s="126" t="s">
        <v>370</v>
      </c>
      <c r="C10" s="126">
        <v>2018</v>
      </c>
      <c r="D10" s="126" t="s">
        <v>36</v>
      </c>
      <c r="E10" s="131" t="s">
        <v>377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8" ht="11.25" customHeight="1">
      <c r="B11" s="126" t="s">
        <v>370</v>
      </c>
      <c r="C11" s="126">
        <v>2018</v>
      </c>
      <c r="D11" s="126" t="s">
        <v>378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8" ht="11.25" customHeight="1">
      <c r="D12" s="126" t="s">
        <v>379</v>
      </c>
      <c r="E12" s="131"/>
      <c r="F12" s="130">
        <v>-95.3</v>
      </c>
      <c r="H12" s="132"/>
    </row>
    <row r="13" spans="1:8" ht="11.25" customHeight="1">
      <c r="D13" s="126" t="s">
        <v>380</v>
      </c>
      <c r="E13" s="131"/>
      <c r="F13" s="130">
        <v>-128.88</v>
      </c>
      <c r="H13" s="132"/>
    </row>
    <row r="14" spans="1:8" ht="11.25" customHeight="1">
      <c r="B14" s="126" t="s">
        <v>370</v>
      </c>
      <c r="C14" s="126">
        <v>2018</v>
      </c>
      <c r="D14" s="126" t="s">
        <v>381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8" ht="11.25" customHeight="1">
      <c r="D15" s="126" t="s">
        <v>382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8" ht="11.25" customHeight="1">
      <c r="B16" s="134"/>
      <c r="C16" s="135"/>
      <c r="D16" s="134"/>
      <c r="E16" s="136" t="s">
        <v>383</v>
      </c>
      <c r="F16" s="137">
        <f>SUM(F3:F15)</f>
        <v>-22399.42</v>
      </c>
      <c r="G16" s="138"/>
      <c r="H16" s="139">
        <f>SUM(H3:H15)</f>
        <v>-4615.2661407455926</v>
      </c>
    </row>
    <row r="17" spans="1:8" ht="11.25" customHeight="1">
      <c r="E17" s="140" t="s">
        <v>384</v>
      </c>
      <c r="F17" s="141">
        <f>F16</f>
        <v>-22399.42</v>
      </c>
      <c r="G17" s="142"/>
      <c r="H17" s="143">
        <f>H16</f>
        <v>-4615.2661407455926</v>
      </c>
    </row>
    <row r="18" spans="1:8" ht="11.25" customHeight="1">
      <c r="C18" s="127"/>
      <c r="E18" s="131"/>
      <c r="H18" s="132"/>
    </row>
    <row r="19" spans="1:8" ht="11.25" customHeight="1">
      <c r="A19" s="123">
        <v>2019</v>
      </c>
      <c r="B19" s="126" t="s">
        <v>385</v>
      </c>
      <c r="C19" s="126">
        <v>2019</v>
      </c>
      <c r="D19" s="131" t="s">
        <v>386</v>
      </c>
      <c r="E19" s="131"/>
      <c r="H19" s="132"/>
    </row>
    <row r="20" spans="1:8" ht="11.25" customHeight="1">
      <c r="B20" s="126" t="s">
        <v>385</v>
      </c>
      <c r="C20" s="126">
        <v>2019</v>
      </c>
      <c r="D20" s="131" t="s">
        <v>387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8" ht="11.25" customHeight="1">
      <c r="B21" s="126" t="s">
        <v>385</v>
      </c>
      <c r="C21" s="126">
        <v>2019</v>
      </c>
      <c r="D21" s="131" t="s">
        <v>388</v>
      </c>
      <c r="F21" s="130">
        <v>-55.9</v>
      </c>
      <c r="G21" s="131">
        <v>5.67</v>
      </c>
      <c r="H21" s="132">
        <f t="shared" si="1"/>
        <v>-9.8589065255731914</v>
      </c>
    </row>
    <row r="22" spans="1:8" ht="11.25" customHeight="1">
      <c r="B22" s="126" t="s">
        <v>385</v>
      </c>
      <c r="C22" s="126">
        <v>2019</v>
      </c>
      <c r="D22" s="126" t="s">
        <v>373</v>
      </c>
      <c r="E22" s="133" t="s">
        <v>389</v>
      </c>
      <c r="F22" s="130">
        <v>-142.13</v>
      </c>
      <c r="G22" s="131">
        <v>5.67</v>
      </c>
      <c r="H22" s="132">
        <f t="shared" si="1"/>
        <v>-25.067019400352734</v>
      </c>
    </row>
    <row r="23" spans="1:8" ht="11.25" customHeight="1">
      <c r="B23" s="126" t="s">
        <v>385</v>
      </c>
      <c r="C23" s="126">
        <v>2019</v>
      </c>
      <c r="D23" s="126" t="s">
        <v>373</v>
      </c>
      <c r="E23" s="133" t="s">
        <v>390</v>
      </c>
      <c r="F23" s="130">
        <v>-429.54</v>
      </c>
      <c r="G23" s="131">
        <v>5.67</v>
      </c>
      <c r="H23" s="132">
        <f t="shared" si="1"/>
        <v>-75.75661375661376</v>
      </c>
    </row>
    <row r="24" spans="1:8" ht="11.25" customHeight="1">
      <c r="B24" s="126" t="s">
        <v>385</v>
      </c>
      <c r="C24" s="126">
        <v>2019</v>
      </c>
      <c r="D24" s="131" t="s">
        <v>391</v>
      </c>
      <c r="F24" s="130">
        <v>-65.8</v>
      </c>
      <c r="G24" s="131">
        <v>5.67</v>
      </c>
      <c r="H24" s="132">
        <f t="shared" si="1"/>
        <v>-11.604938271604938</v>
      </c>
    </row>
    <row r="25" spans="1:8" ht="11.25" customHeight="1">
      <c r="B25" s="126" t="s">
        <v>385</v>
      </c>
      <c r="C25" s="126">
        <v>2019</v>
      </c>
      <c r="D25" s="131" t="s">
        <v>392</v>
      </c>
      <c r="F25" s="130">
        <v>-82.94</v>
      </c>
      <c r="G25" s="131">
        <v>5.67</v>
      </c>
      <c r="H25" s="132">
        <f t="shared" si="1"/>
        <v>-14.627865961199294</v>
      </c>
    </row>
    <row r="26" spans="1:8" ht="11.25" customHeight="1">
      <c r="B26" s="126" t="s">
        <v>385</v>
      </c>
      <c r="C26" s="126">
        <v>2019</v>
      </c>
      <c r="D26" s="131" t="s">
        <v>393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8" ht="11.25" customHeight="1">
      <c r="B27" s="126" t="s">
        <v>385</v>
      </c>
      <c r="C27" s="126">
        <v>2019</v>
      </c>
      <c r="D27" s="131" t="s">
        <v>394</v>
      </c>
      <c r="F27" s="130">
        <v>-39.35</v>
      </c>
      <c r="G27" s="131">
        <v>5.67</v>
      </c>
      <c r="H27" s="132">
        <f t="shared" si="1"/>
        <v>-6.9400352733686068</v>
      </c>
    </row>
    <row r="28" spans="1:8" ht="11.25" customHeight="1">
      <c r="B28" s="126" t="s">
        <v>385</v>
      </c>
      <c r="C28" s="126">
        <v>2019</v>
      </c>
      <c r="D28" s="126" t="s">
        <v>371</v>
      </c>
      <c r="E28" s="131" t="s">
        <v>395</v>
      </c>
      <c r="F28" s="130">
        <v>-598.75</v>
      </c>
      <c r="G28" s="131">
        <v>5.67</v>
      </c>
      <c r="H28" s="132">
        <f t="shared" si="1"/>
        <v>-105.59964726631394</v>
      </c>
    </row>
    <row r="29" spans="1:8" ht="11.25" customHeight="1">
      <c r="B29" s="126" t="s">
        <v>385</v>
      </c>
      <c r="C29" s="126">
        <v>2019</v>
      </c>
      <c r="D29" s="131" t="s">
        <v>396</v>
      </c>
      <c r="F29" s="130">
        <v>-100.02</v>
      </c>
      <c r="G29" s="131">
        <v>5.67</v>
      </c>
      <c r="H29" s="132">
        <f t="shared" si="1"/>
        <v>-17.640211640211639</v>
      </c>
    </row>
    <row r="30" spans="1:8" ht="11.25" customHeight="1">
      <c r="B30" s="126" t="s">
        <v>385</v>
      </c>
      <c r="C30" s="126">
        <v>2019</v>
      </c>
      <c r="D30" s="131" t="s">
        <v>397</v>
      </c>
      <c r="F30" s="130">
        <v>-232.4</v>
      </c>
      <c r="G30" s="131">
        <v>5.67</v>
      </c>
      <c r="H30" s="132">
        <f t="shared" si="1"/>
        <v>-40.987654320987659</v>
      </c>
    </row>
    <row r="31" spans="1:8" ht="11.25" customHeight="1">
      <c r="B31" s="126" t="s">
        <v>385</v>
      </c>
      <c r="C31" s="126">
        <v>2019</v>
      </c>
      <c r="D31" s="126" t="s">
        <v>381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8" ht="11.25" customHeight="1">
      <c r="B32" s="134"/>
      <c r="C32" s="135"/>
      <c r="D32" s="134"/>
      <c r="E32" s="136" t="s">
        <v>398</v>
      </c>
      <c r="F32" s="137">
        <f>SUM(F19:F31)</f>
        <v>-3104.8199999999997</v>
      </c>
      <c r="G32" s="138"/>
      <c r="H32" s="139">
        <f>SUM(H19:H31)</f>
        <v>-547.58730158730157</v>
      </c>
    </row>
    <row r="33" spans="1:8" ht="11.25" customHeight="1">
      <c r="E33" s="140" t="s">
        <v>384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399</v>
      </c>
      <c r="C35" s="133">
        <v>44110</v>
      </c>
      <c r="D35" s="126" t="s">
        <v>400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399</v>
      </c>
      <c r="C36" s="133">
        <v>44160</v>
      </c>
      <c r="D36" s="131" t="s">
        <v>401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399</v>
      </c>
      <c r="C37" s="133">
        <v>44160</v>
      </c>
      <c r="D37" s="131" t="s">
        <v>402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399</v>
      </c>
      <c r="D38" s="126" t="s">
        <v>403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399</v>
      </c>
      <c r="D39" s="126" t="s">
        <v>404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399</v>
      </c>
      <c r="D40" s="126" t="s">
        <v>405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399</v>
      </c>
      <c r="D41" s="126" t="s">
        <v>406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399</v>
      </c>
      <c r="D42" s="126" t="s">
        <v>407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399</v>
      </c>
      <c r="D43" s="126" t="s">
        <v>408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399</v>
      </c>
      <c r="C44" s="133">
        <v>43941</v>
      </c>
      <c r="D44" s="126" t="s">
        <v>409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399</v>
      </c>
      <c r="D45" s="131" t="s">
        <v>410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399</v>
      </c>
      <c r="D46" s="131" t="s">
        <v>411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399</v>
      </c>
      <c r="D47" s="131" t="s">
        <v>412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399</v>
      </c>
      <c r="D48" s="131" t="s">
        <v>413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399</v>
      </c>
      <c r="C49" s="133">
        <v>44165</v>
      </c>
      <c r="D49" s="131" t="s">
        <v>414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399</v>
      </c>
      <c r="C50" s="133"/>
      <c r="D50" s="131" t="s">
        <v>415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399</v>
      </c>
      <c r="C51" s="133">
        <v>44165</v>
      </c>
      <c r="D51" s="126" t="s">
        <v>144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399</v>
      </c>
      <c r="D52" s="126" t="s">
        <v>416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399</v>
      </c>
      <c r="C53" s="133">
        <v>44174</v>
      </c>
      <c r="D53" s="126" t="s">
        <v>417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399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418</v>
      </c>
      <c r="D55" s="126" t="s">
        <v>419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418</v>
      </c>
      <c r="D56" s="126" t="s">
        <v>420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421</v>
      </c>
      <c r="C58" s="133">
        <v>44063</v>
      </c>
      <c r="D58" s="126" t="s">
        <v>422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421</v>
      </c>
      <c r="C59" s="133">
        <v>44065</v>
      </c>
      <c r="D59" s="126" t="s">
        <v>423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421</v>
      </c>
      <c r="C60" s="133">
        <v>44067</v>
      </c>
      <c r="D60" s="126" t="s">
        <v>424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421</v>
      </c>
      <c r="C61" s="133">
        <v>44076</v>
      </c>
      <c r="D61" s="126" t="s">
        <v>425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421</v>
      </c>
      <c r="C62" s="133">
        <v>44076</v>
      </c>
      <c r="D62" s="126" t="s">
        <v>426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421</v>
      </c>
      <c r="C63" s="133">
        <v>44076</v>
      </c>
      <c r="D63" s="126" t="s">
        <v>427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421</v>
      </c>
      <c r="C64" s="133">
        <v>44076</v>
      </c>
      <c r="D64" s="126" t="s">
        <v>428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429</v>
      </c>
      <c r="C66" s="126" t="s">
        <v>130</v>
      </c>
      <c r="D66" s="126" t="s">
        <v>430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429</v>
      </c>
      <c r="D67" s="126" t="s">
        <v>431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429</v>
      </c>
      <c r="D69" s="126" t="s">
        <v>432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429</v>
      </c>
      <c r="D70" s="126" t="s">
        <v>433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429</v>
      </c>
      <c r="D71" s="126" t="s">
        <v>434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429</v>
      </c>
      <c r="D72" s="126" t="s">
        <v>435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429</v>
      </c>
      <c r="D73" s="126" t="s">
        <v>436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429</v>
      </c>
      <c r="D74" s="131" t="s">
        <v>437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429</v>
      </c>
      <c r="D75" s="131" t="s">
        <v>438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429</v>
      </c>
      <c r="D76" s="131" t="s">
        <v>439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440</v>
      </c>
      <c r="D78" s="126" t="s">
        <v>441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440</v>
      </c>
      <c r="D79" s="126" t="s">
        <v>442</v>
      </c>
      <c r="E79" s="126" t="s">
        <v>443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440</v>
      </c>
      <c r="D80" s="126" t="s">
        <v>444</v>
      </c>
      <c r="E80" s="126" t="s">
        <v>443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445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384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446</v>
      </c>
      <c r="C85" s="133">
        <v>44226</v>
      </c>
      <c r="D85" s="126" t="s">
        <v>447</v>
      </c>
      <c r="F85" s="130">
        <v>-143.08000000000001</v>
      </c>
      <c r="G85" s="126"/>
      <c r="H85" s="132"/>
    </row>
    <row r="86" spans="1:8" ht="11.25" customHeight="1">
      <c r="B86" s="126" t="s">
        <v>446</v>
      </c>
      <c r="C86" s="133">
        <v>44255</v>
      </c>
      <c r="D86" s="126" t="s">
        <v>448</v>
      </c>
      <c r="F86" s="130">
        <v>-69</v>
      </c>
      <c r="G86" s="126"/>
      <c r="H86" s="132"/>
    </row>
    <row r="87" spans="1:8" ht="11.25" customHeight="1">
      <c r="B87" s="126" t="s">
        <v>446</v>
      </c>
      <c r="C87" s="133">
        <v>44285</v>
      </c>
      <c r="D87" s="126" t="s">
        <v>449</v>
      </c>
      <c r="F87" s="130">
        <v>-15.52</v>
      </c>
      <c r="G87" s="126"/>
      <c r="H87" s="132"/>
    </row>
    <row r="88" spans="1:8" ht="11.25" customHeight="1">
      <c r="B88" s="126" t="s">
        <v>446</v>
      </c>
      <c r="C88" s="133">
        <v>44316</v>
      </c>
      <c r="D88" s="126" t="s">
        <v>450</v>
      </c>
      <c r="F88" s="130">
        <v>-43.51</v>
      </c>
      <c r="G88" s="126"/>
      <c r="H88" s="132"/>
    </row>
    <row r="89" spans="1:8" ht="11.25" customHeight="1">
      <c r="B89" s="126" t="s">
        <v>446</v>
      </c>
      <c r="C89" s="133">
        <v>44346</v>
      </c>
      <c r="D89" s="126" t="s">
        <v>451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446</v>
      </c>
      <c r="C90" s="133">
        <v>44483</v>
      </c>
      <c r="D90" s="126" t="s">
        <v>273</v>
      </c>
      <c r="E90" s="131"/>
      <c r="F90" s="130">
        <v>-297</v>
      </c>
      <c r="G90" s="126"/>
      <c r="H90" s="132"/>
    </row>
    <row r="91" spans="1:8" ht="11.25" customHeight="1">
      <c r="B91" s="126" t="s">
        <v>446</v>
      </c>
      <c r="C91" s="133">
        <v>44483</v>
      </c>
      <c r="D91" s="126" t="s">
        <v>274</v>
      </c>
      <c r="F91" s="130">
        <v>-29.7</v>
      </c>
      <c r="G91" s="126"/>
      <c r="H91" s="132"/>
    </row>
    <row r="92" spans="1:8" ht="11.25" customHeight="1">
      <c r="B92" s="126" t="s">
        <v>446</v>
      </c>
      <c r="C92" s="133">
        <v>44377</v>
      </c>
      <c r="D92" s="126" t="s">
        <v>452</v>
      </c>
      <c r="E92" s="133"/>
      <c r="F92" s="130">
        <v>-21.85</v>
      </c>
      <c r="G92" s="126"/>
      <c r="H92" s="132"/>
    </row>
    <row r="93" spans="1:8" ht="11.25" customHeight="1">
      <c r="B93" s="126" t="s">
        <v>446</v>
      </c>
      <c r="C93" s="133">
        <v>44407</v>
      </c>
      <c r="D93" s="126" t="s">
        <v>453</v>
      </c>
      <c r="E93" s="133"/>
      <c r="F93" s="130">
        <v>-5</v>
      </c>
      <c r="G93" s="126"/>
      <c r="H93" s="132"/>
    </row>
    <row r="94" spans="1:8" ht="11.25" customHeight="1">
      <c r="B94" s="126" t="s">
        <v>446</v>
      </c>
      <c r="C94" s="133">
        <v>44438</v>
      </c>
      <c r="D94" s="126" t="s">
        <v>454</v>
      </c>
      <c r="E94" s="131"/>
      <c r="F94" s="130">
        <v>-8</v>
      </c>
      <c r="G94" s="126"/>
      <c r="H94" s="132"/>
    </row>
    <row r="95" spans="1:8" ht="11.25" customHeight="1">
      <c r="B95" s="126" t="s">
        <v>446</v>
      </c>
      <c r="C95" s="133">
        <v>44469</v>
      </c>
      <c r="D95" s="126" t="s">
        <v>455</v>
      </c>
      <c r="E95" s="131"/>
      <c r="F95" s="130">
        <v>-20</v>
      </c>
      <c r="G95" s="126"/>
      <c r="H95" s="132"/>
    </row>
    <row r="96" spans="1:8" ht="11.25" customHeight="1">
      <c r="B96" s="126" t="s">
        <v>446</v>
      </c>
      <c r="C96" s="133">
        <v>44499</v>
      </c>
      <c r="D96" s="126" t="s">
        <v>456</v>
      </c>
      <c r="E96" s="131"/>
      <c r="F96" s="130">
        <v>-26</v>
      </c>
      <c r="G96" s="126"/>
      <c r="H96" s="132"/>
    </row>
    <row r="97" spans="2:8" ht="11.25" customHeight="1">
      <c r="B97" s="126" t="s">
        <v>446</v>
      </c>
      <c r="C97" s="133">
        <v>44483</v>
      </c>
      <c r="D97" s="126" t="s">
        <v>457</v>
      </c>
      <c r="E97" s="131"/>
      <c r="F97" s="130">
        <v>-23.4</v>
      </c>
      <c r="G97" s="126"/>
      <c r="H97" s="132"/>
    </row>
    <row r="98" spans="2:8" ht="11.25" customHeight="1">
      <c r="B98" s="126" t="s">
        <v>446</v>
      </c>
      <c r="C98" s="133">
        <v>44483</v>
      </c>
      <c r="D98" s="126" t="s">
        <v>281</v>
      </c>
      <c r="F98" s="130">
        <v>-297</v>
      </c>
      <c r="G98" s="126"/>
      <c r="H98" s="132"/>
    </row>
    <row r="99" spans="2:8" ht="11.25" customHeight="1">
      <c r="B99" s="126" t="s">
        <v>446</v>
      </c>
      <c r="C99" s="133">
        <v>44483</v>
      </c>
      <c r="D99" s="126" t="s">
        <v>282</v>
      </c>
      <c r="F99" s="130">
        <v>-29.7</v>
      </c>
      <c r="G99" s="126"/>
      <c r="H99" s="132"/>
    </row>
    <row r="100" spans="2:8" ht="11.25" customHeight="1">
      <c r="B100" s="126" t="s">
        <v>446</v>
      </c>
      <c r="C100" s="133">
        <v>44560</v>
      </c>
      <c r="D100" s="126" t="s">
        <v>458</v>
      </c>
      <c r="E100" s="131"/>
      <c r="F100" s="130">
        <v>-142</v>
      </c>
      <c r="G100" s="126"/>
      <c r="H100" s="132"/>
    </row>
    <row r="101" spans="2:8" ht="11.25" customHeight="1">
      <c r="B101" s="126" t="s">
        <v>446</v>
      </c>
      <c r="C101" s="133"/>
      <c r="D101" s="126" t="s">
        <v>459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460</v>
      </c>
      <c r="C103" s="133">
        <v>44423</v>
      </c>
      <c r="D103" s="131" t="s">
        <v>461</v>
      </c>
      <c r="E103" s="131"/>
      <c r="F103" s="144">
        <v>-2275</v>
      </c>
      <c r="H103" s="132"/>
    </row>
    <row r="104" spans="2:8" ht="11.25" customHeight="1">
      <c r="B104" s="126" t="s">
        <v>460</v>
      </c>
      <c r="D104" s="131" t="s">
        <v>462</v>
      </c>
      <c r="E104" s="131"/>
      <c r="F104" s="144">
        <v>-638</v>
      </c>
      <c r="H104" s="132"/>
    </row>
    <row r="105" spans="2:8" ht="11.25" customHeight="1">
      <c r="B105" s="126" t="s">
        <v>460</v>
      </c>
      <c r="C105" s="133"/>
      <c r="D105" s="126" t="s">
        <v>463</v>
      </c>
      <c r="E105" s="131"/>
      <c r="F105" s="130">
        <v>-50</v>
      </c>
      <c r="H105" s="132"/>
    </row>
    <row r="106" spans="2:8" ht="11.25" customHeight="1">
      <c r="B106" s="126" t="s">
        <v>460</v>
      </c>
      <c r="C106" s="133"/>
      <c r="D106" s="126" t="s">
        <v>464</v>
      </c>
      <c r="E106" s="131"/>
      <c r="F106" s="130">
        <v>-3600</v>
      </c>
      <c r="H106" s="132"/>
    </row>
    <row r="107" spans="2:8" ht="11.25" customHeight="1">
      <c r="B107" s="126" t="s">
        <v>460</v>
      </c>
      <c r="C107" s="133"/>
      <c r="D107" s="126" t="s">
        <v>465</v>
      </c>
      <c r="E107" s="131"/>
      <c r="F107" s="130">
        <v>-400</v>
      </c>
      <c r="H107" s="132"/>
    </row>
    <row r="108" spans="2:8" ht="11.25" customHeight="1">
      <c r="B108" s="126" t="s">
        <v>460</v>
      </c>
      <c r="C108" s="133"/>
      <c r="D108" s="126" t="s">
        <v>466</v>
      </c>
      <c r="E108" s="131"/>
      <c r="F108" s="130">
        <v>-810</v>
      </c>
      <c r="H108" s="132"/>
    </row>
    <row r="109" spans="2:8" ht="11.25" customHeight="1">
      <c r="B109" s="126" t="s">
        <v>460</v>
      </c>
      <c r="C109" s="133"/>
      <c r="D109" s="126" t="s">
        <v>467</v>
      </c>
      <c r="E109" s="131"/>
      <c r="F109" s="130">
        <v>-1512</v>
      </c>
      <c r="H109" s="132"/>
    </row>
    <row r="110" spans="2:8" ht="11.25" customHeight="1">
      <c r="B110" s="126" t="s">
        <v>460</v>
      </c>
      <c r="C110" s="133"/>
      <c r="D110" s="126" t="s">
        <v>468</v>
      </c>
      <c r="E110" s="131"/>
      <c r="F110" s="130">
        <v>-900</v>
      </c>
      <c r="H110" s="132"/>
    </row>
    <row r="111" spans="2:8" ht="11.25" customHeight="1">
      <c r="B111" s="126" t="s">
        <v>460</v>
      </c>
      <c r="D111" s="131" t="s">
        <v>469</v>
      </c>
      <c r="E111" s="131"/>
      <c r="F111" s="130">
        <v>-900</v>
      </c>
      <c r="H111" s="132"/>
    </row>
    <row r="112" spans="2:8" ht="11.25" customHeight="1">
      <c r="B112" s="126" t="s">
        <v>460</v>
      </c>
      <c r="D112" s="131" t="s">
        <v>470</v>
      </c>
      <c r="E112" s="131"/>
      <c r="F112" s="130">
        <v>-3000</v>
      </c>
      <c r="H112" s="132"/>
    </row>
    <row r="113" spans="2:8" ht="11.25" customHeight="1">
      <c r="B113" s="126" t="s">
        <v>460</v>
      </c>
      <c r="D113" s="131" t="s">
        <v>471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472</v>
      </c>
      <c r="C115" s="133">
        <v>44423</v>
      </c>
      <c r="D115" s="131" t="s">
        <v>461</v>
      </c>
      <c r="E115" s="131"/>
      <c r="F115" s="144">
        <v>-2275</v>
      </c>
      <c r="H115" s="132"/>
    </row>
    <row r="116" spans="2:8" ht="11.25" customHeight="1">
      <c r="B116" s="126" t="s">
        <v>472</v>
      </c>
      <c r="D116" s="131" t="s">
        <v>462</v>
      </c>
      <c r="E116" s="131"/>
      <c r="F116" s="144">
        <v>-638</v>
      </c>
      <c r="H116" s="132"/>
    </row>
    <row r="117" spans="2:8" ht="11.25" customHeight="1">
      <c r="B117" s="126" t="s">
        <v>472</v>
      </c>
      <c r="C117" s="133"/>
      <c r="D117" s="126" t="s">
        <v>463</v>
      </c>
      <c r="E117" s="131"/>
      <c r="F117" s="130">
        <v>-50</v>
      </c>
      <c r="H117" s="132"/>
    </row>
    <row r="118" spans="2:8" ht="11.25" customHeight="1">
      <c r="B118" s="126" t="s">
        <v>472</v>
      </c>
      <c r="C118" s="133"/>
      <c r="D118" s="126" t="s">
        <v>473</v>
      </c>
      <c r="E118" s="131"/>
      <c r="F118" s="130">
        <v>-4320</v>
      </c>
      <c r="H118" s="132"/>
    </row>
    <row r="119" spans="2:8" ht="11.25" customHeight="1">
      <c r="B119" s="126" t="s">
        <v>472</v>
      </c>
      <c r="C119" s="133"/>
      <c r="D119" s="126" t="s">
        <v>465</v>
      </c>
      <c r="E119" s="131"/>
      <c r="F119" s="130">
        <v>-400</v>
      </c>
      <c r="H119" s="132"/>
    </row>
    <row r="120" spans="2:8" ht="11.25" customHeight="1">
      <c r="B120" s="126" t="s">
        <v>472</v>
      </c>
      <c r="C120" s="133"/>
      <c r="D120" s="126" t="s">
        <v>466</v>
      </c>
      <c r="E120" s="131"/>
      <c r="F120" s="130">
        <v>-810</v>
      </c>
      <c r="H120" s="132"/>
    </row>
    <row r="121" spans="2:8" ht="11.25" customHeight="1">
      <c r="B121" s="126" t="s">
        <v>472</v>
      </c>
      <c r="C121" s="133"/>
      <c r="D121" s="126" t="s">
        <v>467</v>
      </c>
      <c r="E121" s="131"/>
      <c r="F121" s="130">
        <v>-1512</v>
      </c>
      <c r="H121" s="132"/>
    </row>
    <row r="122" spans="2:8" ht="11.25" customHeight="1">
      <c r="B122" s="126" t="s">
        <v>472</v>
      </c>
      <c r="C122" s="133"/>
      <c r="D122" s="126" t="s">
        <v>468</v>
      </c>
      <c r="E122" s="131"/>
      <c r="F122" s="130">
        <v>-900</v>
      </c>
      <c r="H122" s="132"/>
    </row>
    <row r="123" spans="2:8" ht="11.25" customHeight="1">
      <c r="B123" s="126" t="s">
        <v>472</v>
      </c>
      <c r="D123" s="131" t="s">
        <v>469</v>
      </c>
      <c r="E123" s="131"/>
      <c r="F123" s="130">
        <v>-900</v>
      </c>
      <c r="H123" s="132"/>
    </row>
    <row r="124" spans="2:8" ht="11.25" customHeight="1">
      <c r="B124" s="126" t="s">
        <v>472</v>
      </c>
      <c r="D124" s="131" t="s">
        <v>471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474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384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475</v>
      </c>
      <c r="C129" s="133">
        <v>44926</v>
      </c>
      <c r="D129" s="126" t="s">
        <v>476</v>
      </c>
      <c r="F129" s="130">
        <f>SnH_yazıhane!G2</f>
        <v>0</v>
      </c>
      <c r="H129" s="132"/>
    </row>
    <row r="130" spans="1:8" ht="11.25" customHeight="1">
      <c r="B130" s="126" t="s">
        <v>343</v>
      </c>
      <c r="C130" s="133">
        <v>44864</v>
      </c>
      <c r="D130" s="126" t="s">
        <v>477</v>
      </c>
      <c r="F130" s="130" t="e">
        <f>'SnyG702-22'!#REF!*-1</f>
        <v>#REF!</v>
      </c>
      <c r="G130" s="126"/>
      <c r="H130" s="132"/>
    </row>
    <row r="131" spans="1:8" ht="11.25" customHeight="1">
      <c r="B131" s="126" t="s">
        <v>351</v>
      </c>
      <c r="C131" s="133">
        <v>44864</v>
      </c>
      <c r="D131" s="126" t="s">
        <v>478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479</v>
      </c>
      <c r="F132" s="137" t="e">
        <f>SUM(F129:F131)</f>
        <v>#REF!</v>
      </c>
      <c r="G132" s="138">
        <v>18</v>
      </c>
      <c r="H132" s="139" t="e">
        <f>F132/G132</f>
        <v>#REF!</v>
      </c>
    </row>
    <row r="133" spans="1:8" ht="11.25" customHeight="1">
      <c r="E133" s="140" t="s">
        <v>384</v>
      </c>
      <c r="F133" s="141" t="e">
        <f>F132+F127</f>
        <v>#REF!</v>
      </c>
      <c r="G133" s="142"/>
      <c r="H133" s="143" t="e">
        <f>H132+H127</f>
        <v>#REF!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workbookViewId="0"/>
  </sheetViews>
  <sheetFormatPr defaultRowHeight="11.25" customHeight="1"/>
  <cols>
    <col min="1" max="1" width="11.7109375" style="145" customWidth="1"/>
    <col min="2" max="2" width="7" style="146" customWidth="1"/>
    <col min="3" max="3" width="5.4257812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5.7109375" style="148" customWidth="1"/>
    <col min="8" max="8" width="11.42578125" style="145" bestFit="1" customWidth="1"/>
    <col min="9" max="9" width="8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8.85546875" style="151" bestFit="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285156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153"/>
      <c r="B2" s="154" t="s">
        <v>480</v>
      </c>
      <c r="C2" s="155"/>
      <c r="D2" s="156"/>
      <c r="E2" s="157"/>
      <c r="F2" s="156"/>
      <c r="G2" s="365" t="s">
        <v>481</v>
      </c>
      <c r="H2" s="365"/>
      <c r="I2" s="365"/>
      <c r="J2" s="365"/>
      <c r="K2" s="365"/>
      <c r="L2" s="156"/>
      <c r="M2" s="365" t="s">
        <v>482</v>
      </c>
      <c r="N2" s="365"/>
      <c r="O2" s="365"/>
      <c r="P2" s="365"/>
      <c r="Q2" s="365"/>
      <c r="R2" s="156"/>
      <c r="S2" s="158"/>
    </row>
    <row r="3" spans="1:19" ht="11.25" customHeight="1">
      <c r="A3" s="159"/>
      <c r="B3" s="160" t="s">
        <v>483</v>
      </c>
      <c r="E3" s="160" t="s">
        <v>484</v>
      </c>
      <c r="G3" s="366" t="s">
        <v>485</v>
      </c>
      <c r="H3" s="366"/>
      <c r="J3" s="367" t="s">
        <v>486</v>
      </c>
      <c r="K3" s="367"/>
      <c r="M3" s="366" t="s">
        <v>485</v>
      </c>
      <c r="N3" s="366"/>
      <c r="O3" s="366"/>
      <c r="P3" s="367" t="s">
        <v>486</v>
      </c>
      <c r="Q3" s="367"/>
      <c r="S3" s="161" t="s">
        <v>366</v>
      </c>
    </row>
    <row r="4" spans="1:19" ht="11.25" customHeight="1" thickBot="1">
      <c r="A4" s="162"/>
      <c r="B4" s="163"/>
      <c r="C4" s="164"/>
      <c r="D4" s="165"/>
      <c r="E4" s="166" t="s">
        <v>287</v>
      </c>
      <c r="F4" s="167"/>
      <c r="G4" s="168" t="s">
        <v>487</v>
      </c>
      <c r="H4" s="166" t="s">
        <v>287</v>
      </c>
      <c r="I4" s="169" t="s">
        <v>366</v>
      </c>
      <c r="J4" s="166" t="s">
        <v>287</v>
      </c>
      <c r="K4" s="169" t="s">
        <v>366</v>
      </c>
      <c r="L4" s="166"/>
      <c r="M4" s="168" t="s">
        <v>487</v>
      </c>
      <c r="N4" s="166" t="s">
        <v>287</v>
      </c>
      <c r="O4" s="170" t="s">
        <v>366</v>
      </c>
      <c r="P4" s="166" t="s">
        <v>287</v>
      </c>
      <c r="Q4" s="166" t="s">
        <v>366</v>
      </c>
      <c r="R4" s="167"/>
      <c r="S4" s="171" t="s">
        <v>488</v>
      </c>
    </row>
    <row r="5" spans="1:19" ht="11.25" customHeight="1">
      <c r="A5" s="172">
        <v>2007</v>
      </c>
      <c r="B5" s="173"/>
      <c r="C5" s="173"/>
      <c r="D5" s="174" t="s">
        <v>489</v>
      </c>
      <c r="E5" s="175">
        <v>450000</v>
      </c>
      <c r="F5" s="157"/>
      <c r="G5" s="360">
        <f>K5/$E$5</f>
        <v>0.5</v>
      </c>
      <c r="H5" s="360"/>
      <c r="I5" s="176"/>
      <c r="J5" s="177" t="s">
        <v>490</v>
      </c>
      <c r="K5" s="175">
        <v>225000</v>
      </c>
      <c r="L5" s="178"/>
      <c r="M5" s="361">
        <f>Q5/$E$5</f>
        <v>0.5</v>
      </c>
      <c r="N5" s="361"/>
      <c r="O5" s="179"/>
      <c r="P5" s="176"/>
      <c r="Q5" s="175">
        <v>225000</v>
      </c>
      <c r="R5" s="157"/>
      <c r="S5" s="180"/>
    </row>
    <row r="6" spans="1:19" ht="11.25" customHeight="1" thickBot="1">
      <c r="A6" s="181">
        <v>2017</v>
      </c>
      <c r="B6" s="164"/>
      <c r="C6" s="165"/>
      <c r="D6" s="165"/>
      <c r="E6" s="182" t="s">
        <v>491</v>
      </c>
      <c r="F6" s="165"/>
      <c r="G6" s="362">
        <f>K6/$E$5</f>
        <v>0.78125008888888881</v>
      </c>
      <c r="H6" s="362"/>
      <c r="I6" s="183" t="s">
        <v>492</v>
      </c>
      <c r="J6" s="184">
        <v>126562.54</v>
      </c>
      <c r="K6" s="185">
        <f>K5+J6</f>
        <v>351562.54</v>
      </c>
      <c r="L6" s="165"/>
      <c r="M6" s="362">
        <f>Q6/$E$5</f>
        <v>0.21874991111111111</v>
      </c>
      <c r="N6" s="362"/>
      <c r="O6" s="186" t="s">
        <v>493</v>
      </c>
      <c r="P6" s="187">
        <f>J6</f>
        <v>126562.54</v>
      </c>
      <c r="Q6" s="188">
        <f>Q5-P6</f>
        <v>98437.46</v>
      </c>
      <c r="R6" s="165"/>
      <c r="S6" s="189"/>
    </row>
    <row r="7" spans="1:19" ht="11.25" customHeight="1">
      <c r="A7" s="190">
        <v>2018</v>
      </c>
      <c r="B7" s="155"/>
      <c r="C7" s="155"/>
      <c r="D7" s="156"/>
      <c r="E7" s="156"/>
      <c r="F7" s="156"/>
      <c r="G7" s="191"/>
      <c r="H7" s="156"/>
      <c r="I7" s="156"/>
      <c r="J7" s="156"/>
      <c r="K7" s="192"/>
      <c r="L7" s="156"/>
      <c r="M7" s="191"/>
      <c r="N7" s="156"/>
      <c r="O7" s="193"/>
      <c r="P7" s="156"/>
      <c r="Q7" s="192"/>
      <c r="R7" s="156"/>
      <c r="S7" s="158"/>
    </row>
    <row r="8" spans="1:19" ht="11.25" customHeight="1">
      <c r="A8" s="159" t="s">
        <v>289</v>
      </c>
      <c r="B8" s="146">
        <v>43403</v>
      </c>
      <c r="C8" s="146" t="s">
        <v>494</v>
      </c>
      <c r="D8" s="145">
        <v>25000</v>
      </c>
      <c r="E8" s="194">
        <f>'02-11-GLR'!G6</f>
        <v>21000</v>
      </c>
      <c r="G8" s="195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5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6">
        <v>5.52</v>
      </c>
    </row>
    <row r="9" spans="1:19" ht="11.25" customHeight="1">
      <c r="A9" s="159" t="s">
        <v>370</v>
      </c>
      <c r="B9" s="146">
        <v>43403</v>
      </c>
      <c r="C9" s="151"/>
      <c r="E9" s="194">
        <f>'02-12-GDR'!F16</f>
        <v>-22399.42</v>
      </c>
      <c r="F9" s="147"/>
      <c r="G9" s="195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5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7">
        <v>5.52</v>
      </c>
    </row>
    <row r="10" spans="1:19" ht="11.25" customHeight="1" thickBot="1">
      <c r="A10" s="162"/>
      <c r="B10" s="198" t="s">
        <v>495</v>
      </c>
      <c r="C10" s="198"/>
      <c r="D10" s="199">
        <f>SUM(D8:D9)</f>
        <v>25000</v>
      </c>
      <c r="E10" s="200">
        <f>SUM(E8:E9)</f>
        <v>-1399.4199999999983</v>
      </c>
      <c r="F10" s="201"/>
      <c r="G10" s="202"/>
      <c r="H10" s="200">
        <f>SUM(H8:H9)</f>
        <v>-1051.8729680673059</v>
      </c>
      <c r="I10" s="203">
        <f>SUM(I8:I9)</f>
        <v>-190.55669711364271</v>
      </c>
      <c r="J10" s="165"/>
      <c r="K10" s="204"/>
      <c r="L10" s="165"/>
      <c r="M10" s="205"/>
      <c r="N10" s="200">
        <f>SUM(N8:N9)</f>
        <v>-347.54703193269415</v>
      </c>
      <c r="O10" s="203">
        <f>SUM(O8:O9)</f>
        <v>-62.961418828386627</v>
      </c>
      <c r="P10" s="165"/>
      <c r="Q10" s="165"/>
      <c r="R10" s="206"/>
      <c r="S10" s="189"/>
    </row>
    <row r="11" spans="1:19" ht="11.25" customHeight="1">
      <c r="A11" s="190">
        <v>2019</v>
      </c>
      <c r="B11" s="173"/>
      <c r="C11" s="173"/>
      <c r="D11" s="157"/>
      <c r="E11" s="156"/>
      <c r="F11" s="156"/>
      <c r="G11" s="207"/>
      <c r="H11" s="208"/>
      <c r="I11" s="208"/>
      <c r="J11" s="208"/>
      <c r="K11" s="209"/>
      <c r="L11" s="156"/>
      <c r="M11" s="207"/>
      <c r="N11" s="156"/>
      <c r="O11" s="193"/>
      <c r="P11" s="156"/>
      <c r="Q11" s="156"/>
      <c r="R11" s="156"/>
      <c r="S11" s="158"/>
    </row>
    <row r="12" spans="1:19" ht="11.25" customHeight="1">
      <c r="A12" s="159" t="s">
        <v>294</v>
      </c>
      <c r="B12" s="146">
        <v>43781</v>
      </c>
      <c r="C12" s="146" t="s">
        <v>494</v>
      </c>
      <c r="D12" s="145">
        <v>30645</v>
      </c>
      <c r="E12" s="194">
        <f>'02-11-GLR'!G9+'02-11-GLR'!G10+'02-11-GLR'!G14</f>
        <v>22500</v>
      </c>
      <c r="G12" s="195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5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7">
        <v>5.73</v>
      </c>
    </row>
    <row r="13" spans="1:19" ht="11.25" customHeight="1">
      <c r="A13" s="159" t="s">
        <v>296</v>
      </c>
      <c r="B13" s="146">
        <v>43799</v>
      </c>
      <c r="C13" s="146" t="s">
        <v>496</v>
      </c>
      <c r="D13" s="145">
        <v>4000</v>
      </c>
      <c r="E13" s="194">
        <f>'02-11-GLR'!G13</f>
        <v>4000</v>
      </c>
      <c r="G13" s="195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5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7">
        <v>5.73</v>
      </c>
    </row>
    <row r="14" spans="1:19" ht="11.25" customHeight="1">
      <c r="A14" s="159" t="s">
        <v>385</v>
      </c>
      <c r="B14" s="146">
        <v>43799</v>
      </c>
      <c r="C14" s="151"/>
      <c r="E14" s="194">
        <f>'02-12-GDR'!F32</f>
        <v>-3104.8199999999997</v>
      </c>
      <c r="F14" s="147"/>
      <c r="G14" s="195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5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7">
        <v>5.73</v>
      </c>
    </row>
    <row r="15" spans="1:19" ht="11.25" customHeight="1">
      <c r="A15" s="159"/>
      <c r="B15" s="210" t="s">
        <v>497</v>
      </c>
      <c r="C15" s="210"/>
      <c r="D15" s="211">
        <f>SUM(D12:D14)</f>
        <v>34645</v>
      </c>
      <c r="E15" s="194">
        <f>SUM(E12:E14)</f>
        <v>23395.18</v>
      </c>
      <c r="F15" s="147"/>
      <c r="G15" s="195"/>
      <c r="H15" s="194">
        <f>SUM(H12:H14)</f>
        <v>18280.114253503845</v>
      </c>
      <c r="I15" s="151">
        <f>SUM(I12:I14)</f>
        <v>3190.2468156202162</v>
      </c>
      <c r="M15" s="195"/>
      <c r="N15" s="194">
        <f>SUM(N12:N14)</f>
        <v>5115.0657464961569</v>
      </c>
      <c r="O15" s="151">
        <f>SUM(O12:O14)</f>
        <v>892.68163115116158</v>
      </c>
      <c r="P15" s="212"/>
      <c r="Q15" s="149"/>
      <c r="R15" s="212"/>
      <c r="S15" s="197"/>
    </row>
    <row r="16" spans="1:19" ht="11.25" customHeight="1" thickBot="1">
      <c r="A16" s="213"/>
      <c r="B16" s="167"/>
      <c r="C16" s="214" t="s">
        <v>498</v>
      </c>
      <c r="D16" s="167">
        <f>D15+D10</f>
        <v>59645</v>
      </c>
      <c r="E16" s="215">
        <f>E15+E10</f>
        <v>21995.760000000002</v>
      </c>
      <c r="F16" s="165"/>
      <c r="G16" s="202"/>
      <c r="H16" s="165"/>
      <c r="I16" s="165"/>
      <c r="J16" s="165"/>
      <c r="K16" s="204"/>
      <c r="L16" s="165"/>
      <c r="M16" s="202"/>
      <c r="N16" s="165"/>
      <c r="O16" s="203"/>
      <c r="P16" s="165"/>
      <c r="Q16" s="165"/>
      <c r="R16" s="165"/>
      <c r="S16" s="189"/>
    </row>
    <row r="17" spans="1:19" ht="11.25" customHeight="1">
      <c r="A17" s="190">
        <v>2020</v>
      </c>
      <c r="B17" s="173"/>
      <c r="C17" s="173"/>
      <c r="D17" s="157"/>
      <c r="E17" s="156"/>
      <c r="F17" s="156"/>
      <c r="G17" s="207"/>
      <c r="H17" s="156"/>
      <c r="I17" s="156"/>
      <c r="J17" s="156"/>
      <c r="K17" s="209"/>
      <c r="L17" s="156"/>
      <c r="M17" s="207"/>
      <c r="N17" s="156"/>
      <c r="O17" s="193"/>
      <c r="P17" s="156"/>
      <c r="Q17" s="156"/>
      <c r="R17" s="156"/>
      <c r="S17" s="158"/>
    </row>
    <row r="18" spans="1:19" ht="11.25" customHeight="1">
      <c r="A18" s="159" t="s">
        <v>302</v>
      </c>
      <c r="B18" s="146">
        <v>43920</v>
      </c>
      <c r="C18" s="146" t="s">
        <v>499</v>
      </c>
      <c r="D18" s="145">
        <v>6200</v>
      </c>
      <c r="E18" s="194">
        <f>'02-11-GLR'!G19</f>
        <v>6200</v>
      </c>
      <c r="G18" s="195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5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7">
        <v>6.43</v>
      </c>
    </row>
    <row r="19" spans="1:19" ht="11.25" customHeight="1">
      <c r="A19" s="159" t="s">
        <v>310</v>
      </c>
      <c r="B19" s="146">
        <v>44134</v>
      </c>
      <c r="C19" s="146" t="s">
        <v>500</v>
      </c>
      <c r="D19" s="145">
        <v>7800</v>
      </c>
      <c r="E19" s="194">
        <f>'02-11-GLR'!G25</f>
        <v>7800</v>
      </c>
      <c r="G19" s="195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5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7">
        <v>8.1199999999999992</v>
      </c>
    </row>
    <row r="20" spans="1:19" ht="11.25" customHeight="1">
      <c r="A20" s="159" t="s">
        <v>310</v>
      </c>
      <c r="B20" s="146">
        <v>44134</v>
      </c>
      <c r="C20" s="151"/>
      <c r="E20" s="194">
        <f>'02-12-GDR'!F57</f>
        <v>-2000</v>
      </c>
      <c r="F20" s="147"/>
      <c r="G20" s="195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5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7">
        <v>8.1199999999999992</v>
      </c>
    </row>
    <row r="21" spans="1:19" ht="11.25" customHeight="1">
      <c r="A21" s="159" t="s">
        <v>306</v>
      </c>
      <c r="B21" s="146">
        <v>44177</v>
      </c>
      <c r="C21" s="146" t="s">
        <v>501</v>
      </c>
      <c r="D21" s="145">
        <v>30000</v>
      </c>
      <c r="E21" s="194">
        <f>'02-11-GLR'!G22+'02-11-GLR'!G23+'02-11-GLR'!G31+'02-11-GLR'!G32</f>
        <v>22500</v>
      </c>
      <c r="G21" s="195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5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7">
        <v>7.93</v>
      </c>
    </row>
    <row r="22" spans="1:19" ht="11.25" customHeight="1">
      <c r="A22" s="159" t="s">
        <v>306</v>
      </c>
      <c r="B22" s="146">
        <v>44177</v>
      </c>
      <c r="C22" s="151"/>
      <c r="E22" s="194">
        <f>'02-12-GDR'!F65</f>
        <v>-5500</v>
      </c>
      <c r="F22" s="147"/>
      <c r="G22" s="195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5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7">
        <v>7.93</v>
      </c>
    </row>
    <row r="23" spans="1:19" ht="11.25" customHeight="1">
      <c r="A23" s="159" t="s">
        <v>315</v>
      </c>
      <c r="B23" s="146">
        <v>44165</v>
      </c>
      <c r="C23" s="146" t="s">
        <v>502</v>
      </c>
      <c r="D23" s="145">
        <v>35000</v>
      </c>
      <c r="E23" s="194">
        <f>'02-11-GLR'!G29+'02-11-GLR'!G30</f>
        <v>23000</v>
      </c>
      <c r="G23" s="195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5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7">
        <v>7.79</v>
      </c>
    </row>
    <row r="24" spans="1:19" ht="11.25" customHeight="1">
      <c r="A24" s="159" t="s">
        <v>315</v>
      </c>
      <c r="B24" s="146">
        <v>44165</v>
      </c>
      <c r="C24" s="151"/>
      <c r="E24" s="194">
        <f>'02-12-GDR'!F77</f>
        <v>-21220</v>
      </c>
      <c r="F24" s="147"/>
      <c r="G24" s="195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5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7">
        <v>7.79</v>
      </c>
    </row>
    <row r="25" spans="1:19" ht="11.25" customHeight="1">
      <c r="A25" s="159" t="s">
        <v>399</v>
      </c>
      <c r="B25" s="146">
        <v>44165</v>
      </c>
      <c r="C25" s="151"/>
      <c r="E25" s="194">
        <f>'02-12-GDR'!F54</f>
        <v>-5097.07</v>
      </c>
      <c r="F25" s="147"/>
      <c r="G25" s="195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5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7">
        <v>8.7899999999999991</v>
      </c>
    </row>
    <row r="26" spans="1:19" ht="11.25" customHeight="1">
      <c r="A26" s="159" t="s">
        <v>305</v>
      </c>
      <c r="B26" s="146">
        <v>43922</v>
      </c>
      <c r="C26" s="146" t="s">
        <v>494</v>
      </c>
      <c r="D26" s="145">
        <v>3014</v>
      </c>
      <c r="E26" s="194">
        <f>'02-11-GLR'!G20</f>
        <v>5000</v>
      </c>
      <c r="G26" s="195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5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7">
        <v>9.7899999999999991</v>
      </c>
    </row>
    <row r="27" spans="1:19" ht="11.25" customHeight="1">
      <c r="A27" s="159" t="s">
        <v>305</v>
      </c>
      <c r="B27" s="146">
        <v>43922</v>
      </c>
      <c r="C27" s="151"/>
      <c r="D27" s="145">
        <v>1610</v>
      </c>
      <c r="E27" s="194">
        <f>'02-12-GDR'!F81</f>
        <v>-43079.224000000002</v>
      </c>
      <c r="F27" s="147"/>
      <c r="G27" s="195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5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7">
        <v>6.56</v>
      </c>
    </row>
    <row r="28" spans="1:19" ht="11.25" customHeight="1">
      <c r="A28" s="159"/>
      <c r="B28" s="210" t="s">
        <v>503</v>
      </c>
      <c r="C28" s="210"/>
      <c r="D28" s="211">
        <f>SUM(D18:D27)</f>
        <v>83624</v>
      </c>
      <c r="E28" s="194">
        <f>SUM(E18:E27)</f>
        <v>-12396.294000000002</v>
      </c>
      <c r="G28" s="195"/>
      <c r="H28" s="194">
        <f>SUM(H18:H27)</f>
        <v>-9556.7902017882807</v>
      </c>
      <c r="I28" s="151">
        <f>SUM(I18:I27)</f>
        <v>-1999.4325852441571</v>
      </c>
      <c r="M28" s="195"/>
      <c r="N28" s="194">
        <f>SUM(N18:N27)</f>
        <v>-2839.5037982117228</v>
      </c>
      <c r="O28" s="151">
        <f>SUM(O18:O27)</f>
        <v>-585.89666652589779</v>
      </c>
      <c r="P28" s="212"/>
      <c r="R28" s="212"/>
      <c r="S28" s="197"/>
    </row>
    <row r="29" spans="1:19" ht="11.25" customHeight="1" thickBot="1">
      <c r="A29" s="181"/>
      <c r="B29" s="216"/>
      <c r="C29" s="214" t="s">
        <v>504</v>
      </c>
      <c r="D29" s="167">
        <f>D28+D16</f>
        <v>143269</v>
      </c>
      <c r="E29" s="167">
        <f>E28+E16</f>
        <v>9599.4660000000003</v>
      </c>
      <c r="F29" s="165"/>
      <c r="G29" s="202"/>
      <c r="H29" s="165"/>
      <c r="I29" s="165"/>
      <c r="J29" s="165"/>
      <c r="K29" s="204"/>
      <c r="L29" s="165"/>
      <c r="M29" s="202"/>
      <c r="N29" s="165"/>
      <c r="O29" s="203"/>
      <c r="P29" s="165"/>
      <c r="Q29" s="165"/>
      <c r="R29" s="165"/>
      <c r="S29" s="189"/>
    </row>
    <row r="30" spans="1:19" ht="11.25" customHeight="1">
      <c r="A30" s="190">
        <v>2021</v>
      </c>
      <c r="B30" s="173"/>
      <c r="C30" s="173"/>
      <c r="D30" s="157"/>
      <c r="E30" s="156"/>
      <c r="F30" s="156"/>
      <c r="G30" s="207"/>
      <c r="H30" s="156"/>
      <c r="I30" s="156"/>
      <c r="J30" s="156"/>
      <c r="K30" s="209"/>
      <c r="L30" s="156"/>
      <c r="M30" s="207"/>
      <c r="N30" s="156"/>
      <c r="O30" s="193"/>
      <c r="P30" s="156"/>
      <c r="Q30" s="156"/>
      <c r="R30" s="156"/>
      <c r="S30" s="158"/>
    </row>
    <row r="31" spans="1:19" ht="11.25" customHeight="1">
      <c r="A31" s="159" t="s">
        <v>324</v>
      </c>
      <c r="B31" s="146">
        <v>44316</v>
      </c>
      <c r="C31" s="146" t="s">
        <v>505</v>
      </c>
      <c r="D31" s="145">
        <v>6800</v>
      </c>
      <c r="E31" s="194">
        <f>'02-11-GLR'!G39</f>
        <v>6800</v>
      </c>
      <c r="F31" s="147"/>
      <c r="G31" s="195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5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7">
        <v>8.17</v>
      </c>
    </row>
    <row r="32" spans="1:19" ht="11.25" customHeight="1">
      <c r="A32" s="159" t="s">
        <v>321</v>
      </c>
      <c r="B32" s="146">
        <v>44285</v>
      </c>
      <c r="E32" s="194">
        <f>'02-11-GLR'!G36+'02-11-GLR'!G37</f>
        <v>12000</v>
      </c>
      <c r="F32" s="147"/>
      <c r="G32" s="195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5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7">
        <v>8.11</v>
      </c>
    </row>
    <row r="33" spans="1:19" ht="11.25" customHeight="1">
      <c r="A33" s="159" t="s">
        <v>327</v>
      </c>
      <c r="B33" s="146">
        <v>44457</v>
      </c>
      <c r="C33" s="146" t="s">
        <v>506</v>
      </c>
      <c r="D33" s="145">
        <v>24000</v>
      </c>
      <c r="E33" s="194">
        <f>'02-11-GLR'!G41</f>
        <v>24000</v>
      </c>
      <c r="F33" s="147"/>
      <c r="G33" s="195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5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7">
        <v>8.56</v>
      </c>
    </row>
    <row r="34" spans="1:19" ht="11.25" customHeight="1">
      <c r="A34" s="159" t="s">
        <v>329</v>
      </c>
      <c r="B34" s="146">
        <v>44352</v>
      </c>
      <c r="E34" s="194">
        <f>'02-11-GLR'!G42+'02-11-GLR'!G43+'02-11-GLR'!G44</f>
        <v>7500</v>
      </c>
      <c r="F34" s="147"/>
      <c r="G34" s="195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5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7">
        <v>8.6199999999999992</v>
      </c>
    </row>
    <row r="35" spans="1:19" ht="11.25" customHeight="1">
      <c r="A35" s="159" t="s">
        <v>332</v>
      </c>
      <c r="B35" s="146">
        <v>44438</v>
      </c>
      <c r="C35" s="146" t="s">
        <v>501</v>
      </c>
      <c r="D35" s="145">
        <v>28800</v>
      </c>
      <c r="E35" s="194">
        <f>'02-11-GLR'!G46</f>
        <v>28800</v>
      </c>
      <c r="F35" s="147"/>
      <c r="G35" s="195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5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7">
        <v>8.3699999999999992</v>
      </c>
    </row>
    <row r="36" spans="1:19" ht="11.25" customHeight="1">
      <c r="A36" s="159" t="s">
        <v>321</v>
      </c>
      <c r="B36" s="146">
        <v>44529</v>
      </c>
      <c r="C36" s="146" t="s">
        <v>502</v>
      </c>
      <c r="D36" s="145">
        <v>43160</v>
      </c>
      <c r="E36" s="194">
        <f>'02-11-GLR'!G48</f>
        <v>43160</v>
      </c>
      <c r="F36" s="147"/>
      <c r="G36" s="195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5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7">
        <v>12.07</v>
      </c>
    </row>
    <row r="37" spans="1:19" ht="11.25" customHeight="1">
      <c r="A37" s="159" t="s">
        <v>335</v>
      </c>
      <c r="B37" s="146">
        <v>44413</v>
      </c>
      <c r="C37" s="146" t="s">
        <v>507</v>
      </c>
      <c r="D37" s="145">
        <v>30000</v>
      </c>
      <c r="E37" s="194">
        <f>'02-11-GLR'!G50</f>
        <v>30000</v>
      </c>
      <c r="F37" s="147"/>
      <c r="G37" s="195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5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7">
        <v>8.41</v>
      </c>
    </row>
    <row r="38" spans="1:19" ht="11.25" customHeight="1">
      <c r="A38" s="159" t="s">
        <v>335</v>
      </c>
      <c r="B38" s="146">
        <v>44423</v>
      </c>
      <c r="C38" s="151"/>
      <c r="E38" s="194">
        <f>'02-12-GDR'!F114</f>
        <v>-15585</v>
      </c>
      <c r="F38" s="147"/>
      <c r="G38" s="195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5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7">
        <v>8.5299999999999994</v>
      </c>
    </row>
    <row r="39" spans="1:19" ht="11.25" customHeight="1">
      <c r="A39" s="159" t="s">
        <v>508</v>
      </c>
      <c r="B39" s="146">
        <v>44423</v>
      </c>
      <c r="C39" s="151"/>
      <c r="E39" s="194">
        <f>'02-12-GDR'!F125</f>
        <v>-12305</v>
      </c>
      <c r="F39" s="147"/>
      <c r="G39" s="195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5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7">
        <v>8.5299999999999994</v>
      </c>
    </row>
    <row r="40" spans="1:19" ht="11.25" customHeight="1">
      <c r="A40" s="159" t="s">
        <v>509</v>
      </c>
      <c r="B40" s="146">
        <v>44423</v>
      </c>
      <c r="C40" s="151"/>
      <c r="E40" s="194">
        <f>'02-12-GDR'!F102</f>
        <v>-4179.3100000000004</v>
      </c>
      <c r="F40" s="147"/>
      <c r="G40" s="195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5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7">
        <v>8.5299999999999994</v>
      </c>
    </row>
    <row r="41" spans="1:19" ht="11.25" customHeight="1">
      <c r="A41" s="159"/>
      <c r="B41" s="210" t="s">
        <v>510</v>
      </c>
      <c r="C41" s="210"/>
      <c r="D41" s="211">
        <f>SUM(D31:D40)</f>
        <v>132760</v>
      </c>
      <c r="E41" s="194">
        <f>SUM(E31:E40)</f>
        <v>120190.69</v>
      </c>
      <c r="F41" s="147"/>
      <c r="G41" s="195"/>
      <c r="H41" s="194">
        <f>SUM(H31:H40)</f>
        <v>93551.351449665861</v>
      </c>
      <c r="I41" s="151">
        <f>SUM(I31:I40)</f>
        <v>9974.1439442919018</v>
      </c>
      <c r="J41" s="147"/>
      <c r="M41" s="195"/>
      <c r="N41" s="194">
        <f>SUM(N31:N40)</f>
        <v>26639.33855033416</v>
      </c>
      <c r="O41" s="151">
        <f>SUM(O31:O40)</f>
        <v>2835.8911411853187</v>
      </c>
      <c r="P41" s="212"/>
      <c r="Q41" s="149"/>
      <c r="R41" s="212"/>
      <c r="S41" s="197"/>
    </row>
    <row r="42" spans="1:19" ht="11.25" customHeight="1" thickBot="1">
      <c r="A42" s="162"/>
      <c r="B42" s="164"/>
      <c r="C42" s="214" t="s">
        <v>511</v>
      </c>
      <c r="D42" s="167">
        <f>D41+D29</f>
        <v>276029</v>
      </c>
      <c r="E42" s="167">
        <f>E41+E29</f>
        <v>129790.156</v>
      </c>
      <c r="F42" s="165"/>
      <c r="G42" s="202"/>
      <c r="H42" s="165"/>
      <c r="I42" s="165"/>
      <c r="J42" s="165"/>
      <c r="K42" s="204"/>
      <c r="L42" s="165"/>
      <c r="M42" s="202"/>
      <c r="N42" s="165"/>
      <c r="O42" s="203"/>
      <c r="P42" s="165"/>
      <c r="Q42" s="165"/>
      <c r="R42" s="165"/>
      <c r="S42" s="189"/>
    </row>
    <row r="43" spans="1:19" ht="11.25" customHeight="1">
      <c r="C43" s="217"/>
      <c r="D43" s="218"/>
      <c r="E43" s="218"/>
      <c r="G43" s="195"/>
      <c r="M43" s="195"/>
    </row>
    <row r="44" spans="1:19" ht="11.25" customHeight="1" thickBot="1">
      <c r="C44" s="217"/>
      <c r="D44" s="218"/>
      <c r="E44" s="218"/>
      <c r="G44" s="195"/>
      <c r="M44" s="195"/>
    </row>
    <row r="45" spans="1:19" ht="11.25" customHeight="1">
      <c r="A45" s="190">
        <v>2022</v>
      </c>
      <c r="B45" s="173"/>
      <c r="C45" s="173"/>
      <c r="D45" s="157"/>
      <c r="E45" s="219"/>
      <c r="F45" s="208"/>
      <c r="G45" s="207"/>
      <c r="H45" s="156"/>
      <c r="I45" s="156"/>
      <c r="J45" s="156"/>
      <c r="K45" s="209"/>
      <c r="L45" s="156"/>
      <c r="M45" s="207"/>
      <c r="N45" s="156"/>
      <c r="O45" s="193"/>
      <c r="P45" s="156"/>
      <c r="Q45" s="156"/>
      <c r="R45" s="156"/>
      <c r="S45" s="220"/>
    </row>
    <row r="46" spans="1:19" ht="11.25" customHeight="1">
      <c r="A46" s="159" t="s">
        <v>339</v>
      </c>
      <c r="B46" s="146">
        <v>44651</v>
      </c>
      <c r="C46" s="146" t="s">
        <v>512</v>
      </c>
      <c r="D46" s="145">
        <v>36000</v>
      </c>
      <c r="E46" s="194">
        <f>'02-11-GLR'!G61+'02-11-GLR'!G62+'02-11-GLR'!G63</f>
        <v>36000</v>
      </c>
      <c r="F46" s="147"/>
      <c r="G46" s="195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5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7">
        <v>17.29</v>
      </c>
    </row>
    <row r="47" spans="1:19" ht="11.25" customHeight="1">
      <c r="A47" s="159" t="s">
        <v>341</v>
      </c>
      <c r="B47" s="146">
        <v>44774</v>
      </c>
      <c r="C47" s="146" t="s">
        <v>513</v>
      </c>
      <c r="D47" s="145">
        <v>45000</v>
      </c>
      <c r="E47" s="194">
        <f>'02-11-GLR'!G65</f>
        <v>20000</v>
      </c>
      <c r="F47" s="147"/>
      <c r="G47" s="195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5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7">
        <v>17.3</v>
      </c>
    </row>
    <row r="48" spans="1:19" ht="11.25" customHeight="1">
      <c r="A48" s="159" t="s">
        <v>341</v>
      </c>
      <c r="B48" s="146">
        <v>44778</v>
      </c>
      <c r="E48" s="194">
        <f>'02-11-GLR'!G66</f>
        <v>25000</v>
      </c>
      <c r="F48" s="147"/>
      <c r="G48" s="195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5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7">
        <v>18.7</v>
      </c>
    </row>
    <row r="49" spans="1:19" ht="11.25" customHeight="1">
      <c r="A49" s="159" t="s">
        <v>514</v>
      </c>
      <c r="B49" s="146">
        <v>44777</v>
      </c>
      <c r="C49" s="151"/>
      <c r="E49" s="194" t="e">
        <f>'02-12-GDR'!F132</f>
        <v>#REF!</v>
      </c>
      <c r="F49" s="147"/>
      <c r="G49" s="195" t="e">
        <f t="shared" si="20"/>
        <v>#REF!</v>
      </c>
      <c r="H49" s="147" t="e">
        <f t="shared" si="24"/>
        <v>#REF!</v>
      </c>
      <c r="I49" s="151" t="e">
        <f t="shared" si="21"/>
        <v>#REF!</v>
      </c>
      <c r="J49" s="147" t="e">
        <f t="shared" si="25"/>
        <v>#REF!</v>
      </c>
      <c r="K49" s="149" t="e">
        <f t="shared" si="26"/>
        <v>#REF!</v>
      </c>
      <c r="M49" s="195" t="e">
        <f t="shared" si="22"/>
        <v>#REF!</v>
      </c>
      <c r="N49" s="147" t="e">
        <f t="shared" si="27"/>
        <v>#REF!</v>
      </c>
      <c r="O49" s="151" t="e">
        <f t="shared" si="23"/>
        <v>#REF!</v>
      </c>
      <c r="P49" s="147" t="e">
        <f t="shared" si="28"/>
        <v>#REF!</v>
      </c>
      <c r="Q49" s="149" t="e">
        <f t="shared" si="29"/>
        <v>#REF!</v>
      </c>
      <c r="R49" s="147"/>
      <c r="S49" s="197">
        <v>18</v>
      </c>
    </row>
    <row r="50" spans="1:19" ht="11.25" customHeight="1">
      <c r="A50" s="159" t="s">
        <v>343</v>
      </c>
      <c r="B50" s="146">
        <v>44798</v>
      </c>
      <c r="C50" s="146" t="s">
        <v>515</v>
      </c>
      <c r="D50" s="145">
        <v>40000</v>
      </c>
      <c r="E50" s="194">
        <v>40000</v>
      </c>
      <c r="F50" s="147"/>
      <c r="G50" s="195" t="e">
        <f t="shared" si="20"/>
        <v>#REF!</v>
      </c>
      <c r="H50" s="147" t="e">
        <f t="shared" si="24"/>
        <v>#REF!</v>
      </c>
      <c r="I50" s="151" t="e">
        <f t="shared" si="21"/>
        <v>#REF!</v>
      </c>
      <c r="J50" s="147" t="e">
        <f t="shared" si="25"/>
        <v>#REF!</v>
      </c>
      <c r="K50" s="149" t="e">
        <f t="shared" si="26"/>
        <v>#REF!</v>
      </c>
      <c r="M50" s="195" t="e">
        <f t="shared" si="22"/>
        <v>#REF!</v>
      </c>
      <c r="N50" s="147" t="e">
        <f t="shared" si="27"/>
        <v>#REF!</v>
      </c>
      <c r="O50" s="151" t="e">
        <f t="shared" si="23"/>
        <v>#REF!</v>
      </c>
      <c r="P50" s="147" t="e">
        <f t="shared" si="28"/>
        <v>#REF!</v>
      </c>
      <c r="Q50" s="149" t="e">
        <f t="shared" si="29"/>
        <v>#REF!</v>
      </c>
      <c r="R50" s="147"/>
      <c r="S50" s="197">
        <v>18.5</v>
      </c>
    </row>
    <row r="51" spans="1:19" ht="11.25" customHeight="1">
      <c r="A51" s="159" t="s">
        <v>343</v>
      </c>
      <c r="B51" s="146">
        <v>44834</v>
      </c>
      <c r="C51" s="146" t="s">
        <v>515</v>
      </c>
      <c r="D51" s="145">
        <v>1000</v>
      </c>
      <c r="E51" s="194">
        <v>1000</v>
      </c>
      <c r="F51" s="147"/>
      <c r="G51" s="195" t="e">
        <f t="shared" si="20"/>
        <v>#REF!</v>
      </c>
      <c r="H51" s="147" t="e">
        <f t="shared" si="24"/>
        <v>#REF!</v>
      </c>
      <c r="I51" s="151" t="e">
        <f t="shared" si="21"/>
        <v>#REF!</v>
      </c>
      <c r="J51" s="147" t="e">
        <f t="shared" si="25"/>
        <v>#REF!</v>
      </c>
      <c r="K51" s="149" t="e">
        <f t="shared" si="26"/>
        <v>#REF!</v>
      </c>
      <c r="M51" s="195" t="e">
        <f t="shared" si="22"/>
        <v>#REF!</v>
      </c>
      <c r="N51" s="147" t="e">
        <f t="shared" si="27"/>
        <v>#REF!</v>
      </c>
      <c r="O51" s="151" t="e">
        <f t="shared" si="23"/>
        <v>#REF!</v>
      </c>
      <c r="P51" s="147" t="e">
        <f t="shared" si="28"/>
        <v>#REF!</v>
      </c>
      <c r="Q51" s="149" t="e">
        <f t="shared" si="29"/>
        <v>#REF!</v>
      </c>
      <c r="R51" s="147"/>
      <c r="S51" s="197">
        <v>18.5</v>
      </c>
    </row>
    <row r="52" spans="1:19" ht="11.25" customHeight="1">
      <c r="A52" s="159" t="s">
        <v>345</v>
      </c>
      <c r="B52" s="146">
        <v>44844</v>
      </c>
      <c r="C52" s="146" t="s">
        <v>516</v>
      </c>
      <c r="D52" s="145">
        <v>40000</v>
      </c>
      <c r="E52" s="194">
        <f>'02-11-GLR'!G72</f>
        <v>40000</v>
      </c>
      <c r="F52" s="147"/>
      <c r="G52" s="195" t="e">
        <f t="shared" si="20"/>
        <v>#REF!</v>
      </c>
      <c r="H52" s="147" t="e">
        <f t="shared" si="24"/>
        <v>#REF!</v>
      </c>
      <c r="I52" s="151" t="e">
        <f t="shared" si="21"/>
        <v>#REF!</v>
      </c>
      <c r="J52" s="147" t="e">
        <f t="shared" si="25"/>
        <v>#REF!</v>
      </c>
      <c r="K52" s="149" t="e">
        <f t="shared" si="26"/>
        <v>#REF!</v>
      </c>
      <c r="M52" s="195" t="e">
        <f t="shared" si="22"/>
        <v>#REF!</v>
      </c>
      <c r="N52" s="147" t="e">
        <f t="shared" si="27"/>
        <v>#REF!</v>
      </c>
      <c r="O52" s="151" t="e">
        <f t="shared" si="23"/>
        <v>#REF!</v>
      </c>
      <c r="P52" s="147" t="e">
        <f t="shared" si="28"/>
        <v>#REF!</v>
      </c>
      <c r="Q52" s="149" t="e">
        <f t="shared" si="29"/>
        <v>#REF!</v>
      </c>
      <c r="R52" s="147"/>
      <c r="S52" s="197">
        <v>19.5</v>
      </c>
    </row>
    <row r="53" spans="1:19" ht="11.25" customHeight="1">
      <c r="A53" s="159" t="s">
        <v>343</v>
      </c>
      <c r="B53" s="146">
        <v>44864</v>
      </c>
      <c r="C53" s="146" t="s">
        <v>515</v>
      </c>
      <c r="D53" s="145">
        <v>1000</v>
      </c>
      <c r="E53" s="194">
        <v>1000</v>
      </c>
      <c r="F53" s="147"/>
      <c r="G53" s="195" t="e">
        <f t="shared" si="20"/>
        <v>#REF!</v>
      </c>
      <c r="H53" s="147" t="e">
        <f t="shared" si="24"/>
        <v>#REF!</v>
      </c>
      <c r="I53" s="151" t="e">
        <f t="shared" si="21"/>
        <v>#REF!</v>
      </c>
      <c r="J53" s="147" t="e">
        <f t="shared" si="25"/>
        <v>#REF!</v>
      </c>
      <c r="K53" s="149" t="e">
        <f t="shared" si="26"/>
        <v>#REF!</v>
      </c>
      <c r="M53" s="195" t="e">
        <f t="shared" si="22"/>
        <v>#REF!</v>
      </c>
      <c r="N53" s="147" t="e">
        <f t="shared" si="27"/>
        <v>#REF!</v>
      </c>
      <c r="O53" s="151" t="e">
        <f t="shared" si="23"/>
        <v>#REF!</v>
      </c>
      <c r="P53" s="147" t="e">
        <f t="shared" si="28"/>
        <v>#REF!</v>
      </c>
      <c r="Q53" s="149" t="e">
        <f t="shared" si="29"/>
        <v>#REF!</v>
      </c>
      <c r="R53" s="147"/>
      <c r="S53" s="197">
        <v>18.5</v>
      </c>
    </row>
    <row r="54" spans="1:19" ht="11.25" customHeight="1">
      <c r="A54" s="159" t="s">
        <v>347</v>
      </c>
      <c r="B54" s="146">
        <v>44895</v>
      </c>
      <c r="C54" s="146" t="s">
        <v>502</v>
      </c>
      <c r="D54" s="145">
        <v>82000</v>
      </c>
      <c r="E54" s="194">
        <v>82000</v>
      </c>
      <c r="F54" s="147"/>
      <c r="G54" s="195" t="e">
        <f t="shared" si="20"/>
        <v>#REF!</v>
      </c>
      <c r="H54" s="147" t="e">
        <f t="shared" si="24"/>
        <v>#REF!</v>
      </c>
      <c r="I54" s="151" t="e">
        <f t="shared" si="21"/>
        <v>#REF!</v>
      </c>
      <c r="J54" s="147" t="e">
        <f t="shared" si="25"/>
        <v>#REF!</v>
      </c>
      <c r="K54" s="149" t="e">
        <f t="shared" si="26"/>
        <v>#REF!</v>
      </c>
      <c r="M54" s="195" t="e">
        <f t="shared" si="22"/>
        <v>#REF!</v>
      </c>
      <c r="N54" s="147" t="e">
        <f t="shared" si="27"/>
        <v>#REF!</v>
      </c>
      <c r="O54" s="151" t="e">
        <f t="shared" si="23"/>
        <v>#REF!</v>
      </c>
      <c r="P54" s="147" t="e">
        <f t="shared" si="28"/>
        <v>#REF!</v>
      </c>
      <c r="Q54" s="149" t="e">
        <f t="shared" si="29"/>
        <v>#REF!</v>
      </c>
      <c r="R54" s="147"/>
      <c r="S54" s="197">
        <v>18.600000000000001</v>
      </c>
    </row>
    <row r="55" spans="1:19" ht="11.25" customHeight="1">
      <c r="A55" s="159" t="s">
        <v>351</v>
      </c>
      <c r="B55" s="146">
        <v>44895</v>
      </c>
      <c r="C55" s="146" t="s">
        <v>517</v>
      </c>
      <c r="D55" s="145">
        <v>84000</v>
      </c>
      <c r="E55" s="194">
        <v>84000</v>
      </c>
      <c r="F55" s="147"/>
      <c r="G55" s="195" t="e">
        <f t="shared" si="20"/>
        <v>#REF!</v>
      </c>
      <c r="H55" s="147" t="e">
        <f t="shared" si="24"/>
        <v>#REF!</v>
      </c>
      <c r="I55" s="151" t="e">
        <f t="shared" si="21"/>
        <v>#REF!</v>
      </c>
      <c r="J55" s="147" t="e">
        <f t="shared" si="25"/>
        <v>#REF!</v>
      </c>
      <c r="K55" s="149" t="e">
        <f t="shared" si="26"/>
        <v>#REF!</v>
      </c>
      <c r="M55" s="195" t="e">
        <f t="shared" si="22"/>
        <v>#REF!</v>
      </c>
      <c r="N55" s="147" t="e">
        <f t="shared" si="27"/>
        <v>#REF!</v>
      </c>
      <c r="O55" s="151" t="e">
        <f t="shared" si="23"/>
        <v>#REF!</v>
      </c>
      <c r="P55" s="147" t="e">
        <f t="shared" si="28"/>
        <v>#REF!</v>
      </c>
      <c r="Q55" s="149" t="e">
        <f t="shared" si="29"/>
        <v>#REF!</v>
      </c>
      <c r="R55" s="147"/>
      <c r="S55" s="197">
        <v>18.600000000000001</v>
      </c>
    </row>
    <row r="56" spans="1:19" ht="11.25" customHeight="1">
      <c r="A56" s="159" t="s">
        <v>343</v>
      </c>
      <c r="B56" s="146">
        <v>44895</v>
      </c>
      <c r="C56" s="146" t="s">
        <v>515</v>
      </c>
      <c r="D56" s="145">
        <v>1000</v>
      </c>
      <c r="E56" s="194">
        <v>1000</v>
      </c>
      <c r="F56" s="147"/>
      <c r="G56" s="195" t="e">
        <f t="shared" si="20"/>
        <v>#REF!</v>
      </c>
      <c r="H56" s="147" t="e">
        <f t="shared" si="24"/>
        <v>#REF!</v>
      </c>
      <c r="I56" s="151" t="e">
        <f t="shared" si="21"/>
        <v>#REF!</v>
      </c>
      <c r="J56" s="147" t="e">
        <f t="shared" si="25"/>
        <v>#REF!</v>
      </c>
      <c r="K56" s="149" t="e">
        <f t="shared" si="26"/>
        <v>#REF!</v>
      </c>
      <c r="M56" s="195" t="e">
        <f t="shared" si="22"/>
        <v>#REF!</v>
      </c>
      <c r="N56" s="147" t="e">
        <f t="shared" si="27"/>
        <v>#REF!</v>
      </c>
      <c r="O56" s="151" t="e">
        <f t="shared" si="23"/>
        <v>#REF!</v>
      </c>
      <c r="P56" s="147" t="e">
        <f t="shared" si="28"/>
        <v>#REF!</v>
      </c>
      <c r="Q56" s="149" t="e">
        <f t="shared" si="29"/>
        <v>#REF!</v>
      </c>
      <c r="R56" s="147"/>
      <c r="S56" s="197">
        <v>19.600000000000001</v>
      </c>
    </row>
    <row r="57" spans="1:19" ht="11.25" customHeight="1">
      <c r="A57" s="159" t="s">
        <v>343</v>
      </c>
      <c r="B57" s="146">
        <v>44925</v>
      </c>
      <c r="C57" s="146" t="s">
        <v>515</v>
      </c>
      <c r="D57" s="145">
        <v>1000</v>
      </c>
      <c r="E57" s="194">
        <v>1000</v>
      </c>
      <c r="F57" s="147"/>
      <c r="G57" s="195" t="e">
        <f t="shared" si="20"/>
        <v>#REF!</v>
      </c>
      <c r="H57" s="147" t="e">
        <f t="shared" si="24"/>
        <v>#REF!</v>
      </c>
      <c r="I57" s="151" t="e">
        <f t="shared" si="21"/>
        <v>#REF!</v>
      </c>
      <c r="J57" s="147" t="e">
        <f t="shared" si="25"/>
        <v>#REF!</v>
      </c>
      <c r="K57" s="149" t="e">
        <f t="shared" si="26"/>
        <v>#REF!</v>
      </c>
      <c r="M57" s="195" t="e">
        <f t="shared" si="22"/>
        <v>#REF!</v>
      </c>
      <c r="N57" s="147" t="e">
        <f t="shared" si="27"/>
        <v>#REF!</v>
      </c>
      <c r="O57" s="151" t="e">
        <f t="shared" si="23"/>
        <v>#REF!</v>
      </c>
      <c r="P57" s="147" t="e">
        <f t="shared" si="28"/>
        <v>#REF!</v>
      </c>
      <c r="Q57" s="149" t="e">
        <f t="shared" si="29"/>
        <v>#REF!</v>
      </c>
      <c r="R57" s="147"/>
      <c r="S57" s="197">
        <v>18.600000000000001</v>
      </c>
    </row>
    <row r="58" spans="1:19" ht="11.25" customHeight="1">
      <c r="A58" s="159" t="s">
        <v>343</v>
      </c>
      <c r="B58" s="146">
        <v>44956</v>
      </c>
      <c r="C58" s="146" t="s">
        <v>515</v>
      </c>
      <c r="D58" s="145">
        <v>1000</v>
      </c>
      <c r="E58" s="194">
        <v>1000</v>
      </c>
      <c r="G58" s="195" t="e">
        <f t="shared" si="20"/>
        <v>#REF!</v>
      </c>
      <c r="H58" s="147" t="e">
        <f t="shared" si="24"/>
        <v>#REF!</v>
      </c>
      <c r="I58" s="151" t="e">
        <f t="shared" si="21"/>
        <v>#REF!</v>
      </c>
      <c r="J58" s="147" t="e">
        <f t="shared" si="25"/>
        <v>#REF!</v>
      </c>
      <c r="K58" s="149" t="e">
        <f t="shared" si="26"/>
        <v>#REF!</v>
      </c>
      <c r="M58" s="195" t="e">
        <f t="shared" si="22"/>
        <v>#REF!</v>
      </c>
      <c r="N58" s="147" t="e">
        <f t="shared" si="27"/>
        <v>#REF!</v>
      </c>
      <c r="O58" s="151" t="e">
        <f t="shared" si="23"/>
        <v>#REF!</v>
      </c>
      <c r="P58" s="147" t="e">
        <f t="shared" si="28"/>
        <v>#REF!</v>
      </c>
      <c r="Q58" s="149" t="e">
        <f t="shared" si="29"/>
        <v>#REF!</v>
      </c>
      <c r="R58" s="147"/>
      <c r="S58" s="197">
        <v>18.600000000000001</v>
      </c>
    </row>
    <row r="59" spans="1:19" ht="11.25" customHeight="1">
      <c r="A59" s="159" t="s">
        <v>343</v>
      </c>
      <c r="B59" s="146">
        <v>44985</v>
      </c>
      <c r="C59" s="146" t="s">
        <v>515</v>
      </c>
      <c r="D59" s="145">
        <v>1000</v>
      </c>
      <c r="E59" s="194">
        <v>1000</v>
      </c>
      <c r="G59" s="195" t="e">
        <f t="shared" si="20"/>
        <v>#REF!</v>
      </c>
      <c r="H59" s="147" t="e">
        <f t="shared" si="24"/>
        <v>#REF!</v>
      </c>
      <c r="I59" s="151" t="e">
        <f t="shared" si="21"/>
        <v>#REF!</v>
      </c>
      <c r="J59" s="147" t="e">
        <f t="shared" si="25"/>
        <v>#REF!</v>
      </c>
      <c r="K59" s="149" t="e">
        <f t="shared" si="26"/>
        <v>#REF!</v>
      </c>
      <c r="M59" s="195" t="e">
        <f t="shared" si="22"/>
        <v>#REF!</v>
      </c>
      <c r="N59" s="147" t="e">
        <f t="shared" si="27"/>
        <v>#REF!</v>
      </c>
      <c r="O59" s="151" t="e">
        <f t="shared" si="23"/>
        <v>#REF!</v>
      </c>
      <c r="P59" s="147" t="e">
        <f t="shared" si="28"/>
        <v>#REF!</v>
      </c>
      <c r="Q59" s="149" t="e">
        <f t="shared" si="29"/>
        <v>#REF!</v>
      </c>
      <c r="R59" s="147"/>
      <c r="S59" s="197">
        <v>18.600000000000001</v>
      </c>
    </row>
    <row r="60" spans="1:19" ht="11.25" customHeight="1">
      <c r="A60" s="159" t="s">
        <v>343</v>
      </c>
      <c r="B60" s="146">
        <v>45015</v>
      </c>
      <c r="C60" s="146" t="s">
        <v>515</v>
      </c>
      <c r="D60" s="145">
        <v>1000</v>
      </c>
      <c r="E60" s="194">
        <v>1000</v>
      </c>
      <c r="G60" s="195" t="e">
        <f t="shared" si="20"/>
        <v>#REF!</v>
      </c>
      <c r="H60" s="147" t="e">
        <f t="shared" si="24"/>
        <v>#REF!</v>
      </c>
      <c r="I60" s="151" t="e">
        <f t="shared" si="21"/>
        <v>#REF!</v>
      </c>
      <c r="J60" s="147" t="e">
        <f t="shared" si="25"/>
        <v>#REF!</v>
      </c>
      <c r="K60" s="149" t="e">
        <f t="shared" si="26"/>
        <v>#REF!</v>
      </c>
      <c r="M60" s="195" t="e">
        <f t="shared" si="22"/>
        <v>#REF!</v>
      </c>
      <c r="N60" s="147" t="e">
        <f t="shared" si="27"/>
        <v>#REF!</v>
      </c>
      <c r="O60" s="151" t="e">
        <f t="shared" si="23"/>
        <v>#REF!</v>
      </c>
      <c r="P60" s="147" t="e">
        <f t="shared" si="28"/>
        <v>#REF!</v>
      </c>
      <c r="Q60" s="149" t="e">
        <f t="shared" si="29"/>
        <v>#REF!</v>
      </c>
      <c r="R60" s="147"/>
      <c r="S60" s="197">
        <v>18.600000000000001</v>
      </c>
    </row>
    <row r="61" spans="1:19" ht="11.25" customHeight="1">
      <c r="A61" s="159" t="s">
        <v>343</v>
      </c>
      <c r="B61" s="146">
        <v>45046</v>
      </c>
      <c r="C61" s="146" t="s">
        <v>515</v>
      </c>
      <c r="D61" s="145">
        <v>1000</v>
      </c>
      <c r="E61" s="194">
        <v>1000</v>
      </c>
      <c r="G61" s="195" t="e">
        <f t="shared" si="20"/>
        <v>#REF!</v>
      </c>
      <c r="H61" s="147" t="e">
        <f t="shared" si="24"/>
        <v>#REF!</v>
      </c>
      <c r="I61" s="151" t="e">
        <f t="shared" si="21"/>
        <v>#REF!</v>
      </c>
      <c r="J61" s="147" t="e">
        <f t="shared" si="25"/>
        <v>#REF!</v>
      </c>
      <c r="K61" s="149" t="e">
        <f t="shared" si="26"/>
        <v>#REF!</v>
      </c>
      <c r="M61" s="195" t="e">
        <f t="shared" si="22"/>
        <v>#REF!</v>
      </c>
      <c r="N61" s="147" t="e">
        <f t="shared" si="27"/>
        <v>#REF!</v>
      </c>
      <c r="O61" s="151" t="e">
        <f t="shared" si="23"/>
        <v>#REF!</v>
      </c>
      <c r="P61" s="147" t="e">
        <f t="shared" si="28"/>
        <v>#REF!</v>
      </c>
      <c r="Q61" s="149" t="e">
        <f t="shared" si="29"/>
        <v>#REF!</v>
      </c>
      <c r="R61" s="147"/>
      <c r="S61" s="197">
        <v>18.600000000000001</v>
      </c>
    </row>
    <row r="62" spans="1:19" ht="11.25" customHeight="1">
      <c r="A62" s="159" t="s">
        <v>289</v>
      </c>
      <c r="B62" s="146">
        <v>44764</v>
      </c>
      <c r="C62" s="146" t="s">
        <v>494</v>
      </c>
      <c r="D62" s="221"/>
      <c r="E62" s="194">
        <v>11769</v>
      </c>
      <c r="F62" s="147"/>
      <c r="G62" s="195" t="e">
        <f t="shared" si="20"/>
        <v>#REF!</v>
      </c>
      <c r="H62" s="147" t="e">
        <f t="shared" si="24"/>
        <v>#REF!</v>
      </c>
      <c r="I62" s="151" t="e">
        <f t="shared" si="21"/>
        <v>#REF!</v>
      </c>
      <c r="J62" s="147" t="e">
        <f t="shared" si="25"/>
        <v>#REF!</v>
      </c>
      <c r="K62" s="149" t="e">
        <f t="shared" si="26"/>
        <v>#REF!</v>
      </c>
      <c r="M62" s="195" t="e">
        <f t="shared" si="22"/>
        <v>#REF!</v>
      </c>
      <c r="N62" s="147" t="e">
        <f t="shared" si="27"/>
        <v>#REF!</v>
      </c>
      <c r="O62" s="151" t="e">
        <f t="shared" si="23"/>
        <v>#REF!</v>
      </c>
      <c r="P62" s="147" t="e">
        <f t="shared" si="28"/>
        <v>#REF!</v>
      </c>
      <c r="Q62" s="149" t="e">
        <f t="shared" si="29"/>
        <v>#REF!</v>
      </c>
      <c r="R62" s="147"/>
      <c r="S62" s="197">
        <v>17.7</v>
      </c>
    </row>
    <row r="63" spans="1:19" ht="11.25" customHeight="1">
      <c r="A63" s="159" t="s">
        <v>289</v>
      </c>
      <c r="B63" s="146">
        <v>44764</v>
      </c>
      <c r="C63" s="146" t="s">
        <v>494</v>
      </c>
      <c r="D63" s="221">
        <v>3892.36</v>
      </c>
      <c r="E63" s="194">
        <v>3892.36</v>
      </c>
      <c r="F63" s="147"/>
      <c r="G63" s="195" t="e">
        <f t="shared" si="20"/>
        <v>#REF!</v>
      </c>
      <c r="H63" s="147" t="e">
        <f t="shared" si="24"/>
        <v>#REF!</v>
      </c>
      <c r="I63" s="151" t="e">
        <f t="shared" si="21"/>
        <v>#REF!</v>
      </c>
      <c r="J63" s="147" t="e">
        <f t="shared" si="25"/>
        <v>#REF!</v>
      </c>
      <c r="K63" s="149" t="e">
        <f t="shared" si="26"/>
        <v>#REF!</v>
      </c>
      <c r="M63" s="195" t="e">
        <f t="shared" si="22"/>
        <v>#REF!</v>
      </c>
      <c r="N63" s="147" t="e">
        <f t="shared" si="27"/>
        <v>#REF!</v>
      </c>
      <c r="O63" s="151" t="e">
        <f t="shared" si="23"/>
        <v>#REF!</v>
      </c>
      <c r="P63" s="147" t="e">
        <f t="shared" si="28"/>
        <v>#REF!</v>
      </c>
      <c r="Q63" s="149" t="e">
        <f t="shared" si="29"/>
        <v>#REF!</v>
      </c>
      <c r="R63" s="147"/>
      <c r="S63" s="197">
        <v>17.7</v>
      </c>
    </row>
    <row r="64" spans="1:19" ht="11.25" customHeight="1">
      <c r="A64" s="159" t="s">
        <v>518</v>
      </c>
      <c r="B64" s="146">
        <v>44764</v>
      </c>
      <c r="C64" s="146" t="s">
        <v>494</v>
      </c>
      <c r="D64" s="221">
        <v>11181.35</v>
      </c>
      <c r="E64" s="194">
        <v>11181.35</v>
      </c>
      <c r="F64" s="147"/>
      <c r="G64" s="222" t="e">
        <f t="shared" si="20"/>
        <v>#REF!</v>
      </c>
      <c r="H64" s="147" t="e">
        <f t="shared" si="24"/>
        <v>#REF!</v>
      </c>
      <c r="I64" s="151" t="e">
        <f t="shared" si="21"/>
        <v>#REF!</v>
      </c>
      <c r="J64" s="147" t="e">
        <f t="shared" si="25"/>
        <v>#REF!</v>
      </c>
      <c r="K64" s="149" t="e">
        <f t="shared" si="26"/>
        <v>#REF!</v>
      </c>
      <c r="M64" s="222" t="e">
        <f t="shared" si="22"/>
        <v>#REF!</v>
      </c>
      <c r="N64" s="147" t="e">
        <f t="shared" si="27"/>
        <v>#REF!</v>
      </c>
      <c r="O64" s="151" t="e">
        <f t="shared" si="23"/>
        <v>#REF!</v>
      </c>
      <c r="P64" s="147" t="e">
        <f t="shared" si="28"/>
        <v>#REF!</v>
      </c>
      <c r="Q64" s="149" t="e">
        <f t="shared" si="29"/>
        <v>#REF!</v>
      </c>
      <c r="R64" s="147"/>
      <c r="S64" s="197">
        <v>17.7</v>
      </c>
    </row>
    <row r="65" spans="1:19" ht="11.25" customHeight="1">
      <c r="A65" s="159"/>
      <c r="C65" s="363" t="s">
        <v>519</v>
      </c>
      <c r="D65" s="363"/>
      <c r="E65" s="363"/>
      <c r="G65" s="364" t="e">
        <f>G64</f>
        <v>#REF!</v>
      </c>
      <c r="H65" s="364"/>
      <c r="I65" s="151"/>
      <c r="J65" s="147"/>
      <c r="M65" s="364" t="e">
        <f>M64</f>
        <v>#REF!</v>
      </c>
      <c r="N65" s="364"/>
      <c r="P65" s="147"/>
      <c r="Q65" s="149"/>
      <c r="R65" s="147"/>
      <c r="S65" s="197"/>
    </row>
    <row r="66" spans="1:19" ht="11.25" customHeight="1">
      <c r="A66" s="159"/>
      <c r="C66" s="363"/>
      <c r="D66" s="363"/>
      <c r="E66" s="363"/>
      <c r="G66" s="364"/>
      <c r="H66" s="364"/>
      <c r="I66" s="151"/>
      <c r="J66" s="147"/>
      <c r="M66" s="364"/>
      <c r="N66" s="364"/>
      <c r="P66" s="147"/>
      <c r="Q66" s="149"/>
      <c r="R66" s="147"/>
      <c r="S66" s="197"/>
    </row>
    <row r="67" spans="1:19" ht="11.25" customHeight="1">
      <c r="A67" s="159"/>
      <c r="B67" s="210" t="s">
        <v>520</v>
      </c>
      <c r="C67" s="210"/>
      <c r="D67" s="221">
        <f>SUM(D46:D64)</f>
        <v>350073.70999999996</v>
      </c>
      <c r="E67" s="194" t="e">
        <f>SUM(E46:E64)</f>
        <v>#REF!</v>
      </c>
      <c r="F67" s="147"/>
      <c r="G67" s="195"/>
      <c r="H67" s="147" t="e">
        <f>SUM(H46:H64)</f>
        <v>#REF!</v>
      </c>
      <c r="I67" s="151" t="e">
        <f>SUM(I46:I64)</f>
        <v>#REF!</v>
      </c>
      <c r="J67" s="147"/>
      <c r="M67" s="224"/>
      <c r="N67" s="147" t="e">
        <f>SUM(N46:N64)</f>
        <v>#REF!</v>
      </c>
      <c r="O67" s="151" t="e">
        <f>SUM(O46:O64)</f>
        <v>#REF!</v>
      </c>
      <c r="P67" s="212"/>
      <c r="Q67" s="149"/>
      <c r="R67" s="147"/>
      <c r="S67" s="197"/>
    </row>
    <row r="68" spans="1:19" ht="11.25" customHeight="1" thickBot="1">
      <c r="A68" s="162"/>
      <c r="B68" s="198"/>
      <c r="C68" s="214" t="s">
        <v>521</v>
      </c>
      <c r="D68" s="225">
        <f>D67+D42</f>
        <v>626102.71</v>
      </c>
      <c r="E68" s="200" t="e">
        <f>E67+E42</f>
        <v>#REF!</v>
      </c>
      <c r="F68" s="201"/>
      <c r="G68" s="202"/>
      <c r="H68" s="200"/>
      <c r="I68" s="200"/>
      <c r="J68" s="201"/>
      <c r="K68" s="204"/>
      <c r="L68" s="165"/>
      <c r="M68" s="202"/>
      <c r="N68" s="200"/>
      <c r="O68" s="226"/>
      <c r="P68" s="206"/>
      <c r="Q68" s="204"/>
      <c r="R68" s="201"/>
      <c r="S68" s="189"/>
    </row>
    <row r="69" spans="1:19" ht="11.25" customHeight="1">
      <c r="B69" s="210"/>
      <c r="C69" s="210"/>
      <c r="D69" s="221"/>
      <c r="E69" s="194"/>
      <c r="F69" s="147"/>
      <c r="G69" s="195"/>
      <c r="H69" s="194"/>
      <c r="I69" s="194"/>
      <c r="J69" s="147"/>
      <c r="M69" s="195"/>
      <c r="N69" s="194"/>
      <c r="O69" s="227"/>
      <c r="P69" s="212"/>
      <c r="Q69" s="149"/>
      <c r="R69" s="147"/>
    </row>
    <row r="72" spans="1:19" ht="11.25" customHeight="1" thickBot="1"/>
    <row r="73" spans="1:19" ht="11.25" customHeight="1">
      <c r="A73" s="190" t="s">
        <v>522</v>
      </c>
      <c r="B73" s="155"/>
      <c r="C73" s="155"/>
      <c r="D73" s="228"/>
      <c r="E73" s="219"/>
      <c r="F73" s="208"/>
      <c r="G73" s="207"/>
      <c r="H73" s="219"/>
      <c r="I73" s="193"/>
      <c r="J73" s="156"/>
      <c r="K73" s="209"/>
      <c r="L73" s="156"/>
      <c r="M73" s="207"/>
      <c r="N73" s="219"/>
      <c r="O73" s="193"/>
      <c r="P73" s="176"/>
      <c r="Q73" s="209"/>
      <c r="R73" s="208"/>
      <c r="S73" s="158"/>
    </row>
    <row r="74" spans="1:19" ht="11.25" customHeight="1">
      <c r="A74" s="229" t="s">
        <v>523</v>
      </c>
      <c r="B74" s="145"/>
      <c r="C74" s="152"/>
      <c r="D74" s="230" t="e">
        <f>(D75-D76)*-1</f>
        <v>#REF!</v>
      </c>
      <c r="E74" s="231">
        <v>626102.71</v>
      </c>
      <c r="I74" s="151" t="e">
        <f>D74*G65</f>
        <v>#REF!</v>
      </c>
      <c r="Q74" s="149"/>
      <c r="R74" s="147"/>
      <c r="S74" s="197"/>
    </row>
    <row r="75" spans="1:19" ht="11.25" customHeight="1">
      <c r="A75" s="229" t="s">
        <v>28</v>
      </c>
      <c r="B75" s="218"/>
      <c r="D75" s="230" t="e">
        <f>O78+I78</f>
        <v>#REF!</v>
      </c>
      <c r="E75" s="232"/>
      <c r="F75" s="147"/>
      <c r="G75" s="195"/>
      <c r="H75" s="147"/>
      <c r="I75" s="151" t="e">
        <f>D75*G65</f>
        <v>#REF!</v>
      </c>
      <c r="J75" s="147"/>
      <c r="M75" s="195"/>
      <c r="N75" s="147"/>
      <c r="P75" s="147"/>
      <c r="Q75" s="149"/>
      <c r="R75" s="147"/>
      <c r="S75" s="197"/>
    </row>
    <row r="76" spans="1:19" ht="11.25" customHeight="1">
      <c r="A76" s="229" t="s">
        <v>5</v>
      </c>
      <c r="D76" s="230" t="e">
        <f>I81+O81</f>
        <v>#REF!</v>
      </c>
      <c r="E76" s="232"/>
      <c r="F76" s="147"/>
      <c r="I76" s="151" t="e">
        <f>I74+I75</f>
        <v>#REF!</v>
      </c>
      <c r="M76" s="195"/>
      <c r="N76" s="147"/>
      <c r="P76" s="147"/>
      <c r="Q76" s="149"/>
      <c r="R76" s="147"/>
      <c r="S76" s="197"/>
    </row>
    <row r="77" spans="1:19" ht="11.25" customHeight="1">
      <c r="A77" s="159"/>
      <c r="D77" s="152"/>
      <c r="F77" s="147"/>
      <c r="M77" s="195"/>
      <c r="N77" s="147"/>
      <c r="P77" s="147"/>
      <c r="Q77" s="149"/>
      <c r="R77" s="147"/>
      <c r="S77" s="197"/>
    </row>
    <row r="78" spans="1:19" ht="11.25" customHeight="1">
      <c r="A78" s="233">
        <v>44926</v>
      </c>
      <c r="D78" s="152"/>
      <c r="E78" s="234" t="s">
        <v>28</v>
      </c>
      <c r="F78" s="147"/>
      <c r="H78" s="235" t="e">
        <f>H49+H40+H39+H38+H27+H25+H24+H22+H20+H14+H9</f>
        <v>#REF!</v>
      </c>
      <c r="I78" s="236" t="e">
        <f>I49+I40+I39+I38+I27+I25+I24+I22+I20+I14+I9</f>
        <v>#REF!</v>
      </c>
      <c r="M78" s="195"/>
      <c r="N78" s="235" t="e">
        <f>N49+N40+N39+N38+N27+N25+N24+N22+N20+N14+N9</f>
        <v>#REF!</v>
      </c>
      <c r="O78" s="236" t="e">
        <f>O49+O40+O39+O38+O27+O25+O24+O22+O20+O14+O9</f>
        <v>#REF!</v>
      </c>
      <c r="Q78" s="149"/>
      <c r="R78" s="147"/>
      <c r="S78" s="197"/>
    </row>
    <row r="79" spans="1:19" ht="11.25" customHeight="1">
      <c r="A79" s="159"/>
      <c r="D79" s="152"/>
      <c r="F79" s="147"/>
      <c r="M79" s="195"/>
      <c r="N79" s="147"/>
      <c r="P79" s="147"/>
      <c r="Q79" s="149"/>
      <c r="R79" s="147"/>
      <c r="S79" s="197"/>
    </row>
    <row r="80" spans="1:19" ht="11.25" customHeight="1">
      <c r="A80" s="159"/>
      <c r="F80" s="147"/>
      <c r="M80" s="195"/>
      <c r="N80" s="147"/>
      <c r="P80" s="147"/>
      <c r="Q80" s="149"/>
      <c r="R80" s="147"/>
      <c r="S80" s="197"/>
    </row>
    <row r="81" spans="1:19" ht="11.25" customHeight="1" thickBot="1">
      <c r="A81" s="162"/>
      <c r="B81" s="164"/>
      <c r="C81" s="164"/>
      <c r="D81" s="163"/>
      <c r="E81" s="237" t="s">
        <v>524</v>
      </c>
      <c r="F81" s="167"/>
      <c r="G81" s="202"/>
      <c r="H81" s="165"/>
      <c r="I81" s="238" t="e">
        <f>I67+I41+I28+I15+I10</f>
        <v>#REF!</v>
      </c>
      <c r="J81" s="206" t="e">
        <f>J64</f>
        <v>#REF!</v>
      </c>
      <c r="K81" s="239"/>
      <c r="L81" s="167"/>
      <c r="M81" s="202"/>
      <c r="N81" s="167"/>
      <c r="O81" s="239" t="e">
        <f>O67+O41+O28+O15+O10</f>
        <v>#REF!</v>
      </c>
      <c r="P81" s="206" t="e">
        <f>P64</f>
        <v>#REF!</v>
      </c>
      <c r="Q81" s="204"/>
      <c r="R81" s="201"/>
      <c r="S81" s="189"/>
    </row>
    <row r="82" spans="1:19" ht="11.25" customHeight="1">
      <c r="A82" s="218"/>
      <c r="B82" s="218"/>
      <c r="C82" s="218"/>
      <c r="D82" s="218"/>
      <c r="E82" s="194"/>
      <c r="F82" s="147"/>
      <c r="G82" s="195"/>
      <c r="H82" s="147"/>
      <c r="I82" s="147"/>
      <c r="J82" s="147"/>
      <c r="M82" s="195"/>
      <c r="N82" s="147"/>
      <c r="P82" s="147"/>
      <c r="Q82" s="149"/>
      <c r="R82" s="147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2:K2"/>
    <mergeCell ref="M2:Q2"/>
    <mergeCell ref="G3:H3"/>
    <mergeCell ref="J3:K3"/>
    <mergeCell ref="M3:O3"/>
    <mergeCell ref="P3:Q3"/>
    <mergeCell ref="G5:H5"/>
    <mergeCell ref="M5:N5"/>
    <mergeCell ref="G6:H6"/>
    <mergeCell ref="M6:N6"/>
    <mergeCell ref="C65:E66"/>
    <mergeCell ref="G65:H66"/>
    <mergeCell ref="M65:N66"/>
  </mergeCells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40"/>
      <c r="B1" s="241"/>
      <c r="C1" s="242"/>
      <c r="D1" s="243"/>
      <c r="E1" s="243"/>
      <c r="F1" s="244"/>
      <c r="G1" s="241"/>
      <c r="H1" s="243"/>
      <c r="I1" s="243"/>
      <c r="J1" s="244"/>
      <c r="K1" s="241"/>
    </row>
    <row r="2" spans="1:11">
      <c r="A2" s="240"/>
      <c r="G2" s="241"/>
      <c r="H2" s="243"/>
      <c r="I2" s="243"/>
      <c r="J2" s="244"/>
      <c r="K2" s="241"/>
    </row>
    <row r="3" spans="1:11">
      <c r="A3" s="240"/>
      <c r="B3" s="241"/>
      <c r="D3" s="243"/>
      <c r="E3" s="243"/>
      <c r="F3" s="244"/>
      <c r="G3" s="241"/>
      <c r="H3" s="243"/>
      <c r="I3" s="243"/>
      <c r="J3" s="244"/>
      <c r="K3" s="241"/>
    </row>
    <row r="4" spans="1:11">
      <c r="B4" s="52"/>
      <c r="C4" s="245" t="s">
        <v>525</v>
      </c>
      <c r="D4" s="2" t="s">
        <v>526</v>
      </c>
      <c r="F4" s="2" t="s">
        <v>486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46" t="e">
        <f>'02-12-GDR'!F132</f>
        <v>#REF!</v>
      </c>
      <c r="E9" s="4" t="e">
        <f>C9+D9</f>
        <v>#REF!</v>
      </c>
      <c r="F9" s="4" t="e">
        <f>F8+C9+D9</f>
        <v>#REF!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 t="e">
        <f>SUM(D5:D10)</f>
        <v>#REF!</v>
      </c>
      <c r="E11" s="4" t="e">
        <f>SUM(E5:E10)</f>
        <v>#REF!</v>
      </c>
      <c r="F11" s="4"/>
    </row>
    <row r="12" spans="1:11">
      <c r="C12" s="247"/>
      <c r="D12" s="248"/>
      <c r="E12" s="248"/>
      <c r="F12" s="248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51" customWidth="1"/>
    <col min="7" max="7" width="0.7109375" style="145" customWidth="1"/>
    <col min="8" max="8" width="7.7109375" style="252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52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49" t="s">
        <v>480</v>
      </c>
      <c r="B1" s="250" t="s">
        <v>483</v>
      </c>
      <c r="G1" s="147"/>
      <c r="O1" s="150"/>
      <c r="T1" s="147"/>
      <c r="V1" s="378" t="s">
        <v>527</v>
      </c>
      <c r="W1" s="253" t="s">
        <v>528</v>
      </c>
      <c r="X1" s="375" t="s">
        <v>523</v>
      </c>
      <c r="Y1" s="375"/>
      <c r="Z1" s="375" t="s">
        <v>28</v>
      </c>
      <c r="AA1" s="375"/>
      <c r="AB1" s="375" t="s">
        <v>529</v>
      </c>
      <c r="AC1" s="375"/>
    </row>
    <row r="2" spans="1:30" ht="11.25" customHeight="1" thickBot="1">
      <c r="A2" s="254"/>
      <c r="B2" s="255" t="s">
        <v>530</v>
      </c>
      <c r="C2" s="256"/>
      <c r="D2" s="257"/>
      <c r="E2" s="258"/>
      <c r="F2" s="259"/>
      <c r="G2" s="257"/>
      <c r="H2" s="384" t="s">
        <v>481</v>
      </c>
      <c r="I2" s="384"/>
      <c r="J2" s="384"/>
      <c r="K2" s="384"/>
      <c r="L2" s="384"/>
      <c r="M2" s="257"/>
      <c r="N2" s="384" t="s">
        <v>482</v>
      </c>
      <c r="O2" s="384"/>
      <c r="P2" s="384"/>
      <c r="Q2" s="384"/>
      <c r="R2" s="384"/>
      <c r="S2" s="257"/>
      <c r="T2" s="260"/>
      <c r="V2" s="378"/>
      <c r="W2" s="261" t="s">
        <v>287</v>
      </c>
      <c r="X2" s="262" t="s">
        <v>287</v>
      </c>
      <c r="Y2" s="263" t="s">
        <v>366</v>
      </c>
      <c r="Z2" s="262" t="s">
        <v>287</v>
      </c>
      <c r="AA2" s="263" t="s">
        <v>366</v>
      </c>
      <c r="AB2" s="264" t="s">
        <v>287</v>
      </c>
      <c r="AC2" s="263" t="s">
        <v>366</v>
      </c>
    </row>
    <row r="3" spans="1:30" ht="11.25" customHeight="1" thickBot="1">
      <c r="A3" s="159"/>
      <c r="F3" s="265"/>
      <c r="H3" s="266"/>
      <c r="L3" s="267"/>
      <c r="N3" s="266"/>
      <c r="R3" s="197"/>
      <c r="T3" s="268"/>
      <c r="V3" s="268">
        <v>2018</v>
      </c>
      <c r="W3" s="269">
        <f>E14</f>
        <v>25000</v>
      </c>
      <c r="X3" s="270">
        <f>E15</f>
        <v>21000</v>
      </c>
      <c r="Y3" s="271">
        <f>F15</f>
        <v>3804.3478260869565</v>
      </c>
      <c r="Z3" s="270">
        <f>E16</f>
        <v>-22399.42</v>
      </c>
      <c r="AA3" s="271">
        <f>F16</f>
        <v>-4057.865942028986</v>
      </c>
      <c r="AB3" s="147">
        <f>E17</f>
        <v>-1399.4199999999983</v>
      </c>
      <c r="AC3" s="271">
        <f t="shared" ref="AC3:AC8" si="0">Y3+AA3</f>
        <v>-253.51811594202945</v>
      </c>
    </row>
    <row r="4" spans="1:30" ht="11.25" customHeight="1">
      <c r="A4" s="172">
        <v>2007</v>
      </c>
      <c r="B4" s="173"/>
      <c r="C4" s="173"/>
      <c r="D4" s="174" t="s">
        <v>489</v>
      </c>
      <c r="E4" s="175">
        <v>450000</v>
      </c>
      <c r="F4" s="272"/>
      <c r="G4" s="157"/>
      <c r="H4" s="273">
        <f>L4/$E$4</f>
        <v>0.5</v>
      </c>
      <c r="I4" s="176"/>
      <c r="J4" s="177" t="s">
        <v>490</v>
      </c>
      <c r="K4" s="176"/>
      <c r="L4" s="274">
        <v>225000</v>
      </c>
      <c r="M4" s="178"/>
      <c r="N4" s="273">
        <f>R4/$E$4</f>
        <v>0.5</v>
      </c>
      <c r="O4" s="176"/>
      <c r="P4" s="179"/>
      <c r="Q4" s="176"/>
      <c r="R4" s="274">
        <v>225000</v>
      </c>
      <c r="S4" s="157"/>
      <c r="T4" s="275"/>
      <c r="V4" s="268">
        <v>2019</v>
      </c>
      <c r="W4" s="269">
        <f>E24</f>
        <v>34645</v>
      </c>
      <c r="X4" s="270">
        <f>E25</f>
        <v>26500</v>
      </c>
      <c r="Y4" s="271">
        <f>F25</f>
        <v>4624.7818499127388</v>
      </c>
      <c r="Z4" s="270">
        <f>E26</f>
        <v>-3104.8199999999997</v>
      </c>
      <c r="AA4" s="271">
        <f>F26</f>
        <v>-541.85340314136113</v>
      </c>
      <c r="AB4" s="147">
        <f>E27</f>
        <v>23395.18</v>
      </c>
      <c r="AC4" s="271">
        <f t="shared" si="0"/>
        <v>4082.9284467713778</v>
      </c>
    </row>
    <row r="5" spans="1:30" ht="11.25" customHeight="1" thickBot="1">
      <c r="A5" s="181">
        <v>2017</v>
      </c>
      <c r="B5" s="164"/>
      <c r="C5" s="165" t="s">
        <v>531</v>
      </c>
      <c r="D5" s="165"/>
      <c r="E5" s="182" t="s">
        <v>532</v>
      </c>
      <c r="F5" s="276"/>
      <c r="G5" s="165"/>
      <c r="H5" s="383">
        <f>L5/$E$4</f>
        <v>0.78125008888888881</v>
      </c>
      <c r="I5" s="383"/>
      <c r="J5" s="183" t="s">
        <v>533</v>
      </c>
      <c r="K5" s="184">
        <v>126562.54</v>
      </c>
      <c r="L5" s="277">
        <f>L4+K5</f>
        <v>351562.54</v>
      </c>
      <c r="M5" s="165"/>
      <c r="N5" s="383">
        <f>R5/$E$4</f>
        <v>0.21874991111111111</v>
      </c>
      <c r="O5" s="383"/>
      <c r="P5" s="186" t="s">
        <v>493</v>
      </c>
      <c r="Q5" s="187">
        <f>K5</f>
        <v>126562.54</v>
      </c>
      <c r="R5" s="278">
        <f>R4-Q5</f>
        <v>98437.46</v>
      </c>
      <c r="S5" s="165"/>
      <c r="T5" s="279"/>
      <c r="V5" s="268">
        <v>2020</v>
      </c>
      <c r="W5" s="269">
        <f>E41</f>
        <v>83624</v>
      </c>
      <c r="X5" s="270">
        <f>E42</f>
        <v>64500</v>
      </c>
      <c r="Y5" s="271">
        <f>F42</f>
        <v>8225.3763509654054</v>
      </c>
      <c r="Z5" s="270">
        <f>E43</f>
        <v>-76896.293999999994</v>
      </c>
      <c r="AA5" s="271">
        <f>F43</f>
        <v>-10810.705602735459</v>
      </c>
      <c r="AB5" s="147">
        <f>E44</f>
        <v>-12396.293999999994</v>
      </c>
      <c r="AC5" s="271">
        <f t="shared" si="0"/>
        <v>-2585.3292517700538</v>
      </c>
    </row>
    <row r="6" spans="1:30" ht="11.25" customHeight="1">
      <c r="A6" s="159"/>
      <c r="F6" s="265"/>
      <c r="H6" s="266"/>
      <c r="L6" s="267"/>
      <c r="N6" s="266"/>
      <c r="R6" s="197"/>
      <c r="T6" s="268"/>
      <c r="V6" s="268">
        <v>2021</v>
      </c>
      <c r="W6" s="269">
        <f>E59</f>
        <v>132760</v>
      </c>
      <c r="X6" s="270">
        <f>E60</f>
        <v>152260</v>
      </c>
      <c r="Y6" s="271">
        <f>F60</f>
        <v>16569.625941280272</v>
      </c>
      <c r="Z6" s="270">
        <f>E61</f>
        <v>-32069.31</v>
      </c>
      <c r="AA6" s="271">
        <f>F61</f>
        <v>-3759.5908558030496</v>
      </c>
      <c r="AB6" s="147">
        <f>E62</f>
        <v>120190.69</v>
      </c>
      <c r="AC6" s="271">
        <f t="shared" si="0"/>
        <v>12810.035085477222</v>
      </c>
    </row>
    <row r="7" spans="1:30" ht="11.25" customHeight="1" thickBot="1">
      <c r="A7" s="159"/>
      <c r="F7" s="265"/>
      <c r="H7" s="266"/>
      <c r="L7" s="267"/>
      <c r="N7" s="266"/>
      <c r="R7" s="197"/>
      <c r="T7" s="268"/>
      <c r="V7" s="268">
        <v>2022</v>
      </c>
      <c r="W7" s="269">
        <f>E85</f>
        <v>350073.70999999996</v>
      </c>
      <c r="X7" s="270">
        <f>E86</f>
        <v>361842.70999999996</v>
      </c>
      <c r="Y7" s="271" t="e">
        <f>F86</f>
        <v>#REF!</v>
      </c>
      <c r="Z7" s="270" t="e">
        <f>E87</f>
        <v>#REF!</v>
      </c>
      <c r="AA7" s="271" t="e">
        <f>F87</f>
        <v>#REF!</v>
      </c>
      <c r="AB7" s="147" t="e">
        <f>E88</f>
        <v>#REF!</v>
      </c>
      <c r="AC7" s="271" t="e">
        <f t="shared" si="0"/>
        <v>#REF!</v>
      </c>
    </row>
    <row r="8" spans="1:30" ht="11.25" customHeight="1" thickBot="1">
      <c r="A8" s="153"/>
      <c r="B8" s="155"/>
      <c r="C8" s="155"/>
      <c r="D8" s="157" t="s">
        <v>534</v>
      </c>
      <c r="E8" s="178" t="s">
        <v>484</v>
      </c>
      <c r="F8" s="280"/>
      <c r="G8" s="157"/>
      <c r="H8" s="372" t="s">
        <v>485</v>
      </c>
      <c r="I8" s="372"/>
      <c r="J8" s="157"/>
      <c r="K8" s="373" t="s">
        <v>486</v>
      </c>
      <c r="L8" s="373"/>
      <c r="M8" s="157"/>
      <c r="N8" s="372" t="s">
        <v>485</v>
      </c>
      <c r="O8" s="372"/>
      <c r="P8" s="372"/>
      <c r="Q8" s="373" t="s">
        <v>486</v>
      </c>
      <c r="R8" s="373"/>
      <c r="S8" s="157"/>
      <c r="T8" s="275" t="s">
        <v>366</v>
      </c>
      <c r="V8" s="381" t="s">
        <v>535</v>
      </c>
      <c r="W8" s="382">
        <f>SUM(W3:W7)</f>
        <v>626102.71</v>
      </c>
      <c r="X8" s="370">
        <f>SUM(X3:X7)</f>
        <v>626102.71</v>
      </c>
      <c r="Y8" s="371" t="e">
        <f>SUM(Y3:Y7)</f>
        <v>#REF!</v>
      </c>
      <c r="Z8" s="370" t="e">
        <f>SUM(Z3:Z7)</f>
        <v>#REF!</v>
      </c>
      <c r="AA8" s="371" t="e">
        <f>SUM(AA3:AA7)</f>
        <v>#REF!</v>
      </c>
      <c r="AB8" s="281" t="e">
        <f>X8+Z8</f>
        <v>#REF!</v>
      </c>
      <c r="AC8" s="282" t="e">
        <f t="shared" si="0"/>
        <v>#REF!</v>
      </c>
    </row>
    <row r="9" spans="1:30" ht="11.25" customHeight="1" thickBot="1">
      <c r="A9" s="162"/>
      <c r="B9" s="163"/>
      <c r="C9" s="164"/>
      <c r="D9" s="167" t="s">
        <v>536</v>
      </c>
      <c r="E9" s="166" t="s">
        <v>287</v>
      </c>
      <c r="F9" s="283"/>
      <c r="G9" s="167"/>
      <c r="H9" s="284" t="s">
        <v>487</v>
      </c>
      <c r="I9" s="166" t="s">
        <v>287</v>
      </c>
      <c r="J9" s="169" t="s">
        <v>366</v>
      </c>
      <c r="K9" s="166" t="s">
        <v>287</v>
      </c>
      <c r="L9" s="285" t="s">
        <v>366</v>
      </c>
      <c r="M9" s="166"/>
      <c r="N9" s="284" t="s">
        <v>487</v>
      </c>
      <c r="O9" s="166" t="s">
        <v>287</v>
      </c>
      <c r="P9" s="170" t="s">
        <v>366</v>
      </c>
      <c r="Q9" s="166" t="s">
        <v>287</v>
      </c>
      <c r="R9" s="171" t="s">
        <v>366</v>
      </c>
      <c r="S9" s="167"/>
      <c r="T9" s="286" t="s">
        <v>488</v>
      </c>
      <c r="V9" s="381"/>
      <c r="W9" s="382"/>
      <c r="X9" s="370"/>
      <c r="Y9" s="371"/>
      <c r="Z9" s="370"/>
      <c r="AA9" s="371"/>
      <c r="AB9" s="374" t="s">
        <v>537</v>
      </c>
      <c r="AC9" s="374"/>
    </row>
    <row r="10" spans="1:30" ht="11.25" customHeight="1" thickBot="1">
      <c r="A10" s="190">
        <v>2018</v>
      </c>
      <c r="B10" s="155"/>
      <c r="C10" s="155"/>
      <c r="D10" s="156"/>
      <c r="E10" s="156"/>
      <c r="F10" s="287"/>
      <c r="G10" s="156"/>
      <c r="H10" s="288"/>
      <c r="I10" s="156"/>
      <c r="J10" s="156"/>
      <c r="K10" s="156"/>
      <c r="L10" s="289"/>
      <c r="M10" s="156"/>
      <c r="N10" s="288"/>
      <c r="O10" s="156"/>
      <c r="P10" s="193"/>
      <c r="Q10" s="156"/>
      <c r="R10" s="289"/>
      <c r="S10" s="156"/>
      <c r="T10" s="290"/>
    </row>
    <row r="11" spans="1:30" ht="11.25" customHeight="1" thickBot="1">
      <c r="A11" s="159" t="s">
        <v>289</v>
      </c>
      <c r="B11" s="146">
        <v>43403</v>
      </c>
      <c r="C11" s="146" t="s">
        <v>494</v>
      </c>
      <c r="D11" s="194">
        <v>25000</v>
      </c>
      <c r="E11" s="194">
        <f>'02-11-GLR'!G6</f>
        <v>21000</v>
      </c>
      <c r="F11" s="291"/>
      <c r="H11" s="292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67">
        <f>L5-P11</f>
        <v>350730.33925120771</v>
      </c>
      <c r="N11" s="292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67">
        <f>R5+P11</f>
        <v>99269.660748792274</v>
      </c>
      <c r="S11" s="147"/>
      <c r="T11" s="268">
        <v>5.52</v>
      </c>
      <c r="V11" s="378" t="s">
        <v>538</v>
      </c>
      <c r="W11" s="379" t="e">
        <f>H83</f>
        <v>#REF!</v>
      </c>
      <c r="X11" s="375" t="s">
        <v>523</v>
      </c>
      <c r="Y11" s="375"/>
      <c r="Z11" s="375" t="s">
        <v>28</v>
      </c>
      <c r="AA11" s="375"/>
      <c r="AB11" s="375" t="s">
        <v>529</v>
      </c>
      <c r="AC11" s="375"/>
    </row>
    <row r="12" spans="1:30" ht="11.25" customHeight="1" thickBot="1">
      <c r="A12" s="159" t="s">
        <v>370</v>
      </c>
      <c r="B12" s="146">
        <v>43403</v>
      </c>
      <c r="C12" s="151"/>
      <c r="E12" s="194">
        <f>'02-12-GDR'!F16</f>
        <v>-22399.42</v>
      </c>
      <c r="F12" s="291"/>
      <c r="G12" s="147"/>
      <c r="H12" s="292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67">
        <f>L11-P12</f>
        <v>351625.50141882838</v>
      </c>
      <c r="M12" s="147"/>
      <c r="N12" s="292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67">
        <f>R11+P12</f>
        <v>98374.498581171618</v>
      </c>
      <c r="S12" s="147"/>
      <c r="T12" s="268">
        <v>5.52</v>
      </c>
      <c r="V12" s="378"/>
      <c r="W12" s="379"/>
      <c r="X12" s="262" t="s">
        <v>287</v>
      </c>
      <c r="Y12" s="263" t="s">
        <v>366</v>
      </c>
      <c r="Z12" s="264" t="s">
        <v>287</v>
      </c>
      <c r="AA12" s="264" t="s">
        <v>366</v>
      </c>
      <c r="AB12" s="264" t="s">
        <v>287</v>
      </c>
      <c r="AC12" s="263" t="s">
        <v>366</v>
      </c>
      <c r="AD12" s="293"/>
    </row>
    <row r="13" spans="1:30" ht="11.25" customHeight="1" thickBot="1">
      <c r="A13" s="159"/>
      <c r="C13" s="151"/>
      <c r="E13" s="194"/>
      <c r="F13" s="291"/>
      <c r="G13" s="147"/>
      <c r="H13" s="292"/>
      <c r="I13" s="147"/>
      <c r="J13" s="151"/>
      <c r="K13" s="147"/>
      <c r="L13" s="267"/>
      <c r="M13" s="147"/>
      <c r="N13" s="292"/>
      <c r="O13" s="147"/>
      <c r="Q13" s="151"/>
      <c r="R13" s="267"/>
      <c r="S13" s="147"/>
      <c r="T13" s="268"/>
      <c r="V13" s="268">
        <v>2018</v>
      </c>
      <c r="W13" s="379"/>
      <c r="X13" s="270">
        <f>I15</f>
        <v>16406.251866666666</v>
      </c>
      <c r="Y13" s="271">
        <f>J15</f>
        <v>2972.1470772946859</v>
      </c>
      <c r="Z13" s="294">
        <f>I16</f>
        <v>-17458.124834733972</v>
      </c>
      <c r="AA13" s="295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93"/>
    </row>
    <row r="14" spans="1:30" s="145" customFormat="1" ht="11.25" customHeight="1" thickBot="1">
      <c r="A14" s="159"/>
      <c r="D14" s="296" t="s">
        <v>539</v>
      </c>
      <c r="E14" s="194">
        <f>SUM(D11:D12)</f>
        <v>25000</v>
      </c>
      <c r="F14" s="297"/>
      <c r="G14" s="147"/>
      <c r="H14" s="292"/>
      <c r="I14" s="147"/>
      <c r="J14" s="151"/>
      <c r="L14" s="267"/>
      <c r="N14" s="266"/>
      <c r="O14" s="147"/>
      <c r="P14" s="151"/>
      <c r="R14" s="197"/>
      <c r="S14" s="212"/>
      <c r="T14" s="268"/>
      <c r="V14" s="268">
        <v>2019</v>
      </c>
      <c r="W14" s="379"/>
      <c r="X14" s="270">
        <f>I25</f>
        <v>20699.204717171131</v>
      </c>
      <c r="Y14" s="271">
        <f>J25</f>
        <v>3612.4266522113658</v>
      </c>
      <c r="Z14" s="270">
        <f>I26</f>
        <v>-2419.0904636672876</v>
      </c>
      <c r="AA14" s="271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9"/>
      <c r="D15" s="210" t="s">
        <v>540</v>
      </c>
      <c r="E15" s="194">
        <f>E11</f>
        <v>21000</v>
      </c>
      <c r="F15" s="298">
        <f>J15+P15</f>
        <v>3804.3478260869565</v>
      </c>
      <c r="G15" s="147"/>
      <c r="H15" s="292"/>
      <c r="I15" s="147">
        <f>I11</f>
        <v>16406.251866666666</v>
      </c>
      <c r="J15" s="151">
        <f>J11</f>
        <v>2972.1470772946859</v>
      </c>
      <c r="L15" s="197"/>
      <c r="N15" s="159"/>
      <c r="O15" s="147">
        <f>O11</f>
        <v>4593.7481333333335</v>
      </c>
      <c r="P15" s="151">
        <f>P11</f>
        <v>832.20074879227059</v>
      </c>
      <c r="R15" s="197"/>
      <c r="S15" s="212"/>
      <c r="T15" s="268"/>
      <c r="V15" s="268">
        <v>2020</v>
      </c>
      <c r="W15" s="379"/>
      <c r="X15" s="270">
        <f>I42</f>
        <v>50197.878908060913</v>
      </c>
      <c r="Y15" s="271">
        <f>J42</f>
        <v>6401.7161892819431</v>
      </c>
      <c r="Z15" s="270">
        <f>I43</f>
        <v>-59754.669109849201</v>
      </c>
      <c r="AA15" s="271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9"/>
      <c r="D16" s="210" t="s">
        <v>541</v>
      </c>
      <c r="E16" s="194">
        <f>E12</f>
        <v>-22399.42</v>
      </c>
      <c r="F16" s="298">
        <f>J16+P16</f>
        <v>-4057.865942028986</v>
      </c>
      <c r="H16" s="266"/>
      <c r="I16" s="147">
        <f>I12</f>
        <v>-17458.124834733972</v>
      </c>
      <c r="J16" s="151">
        <f>J12</f>
        <v>-3162.7037744083286</v>
      </c>
      <c r="L16" s="197"/>
      <c r="N16" s="159"/>
      <c r="O16" s="147">
        <f>O12</f>
        <v>-4941.2951652660277</v>
      </c>
      <c r="P16" s="151">
        <f>P12</f>
        <v>-895.16216762065721</v>
      </c>
      <c r="R16" s="197"/>
      <c r="T16" s="268"/>
      <c r="V16" s="268">
        <v>2021</v>
      </c>
      <c r="W16" s="379"/>
      <c r="X16" s="270">
        <f>I60</f>
        <v>118343.48939231082</v>
      </c>
      <c r="Y16" s="271">
        <f>J60</f>
        <v>12880.607946946648</v>
      </c>
      <c r="Z16" s="270">
        <f>I61</f>
        <v>-24792.137942644971</v>
      </c>
      <c r="AA16" s="271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2"/>
      <c r="B17" s="165"/>
      <c r="C17" s="165"/>
      <c r="D17" s="198" t="s">
        <v>542</v>
      </c>
      <c r="E17" s="200">
        <f>E15+E16</f>
        <v>-1399.4199999999983</v>
      </c>
      <c r="F17" s="299">
        <f>J17+P17</f>
        <v>-253.51811594202934</v>
      </c>
      <c r="G17" s="165"/>
      <c r="H17" s="300"/>
      <c r="I17" s="201">
        <f>I15+I16</f>
        <v>-1051.8729680673059</v>
      </c>
      <c r="J17" s="203">
        <f>J15+J16</f>
        <v>-190.55669711364271</v>
      </c>
      <c r="K17" s="165"/>
      <c r="L17" s="189"/>
      <c r="M17" s="165"/>
      <c r="N17" s="162"/>
      <c r="O17" s="201">
        <f>O15+O16</f>
        <v>-347.54703193269415</v>
      </c>
      <c r="P17" s="203">
        <f>P15+P16</f>
        <v>-62.961418828386627</v>
      </c>
      <c r="Q17" s="165"/>
      <c r="R17" s="189"/>
      <c r="S17" s="165"/>
      <c r="T17" s="279"/>
      <c r="V17" s="268">
        <v>2022</v>
      </c>
      <c r="W17" s="379"/>
      <c r="X17" s="270" t="e">
        <f>I86</f>
        <v>#REF!</v>
      </c>
      <c r="Y17" s="271" t="e">
        <f>J86</f>
        <v>#REF!</v>
      </c>
      <c r="Z17" s="270" t="e">
        <f>I87</f>
        <v>#REF!</v>
      </c>
      <c r="AA17" s="271" t="e">
        <f>J87</f>
        <v>#REF!</v>
      </c>
      <c r="AB17" s="147" t="e">
        <f>I88</f>
        <v>#REF!</v>
      </c>
      <c r="AC17" s="151" t="e">
        <f t="shared" si="1"/>
        <v>#REF!</v>
      </c>
    </row>
    <row r="18" spans="1:29" s="145" customFormat="1" ht="11.25" customHeight="1" thickBot="1">
      <c r="A18" s="301"/>
      <c r="B18" s="302"/>
      <c r="C18" s="302"/>
      <c r="D18" s="303"/>
      <c r="E18" s="235"/>
      <c r="F18" s="304"/>
      <c r="H18" s="305"/>
      <c r="I18" s="147"/>
      <c r="L18" s="267"/>
      <c r="N18" s="266"/>
      <c r="O18" s="147"/>
      <c r="P18" s="151"/>
      <c r="R18" s="197"/>
      <c r="T18" s="268"/>
      <c r="V18" s="380" t="s">
        <v>535</v>
      </c>
      <c r="W18" s="379"/>
      <c r="X18" s="370" t="e">
        <f>SUM(X13:X17)</f>
        <v>#REF!</v>
      </c>
      <c r="Y18" s="371" t="e">
        <f>SUM(Y13:Y17)</f>
        <v>#REF!</v>
      </c>
      <c r="Z18" s="370" t="e">
        <f>SUM(Z13:Z17)</f>
        <v>#REF!</v>
      </c>
      <c r="AA18" s="371" t="e">
        <f>SUM(AA13:AA17)</f>
        <v>#REF!</v>
      </c>
      <c r="AB18" s="306" t="e">
        <f>X18+Z18</f>
        <v>#REF!</v>
      </c>
      <c r="AC18" s="282" t="e">
        <f t="shared" si="1"/>
        <v>#REF!</v>
      </c>
    </row>
    <row r="19" spans="1:29" s="145" customFormat="1" ht="11.25" customHeight="1" thickBot="1">
      <c r="A19" s="190">
        <v>2019</v>
      </c>
      <c r="B19" s="173"/>
      <c r="C19" s="173"/>
      <c r="D19" s="157"/>
      <c r="E19" s="156"/>
      <c r="F19" s="287"/>
      <c r="G19" s="156"/>
      <c r="H19" s="273"/>
      <c r="I19" s="208"/>
      <c r="J19" s="193"/>
      <c r="K19" s="208"/>
      <c r="L19" s="307"/>
      <c r="M19" s="156"/>
      <c r="N19" s="273"/>
      <c r="O19" s="208"/>
      <c r="P19" s="193"/>
      <c r="Q19" s="156"/>
      <c r="R19" s="158"/>
      <c r="S19" s="156"/>
      <c r="T19" s="290"/>
      <c r="V19" s="380"/>
      <c r="W19" s="379"/>
      <c r="X19" s="370"/>
      <c r="Y19" s="371"/>
      <c r="Z19" s="370"/>
      <c r="AA19" s="371"/>
      <c r="AB19" s="374" t="s">
        <v>543</v>
      </c>
      <c r="AC19" s="374"/>
    </row>
    <row r="20" spans="1:29" s="145" customFormat="1" ht="11.25" customHeight="1" thickBot="1">
      <c r="A20" s="159" t="s">
        <v>294</v>
      </c>
      <c r="B20" s="146">
        <v>43781</v>
      </c>
      <c r="C20" s="146" t="s">
        <v>494</v>
      </c>
      <c r="D20" s="194">
        <v>30645</v>
      </c>
      <c r="E20" s="194">
        <f>'02-11-GLR'!G9+'02-11-GLR'!G10+'02-11-GLR'!G14</f>
        <v>22500</v>
      </c>
      <c r="F20" s="291"/>
      <c r="H20" s="292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67">
        <f>L12-P20</f>
        <v>350767.08520084259</v>
      </c>
      <c r="N20" s="292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67">
        <f>R12+P20</f>
        <v>99232.914799157414</v>
      </c>
      <c r="S20" s="147"/>
      <c r="T20" s="268">
        <v>5.73</v>
      </c>
    </row>
    <row r="21" spans="1:29" s="145" customFormat="1" ht="11.25" customHeight="1" thickBot="1">
      <c r="A21" s="159" t="s">
        <v>296</v>
      </c>
      <c r="B21" s="146">
        <v>43799</v>
      </c>
      <c r="C21" s="146" t="s">
        <v>496</v>
      </c>
      <c r="D21" s="194">
        <v>4000</v>
      </c>
      <c r="E21" s="194">
        <f>'02-11-GLR'!G13</f>
        <v>4000</v>
      </c>
      <c r="F21" s="291"/>
      <c r="H21" s="292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67">
        <f>L20-P21</f>
        <v>350613.14622112701</v>
      </c>
      <c r="N21" s="292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67">
        <f>R20+P21</f>
        <v>99386.853778873003</v>
      </c>
      <c r="S21" s="147"/>
      <c r="T21" s="268">
        <v>5.73</v>
      </c>
      <c r="V21" s="378" t="s">
        <v>544</v>
      </c>
      <c r="W21" s="379" t="e">
        <f>N83</f>
        <v>#REF!</v>
      </c>
      <c r="X21" s="375" t="s">
        <v>523</v>
      </c>
      <c r="Y21" s="375"/>
      <c r="Z21" s="375" t="s">
        <v>28</v>
      </c>
      <c r="AA21" s="375"/>
      <c r="AB21" s="375" t="s">
        <v>529</v>
      </c>
      <c r="AC21" s="375"/>
    </row>
    <row r="22" spans="1:29" s="145" customFormat="1" ht="11.25" customHeight="1" thickBot="1">
      <c r="A22" s="159" t="s">
        <v>385</v>
      </c>
      <c r="B22" s="146">
        <v>43799</v>
      </c>
      <c r="C22" s="151"/>
      <c r="E22" s="194">
        <f>'02-12-GDR'!F32</f>
        <v>-3104.8199999999997</v>
      </c>
      <c r="F22" s="291"/>
      <c r="G22" s="147"/>
      <c r="H22" s="292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67">
        <f>L21-P22</f>
        <v>350732.8197876772</v>
      </c>
      <c r="M22" s="147"/>
      <c r="N22" s="292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67">
        <f>R21+P22</f>
        <v>99267.180212322797</v>
      </c>
      <c r="S22" s="147"/>
      <c r="T22" s="268">
        <v>5.73</v>
      </c>
      <c r="V22" s="378"/>
      <c r="W22" s="379"/>
      <c r="X22" s="262" t="s">
        <v>287</v>
      </c>
      <c r="Y22" s="263" t="s">
        <v>366</v>
      </c>
      <c r="Z22" s="262" t="s">
        <v>287</v>
      </c>
      <c r="AA22" s="264" t="s">
        <v>366</v>
      </c>
      <c r="AB22" s="262" t="s">
        <v>287</v>
      </c>
      <c r="AC22" s="263" t="s">
        <v>366</v>
      </c>
    </row>
    <row r="23" spans="1:29" s="145" customFormat="1" ht="11.25" customHeight="1" thickBot="1">
      <c r="A23" s="159"/>
      <c r="F23" s="265"/>
      <c r="H23" s="159"/>
      <c r="L23" s="197"/>
      <c r="N23" s="159"/>
      <c r="O23" s="147"/>
      <c r="R23" s="197"/>
      <c r="T23" s="268"/>
      <c r="V23" s="268">
        <v>2018</v>
      </c>
      <c r="W23" s="379"/>
      <c r="X23" s="270">
        <f>O15</f>
        <v>4593.7481333333335</v>
      </c>
      <c r="Y23" s="271">
        <f>P15</f>
        <v>832.20074879227059</v>
      </c>
      <c r="Z23" s="270">
        <f>O16</f>
        <v>-4941.2951652660277</v>
      </c>
      <c r="AA23" s="271">
        <f>P16</f>
        <v>-895.16216762065721</v>
      </c>
      <c r="AB23" s="270">
        <f>O17</f>
        <v>-347.54703193269415</v>
      </c>
      <c r="AC23" s="271">
        <f t="shared" ref="AC23:AC28" si="2">Y23+AA23</f>
        <v>-62.961418828386627</v>
      </c>
    </row>
    <row r="24" spans="1:29" s="145" customFormat="1" ht="11.25" customHeight="1" thickBot="1">
      <c r="A24" s="159"/>
      <c r="B24" s="218"/>
      <c r="D24" s="296" t="s">
        <v>545</v>
      </c>
      <c r="E24" s="235">
        <f>SUM(D20:D22)</f>
        <v>34645</v>
      </c>
      <c r="F24" s="291"/>
      <c r="G24" s="147"/>
      <c r="H24" s="292"/>
      <c r="I24" s="147"/>
      <c r="J24" s="151"/>
      <c r="L24" s="267"/>
      <c r="N24" s="292"/>
      <c r="O24" s="147"/>
      <c r="P24" s="151"/>
      <c r="Q24" s="212"/>
      <c r="R24" s="267"/>
      <c r="S24" s="212"/>
      <c r="T24" s="268"/>
      <c r="V24" s="268">
        <v>2019</v>
      </c>
      <c r="W24" s="379"/>
      <c r="X24" s="270">
        <f>O25</f>
        <v>5800.7952828288689</v>
      </c>
      <c r="Y24" s="271">
        <f>P25</f>
        <v>1012.3551977013731</v>
      </c>
      <c r="Z24" s="270">
        <f>O26</f>
        <v>-685.72953633271209</v>
      </c>
      <c r="AA24" s="271">
        <f>P26</f>
        <v>-119.67356655021152</v>
      </c>
      <c r="AB24" s="270">
        <f>O27</f>
        <v>5115.0657464961569</v>
      </c>
      <c r="AC24" s="271">
        <f t="shared" si="2"/>
        <v>892.68163115116158</v>
      </c>
    </row>
    <row r="25" spans="1:29" s="145" customFormat="1" ht="11.25" customHeight="1" thickBot="1">
      <c r="A25" s="159"/>
      <c r="D25" s="210" t="s">
        <v>546</v>
      </c>
      <c r="E25" s="194">
        <f>E20+E21</f>
        <v>26500</v>
      </c>
      <c r="F25" s="298">
        <f>J25+P25</f>
        <v>4624.7818499127388</v>
      </c>
      <c r="G25" s="147"/>
      <c r="H25" s="292"/>
      <c r="I25" s="147">
        <f>I21+I20</f>
        <v>20699.204717171131</v>
      </c>
      <c r="J25" s="151">
        <f>J20+J21</f>
        <v>3612.4266522113658</v>
      </c>
      <c r="L25" s="267"/>
      <c r="N25" s="266"/>
      <c r="O25" s="147">
        <f>O20+O21</f>
        <v>5800.7952828288689</v>
      </c>
      <c r="P25" s="151">
        <f>P20+P21</f>
        <v>1012.3551977013731</v>
      </c>
      <c r="R25" s="197"/>
      <c r="T25" s="268"/>
      <c r="V25" s="268">
        <v>2020</v>
      </c>
      <c r="W25" s="379"/>
      <c r="X25" s="270">
        <f>O42</f>
        <v>14302.121091939091</v>
      </c>
      <c r="Y25" s="271">
        <f>P42</f>
        <v>1823.6601616834619</v>
      </c>
      <c r="Z25" s="270">
        <f>O43</f>
        <v>-17141.624890150815</v>
      </c>
      <c r="AA25" s="271">
        <f>P43</f>
        <v>-2409.5568282093595</v>
      </c>
      <c r="AB25" s="270">
        <f>O44</f>
        <v>-2839.5037982117246</v>
      </c>
      <c r="AC25" s="271">
        <f t="shared" si="2"/>
        <v>-585.89666652589767</v>
      </c>
    </row>
    <row r="26" spans="1:29" s="145" customFormat="1" ht="11.25" customHeight="1" thickBot="1">
      <c r="A26" s="159"/>
      <c r="D26" s="210" t="s">
        <v>547</v>
      </c>
      <c r="E26" s="194">
        <f>E22</f>
        <v>-3104.8199999999997</v>
      </c>
      <c r="F26" s="298">
        <f>J26+P26</f>
        <v>-541.85340314136113</v>
      </c>
      <c r="H26" s="266"/>
      <c r="I26" s="147">
        <f>I22</f>
        <v>-2419.0904636672876</v>
      </c>
      <c r="J26" s="151">
        <f>J22</f>
        <v>-422.17983659114964</v>
      </c>
      <c r="L26" s="267"/>
      <c r="N26" s="266"/>
      <c r="O26" s="147">
        <f>O22</f>
        <v>-685.72953633271209</v>
      </c>
      <c r="P26" s="151">
        <f>P22</f>
        <v>-119.67356655021152</v>
      </c>
      <c r="R26" s="197"/>
      <c r="T26" s="268"/>
      <c r="V26" s="268">
        <v>2021</v>
      </c>
      <c r="W26" s="379"/>
      <c r="X26" s="270">
        <f>O60</f>
        <v>33916.510607689197</v>
      </c>
      <c r="Y26" s="271">
        <f>P60</f>
        <v>3689.0179943336234</v>
      </c>
      <c r="Z26" s="270">
        <f>O61</f>
        <v>-7277.1720573550374</v>
      </c>
      <c r="AA26" s="271">
        <f>P61</f>
        <v>-853.12685314830458</v>
      </c>
      <c r="AB26" s="270">
        <f>O62</f>
        <v>26639.33855033416</v>
      </c>
      <c r="AC26" s="271">
        <f t="shared" si="2"/>
        <v>2835.8911411853187</v>
      </c>
    </row>
    <row r="27" spans="1:29" s="145" customFormat="1" ht="11.25" customHeight="1" thickBot="1">
      <c r="A27" s="162"/>
      <c r="B27" s="165"/>
      <c r="C27" s="165"/>
      <c r="D27" s="198" t="s">
        <v>548</v>
      </c>
      <c r="E27" s="200">
        <f>E25+E26</f>
        <v>23395.18</v>
      </c>
      <c r="F27" s="299">
        <f>J27+P27</f>
        <v>4082.9284467713778</v>
      </c>
      <c r="G27" s="165"/>
      <c r="H27" s="300"/>
      <c r="I27" s="201">
        <f>I26+I25</f>
        <v>18280.114253503845</v>
      </c>
      <c r="J27" s="203">
        <f>J26+J25</f>
        <v>3190.2468156202162</v>
      </c>
      <c r="K27" s="165"/>
      <c r="L27" s="308"/>
      <c r="M27" s="165"/>
      <c r="N27" s="300"/>
      <c r="O27" s="201">
        <f>O25+O26</f>
        <v>5115.0657464961569</v>
      </c>
      <c r="P27" s="203">
        <f>P25+P26</f>
        <v>892.68163115116158</v>
      </c>
      <c r="Q27" s="165"/>
      <c r="R27" s="189"/>
      <c r="S27" s="165"/>
      <c r="T27" s="279"/>
      <c r="V27" s="268">
        <v>2022</v>
      </c>
      <c r="W27" s="379"/>
      <c r="X27" s="270" t="e">
        <f>O86</f>
        <v>#REF!</v>
      </c>
      <c r="Y27" s="271" t="e">
        <f>P86</f>
        <v>#REF!</v>
      </c>
      <c r="Z27" s="270" t="e">
        <f>O87</f>
        <v>#REF!</v>
      </c>
      <c r="AA27" s="271" t="e">
        <f>P87</f>
        <v>#REF!</v>
      </c>
      <c r="AB27" s="270" t="e">
        <f>O88</f>
        <v>#REF!</v>
      </c>
      <c r="AC27" s="271" t="e">
        <f t="shared" si="2"/>
        <v>#REF!</v>
      </c>
    </row>
    <row r="28" spans="1:29" s="145" customFormat="1" ht="11.25" customHeight="1" thickBot="1">
      <c r="A28" s="159"/>
      <c r="B28" s="146"/>
      <c r="C28" s="146"/>
      <c r="F28" s="265"/>
      <c r="H28" s="266"/>
      <c r="L28" s="267"/>
      <c r="N28" s="266"/>
      <c r="P28" s="151"/>
      <c r="R28" s="197"/>
      <c r="T28" s="268"/>
      <c r="V28" s="380" t="s">
        <v>535</v>
      </c>
      <c r="W28" s="379"/>
      <c r="X28" s="370" t="e">
        <f>SUM(X23:X27)</f>
        <v>#REF!</v>
      </c>
      <c r="Y28" s="371" t="e">
        <f>SUM(Y23:Y27)</f>
        <v>#REF!</v>
      </c>
      <c r="Z28" s="370" t="e">
        <f>SUM(Z23:Z27)</f>
        <v>#REF!</v>
      </c>
      <c r="AA28" s="371" t="e">
        <f>SUM(AA23:AA27)</f>
        <v>#REF!</v>
      </c>
      <c r="AB28" s="281" t="e">
        <f>X28+Z28</f>
        <v>#REF!</v>
      </c>
      <c r="AC28" s="282" t="e">
        <f t="shared" si="2"/>
        <v>#REF!</v>
      </c>
    </row>
    <row r="29" spans="1:29" s="145" customFormat="1" ht="11.25" customHeight="1" thickBot="1">
      <c r="A29" s="190">
        <v>2020</v>
      </c>
      <c r="B29" s="173"/>
      <c r="C29" s="173"/>
      <c r="D29" s="157"/>
      <c r="E29" s="156"/>
      <c r="F29" s="287"/>
      <c r="G29" s="156"/>
      <c r="H29" s="273"/>
      <c r="I29" s="156"/>
      <c r="J29" s="156"/>
      <c r="K29" s="156"/>
      <c r="L29" s="307"/>
      <c r="M29" s="156"/>
      <c r="N29" s="273"/>
      <c r="O29" s="156"/>
      <c r="P29" s="193"/>
      <c r="Q29" s="156"/>
      <c r="R29" s="158"/>
      <c r="S29" s="156"/>
      <c r="T29" s="290"/>
      <c r="V29" s="380"/>
      <c r="W29" s="379"/>
      <c r="X29" s="370"/>
      <c r="Y29" s="371"/>
      <c r="Z29" s="370"/>
      <c r="AA29" s="371"/>
      <c r="AB29" s="374" t="s">
        <v>549</v>
      </c>
      <c r="AC29" s="374"/>
    </row>
    <row r="30" spans="1:29" s="145" customFormat="1" ht="11.25" customHeight="1" thickBot="1">
      <c r="A30" s="159" t="s">
        <v>302</v>
      </c>
      <c r="B30" s="146">
        <v>43920</v>
      </c>
      <c r="C30" s="146" t="s">
        <v>499</v>
      </c>
      <c r="D30" s="194">
        <v>6200</v>
      </c>
      <c r="E30" s="194">
        <f>'02-11-GLR'!G19</f>
        <v>6200</v>
      </c>
      <c r="F30" s="291"/>
      <c r="H30" s="292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67">
        <f>L22-P30</f>
        <v>350520.11665399262</v>
      </c>
      <c r="N30" s="292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67">
        <f>R22+P30</f>
        <v>99479.883346007395</v>
      </c>
      <c r="S30" s="147"/>
      <c r="T30" s="268">
        <v>6.43</v>
      </c>
    </row>
    <row r="31" spans="1:29" s="145" customFormat="1" ht="11.25" customHeight="1">
      <c r="A31" s="159" t="s">
        <v>310</v>
      </c>
      <c r="B31" s="146">
        <v>44134</v>
      </c>
      <c r="C31" s="146" t="s">
        <v>500</v>
      </c>
      <c r="D31" s="194">
        <v>7800</v>
      </c>
      <c r="E31" s="194">
        <f>'02-11-GLR'!G25</f>
        <v>7800</v>
      </c>
      <c r="F31" s="291"/>
      <c r="H31" s="292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67">
        <f t="shared" ref="L31:L39" si="9">L30-P31</f>
        <v>350307.76222320477</v>
      </c>
      <c r="N31" s="292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67">
        <f t="shared" ref="R31:R39" si="12">R30+P31</f>
        <v>99692.237776795257</v>
      </c>
      <c r="S31" s="147"/>
      <c r="T31" s="268">
        <v>8.1199999999999992</v>
      </c>
      <c r="V31" s="153"/>
      <c r="W31" s="156"/>
      <c r="X31" s="375" t="s">
        <v>523</v>
      </c>
      <c r="Y31" s="375"/>
      <c r="Z31" s="376" t="s">
        <v>28</v>
      </c>
      <c r="AA31" s="376"/>
      <c r="AB31" s="377" t="s">
        <v>529</v>
      </c>
      <c r="AC31" s="377"/>
    </row>
    <row r="32" spans="1:29" s="145" customFormat="1" ht="11.25" customHeight="1" thickBot="1">
      <c r="A32" s="159" t="s">
        <v>310</v>
      </c>
      <c r="B32" s="146">
        <v>44134</v>
      </c>
      <c r="C32" s="151"/>
      <c r="D32" s="194"/>
      <c r="E32" s="194">
        <f>'02-12-GDR'!F57</f>
        <v>-2000</v>
      </c>
      <c r="F32" s="291"/>
      <c r="G32" s="147"/>
      <c r="H32" s="292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67">
        <f t="shared" si="9"/>
        <v>350362.32830846851</v>
      </c>
      <c r="N32" s="292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67">
        <f t="shared" si="12"/>
        <v>99637.671691531548</v>
      </c>
      <c r="S32" s="147"/>
      <c r="T32" s="268">
        <v>8.1199999999999992</v>
      </c>
      <c r="V32" s="162"/>
      <c r="W32" s="165"/>
      <c r="X32" s="262" t="s">
        <v>287</v>
      </c>
      <c r="Y32" s="263" t="s">
        <v>366</v>
      </c>
      <c r="Z32" s="262" t="s">
        <v>287</v>
      </c>
      <c r="AA32" s="263" t="s">
        <v>366</v>
      </c>
      <c r="AB32" s="264" t="s">
        <v>287</v>
      </c>
      <c r="AC32" s="264" t="s">
        <v>366</v>
      </c>
    </row>
    <row r="33" spans="1:29" s="145" customFormat="1" ht="11.25" customHeight="1" thickBot="1">
      <c r="A33" s="159" t="s">
        <v>306</v>
      </c>
      <c r="B33" s="146">
        <v>44177</v>
      </c>
      <c r="C33" s="146" t="s">
        <v>501</v>
      </c>
      <c r="D33" s="194">
        <v>30000</v>
      </c>
      <c r="E33" s="194">
        <f>'02-11-GLR'!G22+'02-11-GLR'!G23+'02-11-GLR'!G31+'02-11-GLR'!G32</f>
        <v>22500</v>
      </c>
      <c r="F33" s="291"/>
      <c r="H33" s="292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67">
        <f t="shared" si="9"/>
        <v>349734.0958261764</v>
      </c>
      <c r="N33" s="292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67">
        <f t="shared" si="12"/>
        <v>100265.90417382367</v>
      </c>
      <c r="S33" s="147"/>
      <c r="T33" s="268">
        <v>7.93</v>
      </c>
      <c r="V33" s="369" t="s">
        <v>550</v>
      </c>
      <c r="W33" s="369"/>
      <c r="X33" s="370" t="e">
        <f>X28+X18</f>
        <v>#REF!</v>
      </c>
      <c r="Y33" s="371" t="e">
        <f>Y28+Y18</f>
        <v>#REF!</v>
      </c>
      <c r="Z33" s="370" t="e">
        <f>Z28+Z18</f>
        <v>#REF!</v>
      </c>
      <c r="AA33" s="371" t="e">
        <f>AA28+AA18</f>
        <v>#REF!</v>
      </c>
      <c r="AB33" s="309" t="e">
        <f>X33+Z33</f>
        <v>#REF!</v>
      </c>
      <c r="AC33" s="310" t="e">
        <f>Y33+AA33</f>
        <v>#REF!</v>
      </c>
    </row>
    <row r="34" spans="1:29" s="145" customFormat="1" ht="11.25" customHeight="1" thickBot="1">
      <c r="A34" s="159" t="s">
        <v>306</v>
      </c>
      <c r="B34" s="146">
        <v>44177</v>
      </c>
      <c r="C34" s="151"/>
      <c r="D34" s="194"/>
      <c r="E34" s="194">
        <f>'02-12-GDR'!F65</f>
        <v>-5500</v>
      </c>
      <c r="F34" s="291"/>
      <c r="G34" s="147"/>
      <c r="H34" s="292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67">
        <f t="shared" si="9"/>
        <v>349888.632038298</v>
      </c>
      <c r="N34" s="292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67">
        <f t="shared" si="12"/>
        <v>100111.36796170204</v>
      </c>
      <c r="S34" s="147"/>
      <c r="T34" s="268">
        <v>7.93</v>
      </c>
      <c r="V34" s="369"/>
      <c r="W34" s="369"/>
      <c r="X34" s="370"/>
      <c r="Y34" s="371"/>
      <c r="Z34" s="370"/>
      <c r="AA34" s="371"/>
      <c r="AB34" s="374" t="s">
        <v>537</v>
      </c>
      <c r="AC34" s="374"/>
    </row>
    <row r="35" spans="1:29" s="145" customFormat="1" ht="11.25" customHeight="1">
      <c r="A35" s="159" t="s">
        <v>315</v>
      </c>
      <c r="B35" s="146">
        <v>44165</v>
      </c>
      <c r="C35" s="146" t="s">
        <v>502</v>
      </c>
      <c r="D35" s="194">
        <v>35000</v>
      </c>
      <c r="E35" s="194">
        <f>'02-11-GLR'!G29+'02-11-GLR'!G30</f>
        <v>23000</v>
      </c>
      <c r="F35" s="291"/>
      <c r="H35" s="292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67">
        <f t="shared" si="9"/>
        <v>349231.78951565671</v>
      </c>
      <c r="N35" s="292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67">
        <f t="shared" si="12"/>
        <v>100768.21048434336</v>
      </c>
      <c r="S35" s="147"/>
      <c r="T35" s="268">
        <v>7.79</v>
      </c>
    </row>
    <row r="36" spans="1:29" s="145" customFormat="1" ht="11.25" customHeight="1" thickBot="1">
      <c r="A36" s="159" t="s">
        <v>315</v>
      </c>
      <c r="B36" s="146">
        <v>44165</v>
      </c>
      <c r="C36" s="151"/>
      <c r="D36" s="194"/>
      <c r="E36" s="194">
        <f>'02-12-GDR'!F77</f>
        <v>-21220</v>
      </c>
      <c r="F36" s="291"/>
      <c r="G36" s="147"/>
      <c r="H36" s="292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67">
        <f t="shared" si="9"/>
        <v>349841.77423295175</v>
      </c>
      <c r="N36" s="292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67">
        <f t="shared" si="12"/>
        <v>100158.22576704832</v>
      </c>
      <c r="S36" s="147"/>
      <c r="T36" s="268">
        <v>7.79</v>
      </c>
    </row>
    <row r="37" spans="1:29" s="145" customFormat="1" ht="11.25" customHeight="1" thickBot="1">
      <c r="A37" s="159" t="s">
        <v>399</v>
      </c>
      <c r="B37" s="146">
        <v>44165</v>
      </c>
      <c r="C37" s="151"/>
      <c r="D37" s="194"/>
      <c r="E37" s="194">
        <f>'02-12-GDR'!F54</f>
        <v>-5097.07</v>
      </c>
      <c r="F37" s="291"/>
      <c r="G37" s="147"/>
      <c r="H37" s="292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67">
        <f t="shared" si="9"/>
        <v>349970.83844425512</v>
      </c>
      <c r="N37" s="292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67">
        <f t="shared" si="12"/>
        <v>100029.16155574495</v>
      </c>
      <c r="S37" s="147"/>
      <c r="T37" s="268">
        <v>8.7899999999999991</v>
      </c>
      <c r="V37" s="369" t="s">
        <v>551</v>
      </c>
      <c r="W37" s="369"/>
      <c r="X37" s="369"/>
      <c r="Y37" s="369"/>
      <c r="Z37" s="369"/>
      <c r="AA37" s="369"/>
      <c r="AB37" s="369"/>
      <c r="AC37" s="369"/>
    </row>
    <row r="38" spans="1:29" s="145" customFormat="1" ht="11.25" customHeight="1">
      <c r="A38" s="159" t="s">
        <v>305</v>
      </c>
      <c r="B38" s="146">
        <v>43922</v>
      </c>
      <c r="C38" s="146" t="s">
        <v>494</v>
      </c>
      <c r="D38" s="194">
        <v>3014</v>
      </c>
      <c r="E38" s="194">
        <f>'02-11-GLR'!G20</f>
        <v>5000</v>
      </c>
      <c r="F38" s="291"/>
      <c r="H38" s="292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67">
        <f t="shared" si="9"/>
        <v>349857.31085197756</v>
      </c>
      <c r="N38" s="292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67">
        <f t="shared" si="12"/>
        <v>100142.6891480225</v>
      </c>
      <c r="S38" s="147"/>
      <c r="T38" s="268">
        <v>9.7899999999999991</v>
      </c>
      <c r="V38" s="311" t="s">
        <v>552</v>
      </c>
      <c r="W38" s="157" t="s">
        <v>553</v>
      </c>
      <c r="X38" s="157"/>
      <c r="Y38" s="157"/>
      <c r="Z38" s="157"/>
      <c r="AA38" s="174" t="s">
        <v>481</v>
      </c>
      <c r="AB38" s="174"/>
      <c r="AC38" s="312" t="s">
        <v>482</v>
      </c>
    </row>
    <row r="39" spans="1:29" s="145" customFormat="1" ht="11.25" customHeight="1" thickBot="1">
      <c r="A39" s="159" t="s">
        <v>305</v>
      </c>
      <c r="B39" s="146">
        <v>43922</v>
      </c>
      <c r="C39" s="151"/>
      <c r="D39" s="194">
        <v>1610</v>
      </c>
      <c r="E39" s="194">
        <f>'02-12-GDR'!F81</f>
        <v>-43079.224000000002</v>
      </c>
      <c r="F39" s="291"/>
      <c r="G39" s="147"/>
      <c r="H39" s="292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67">
        <f t="shared" si="9"/>
        <v>351318.71645420318</v>
      </c>
      <c r="N39" s="292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67">
        <f t="shared" si="12"/>
        <v>98681.283545796876</v>
      </c>
      <c r="S39" s="147"/>
      <c r="T39" s="268">
        <v>6.56</v>
      </c>
      <c r="V39" s="313">
        <v>2016</v>
      </c>
      <c r="W39" s="145" t="s">
        <v>554</v>
      </c>
      <c r="AA39" s="314">
        <f>H4</f>
        <v>0.5</v>
      </c>
      <c r="AB39" s="244"/>
      <c r="AC39" s="314">
        <f>N4</f>
        <v>0.5</v>
      </c>
    </row>
    <row r="40" spans="1:29" s="145" customFormat="1" ht="11.25" customHeight="1" thickBot="1">
      <c r="A40" s="159"/>
      <c r="B40" s="210"/>
      <c r="C40" s="210"/>
      <c r="D40" s="211"/>
      <c r="E40" s="194"/>
      <c r="F40" s="291"/>
      <c r="H40" s="292"/>
      <c r="I40" s="194"/>
      <c r="J40" s="151"/>
      <c r="L40" s="267"/>
      <c r="N40" s="292"/>
      <c r="O40" s="194">
        <f>SUM(O30:O39)</f>
        <v>-2839.5037982117228</v>
      </c>
      <c r="P40" s="151">
        <f>SUM(P30:P39)</f>
        <v>-585.89666652589779</v>
      </c>
      <c r="Q40" s="212"/>
      <c r="R40" s="197"/>
      <c r="S40" s="212"/>
      <c r="T40" s="268"/>
      <c r="V40" s="313">
        <v>2017</v>
      </c>
      <c r="W40" s="145" t="s">
        <v>555</v>
      </c>
      <c r="AA40" s="315">
        <f>H5</f>
        <v>0.78125008888888881</v>
      </c>
      <c r="AB40" s="316"/>
      <c r="AC40" s="315">
        <f>N5</f>
        <v>0.21874991111111111</v>
      </c>
    </row>
    <row r="41" spans="1:29" s="145" customFormat="1" ht="11.25" customHeight="1">
      <c r="A41" s="159"/>
      <c r="B41" s="218"/>
      <c r="D41" s="296" t="s">
        <v>556</v>
      </c>
      <c r="E41" s="303">
        <f>SUM(D30:D39)</f>
        <v>83624</v>
      </c>
      <c r="F41" s="291"/>
      <c r="G41" s="147"/>
      <c r="H41" s="292"/>
      <c r="I41" s="147"/>
      <c r="J41" s="151"/>
      <c r="L41" s="267"/>
      <c r="N41" s="292"/>
      <c r="O41" s="147"/>
      <c r="P41" s="151"/>
      <c r="Q41" s="212"/>
      <c r="R41" s="197"/>
      <c r="T41" s="268"/>
      <c r="V41" s="317" t="s">
        <v>557</v>
      </c>
      <c r="W41" s="145" t="s">
        <v>558</v>
      </c>
      <c r="AA41" s="318"/>
      <c r="AB41" s="318"/>
      <c r="AC41" s="319" t="e">
        <f>AB28</f>
        <v>#REF!</v>
      </c>
    </row>
    <row r="42" spans="1:29" s="145" customFormat="1" ht="11.25" customHeight="1">
      <c r="A42" s="159"/>
      <c r="D42" s="210" t="s">
        <v>559</v>
      </c>
      <c r="E42" s="194">
        <f>E30+E31+E33+E35+E38</f>
        <v>64500</v>
      </c>
      <c r="F42" s="298">
        <f>J42+P42</f>
        <v>8225.3763509654054</v>
      </c>
      <c r="G42" s="147"/>
      <c r="H42" s="292"/>
      <c r="I42" s="194">
        <f>I30+I31+I33+I35+I38</f>
        <v>50197.878908060913</v>
      </c>
      <c r="J42" s="151">
        <f>J30+J31+J33+J35+J38</f>
        <v>6401.7161892819431</v>
      </c>
      <c r="L42" s="267"/>
      <c r="N42" s="266"/>
      <c r="O42" s="194">
        <f>O30+O31+O33+O35+O38</f>
        <v>14302.121091939091</v>
      </c>
      <c r="P42" s="151">
        <f>P30+P31+P33+P35+P38</f>
        <v>1823.6601616834619</v>
      </c>
      <c r="R42" s="197"/>
      <c r="T42" s="268"/>
      <c r="V42" s="317" t="s">
        <v>557</v>
      </c>
      <c r="W42" s="145" t="s">
        <v>560</v>
      </c>
      <c r="AA42" s="320" t="e">
        <f>(AA40-AA44)*-1</f>
        <v>#REF!</v>
      </c>
      <c r="AB42" s="321"/>
      <c r="AC42" s="320" t="e">
        <f>(AC40-AC44)*-1</f>
        <v>#REF!</v>
      </c>
    </row>
    <row r="43" spans="1:29" s="145" customFormat="1" ht="11.25" customHeight="1" thickBot="1">
      <c r="A43" s="159"/>
      <c r="D43" s="210" t="s">
        <v>561</v>
      </c>
      <c r="E43" s="194">
        <f>E39+E37+E36+E34+E32</f>
        <v>-76896.293999999994</v>
      </c>
      <c r="F43" s="298">
        <f>J43+P43</f>
        <v>-10810.705602735459</v>
      </c>
      <c r="H43" s="266"/>
      <c r="I43" s="147">
        <f>I39+I37+I36+I34+I32</f>
        <v>-59754.669109849201</v>
      </c>
      <c r="J43" s="151">
        <f>J32+J34+J36+J37+J39</f>
        <v>-8401.1487745261002</v>
      </c>
      <c r="L43" s="267"/>
      <c r="N43" s="266"/>
      <c r="O43" s="147">
        <f>O39+O37+O36+O34+O32</f>
        <v>-17141.624890150815</v>
      </c>
      <c r="P43" s="151">
        <f>P32+P34+P36+P37+P39</f>
        <v>-2409.5568282093595</v>
      </c>
      <c r="R43" s="197"/>
      <c r="T43" s="268"/>
      <c r="V43" s="317" t="s">
        <v>557</v>
      </c>
      <c r="W43" s="145" t="s">
        <v>562</v>
      </c>
      <c r="AA43" s="322" t="s">
        <v>563</v>
      </c>
      <c r="AB43" s="322"/>
      <c r="AC43" s="323" t="s">
        <v>564</v>
      </c>
    </row>
    <row r="44" spans="1:29" s="145" customFormat="1" ht="11.25" customHeight="1" thickBot="1">
      <c r="A44" s="162"/>
      <c r="B44" s="165"/>
      <c r="C44" s="165"/>
      <c r="D44" s="198" t="s">
        <v>565</v>
      </c>
      <c r="E44" s="200">
        <f>E42+E43</f>
        <v>-12396.293999999994</v>
      </c>
      <c r="F44" s="299">
        <f>J44+P44</f>
        <v>-2585.3292517700547</v>
      </c>
      <c r="G44" s="165"/>
      <c r="H44" s="300"/>
      <c r="I44" s="201">
        <f>I43+I42</f>
        <v>-9556.790201788288</v>
      </c>
      <c r="J44" s="203">
        <f>J42+J43</f>
        <v>-1999.4325852441571</v>
      </c>
      <c r="K44" s="165"/>
      <c r="L44" s="308"/>
      <c r="M44" s="165"/>
      <c r="N44" s="300"/>
      <c r="O44" s="201">
        <f>O43+O42</f>
        <v>-2839.5037982117246</v>
      </c>
      <c r="P44" s="203">
        <f>P42+P43</f>
        <v>-585.89666652589767</v>
      </c>
      <c r="Q44" s="165"/>
      <c r="R44" s="189"/>
      <c r="S44" s="165"/>
      <c r="T44" s="279"/>
      <c r="V44" s="324">
        <v>2023</v>
      </c>
      <c r="W44" s="258" t="s">
        <v>566</v>
      </c>
      <c r="X44" s="258"/>
      <c r="Y44" s="258"/>
      <c r="Z44" s="258"/>
      <c r="AA44" s="325" t="e">
        <f>W11</f>
        <v>#REF!</v>
      </c>
      <c r="AB44" s="325"/>
      <c r="AC44" s="326" t="e">
        <f>W21</f>
        <v>#REF!</v>
      </c>
    </row>
    <row r="45" spans="1:29" s="145" customFormat="1" ht="11.25" customHeight="1">
      <c r="A45" s="153"/>
      <c r="B45" s="155"/>
      <c r="C45" s="155"/>
      <c r="D45" s="157" t="s">
        <v>534</v>
      </c>
      <c r="E45" s="178" t="s">
        <v>484</v>
      </c>
      <c r="F45" s="280"/>
      <c r="G45" s="157"/>
      <c r="H45" s="372" t="s">
        <v>485</v>
      </c>
      <c r="I45" s="372"/>
      <c r="J45" s="157"/>
      <c r="K45" s="373" t="s">
        <v>486</v>
      </c>
      <c r="L45" s="373"/>
      <c r="M45" s="157"/>
      <c r="N45" s="372" t="s">
        <v>485</v>
      </c>
      <c r="O45" s="372"/>
      <c r="P45" s="372"/>
      <c r="Q45" s="373" t="s">
        <v>486</v>
      </c>
      <c r="R45" s="373"/>
      <c r="S45" s="157"/>
      <c r="T45" s="275" t="s">
        <v>366</v>
      </c>
    </row>
    <row r="46" spans="1:29" s="145" customFormat="1" ht="11.25" customHeight="1" thickBot="1">
      <c r="A46" s="162"/>
      <c r="B46" s="163"/>
      <c r="C46" s="164"/>
      <c r="D46" s="167" t="s">
        <v>536</v>
      </c>
      <c r="E46" s="166" t="s">
        <v>287</v>
      </c>
      <c r="F46" s="283"/>
      <c r="G46" s="167"/>
      <c r="H46" s="284" t="s">
        <v>487</v>
      </c>
      <c r="I46" s="166" t="s">
        <v>287</v>
      </c>
      <c r="J46" s="169" t="s">
        <v>366</v>
      </c>
      <c r="K46" s="166" t="s">
        <v>287</v>
      </c>
      <c r="L46" s="285" t="s">
        <v>366</v>
      </c>
      <c r="M46" s="166"/>
      <c r="N46" s="284" t="s">
        <v>487</v>
      </c>
      <c r="O46" s="166" t="s">
        <v>287</v>
      </c>
      <c r="P46" s="170" t="s">
        <v>366</v>
      </c>
      <c r="Q46" s="166" t="s">
        <v>287</v>
      </c>
      <c r="R46" s="171" t="s">
        <v>366</v>
      </c>
      <c r="S46" s="167"/>
      <c r="T46" s="286" t="s">
        <v>488</v>
      </c>
    </row>
    <row r="47" spans="1:29" s="145" customFormat="1" ht="11.25" customHeight="1">
      <c r="A47" s="190">
        <v>2021</v>
      </c>
      <c r="B47" s="156"/>
      <c r="C47" s="173"/>
      <c r="D47" s="157"/>
      <c r="E47" s="156"/>
      <c r="F47" s="287"/>
      <c r="G47" s="156"/>
      <c r="H47" s="273"/>
      <c r="I47" s="156"/>
      <c r="J47" s="156"/>
      <c r="K47" s="156"/>
      <c r="L47" s="307"/>
      <c r="M47" s="156"/>
      <c r="N47" s="273"/>
      <c r="O47" s="156"/>
      <c r="P47" s="193"/>
      <c r="Q47" s="156"/>
      <c r="R47" s="158"/>
      <c r="S47" s="156"/>
      <c r="T47" s="290"/>
    </row>
    <row r="48" spans="1:29" s="145" customFormat="1" ht="11.25" customHeight="1">
      <c r="A48" s="159" t="s">
        <v>324</v>
      </c>
      <c r="B48" s="146">
        <v>44316</v>
      </c>
      <c r="C48" s="146" t="s">
        <v>505</v>
      </c>
      <c r="D48" s="194">
        <v>6800</v>
      </c>
      <c r="E48" s="194">
        <f>'02-11-GLR'!G39</f>
        <v>6800</v>
      </c>
      <c r="F48" s="291"/>
      <c r="G48" s="147"/>
      <c r="H48" s="292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67">
        <f>L39-P48</f>
        <v>351136.19701231242</v>
      </c>
      <c r="N48" s="292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67">
        <f>R39+P48</f>
        <v>98863.802987687654</v>
      </c>
      <c r="S48" s="147"/>
      <c r="T48" s="268">
        <v>8.17</v>
      </c>
    </row>
    <row r="49" spans="1:20" s="145" customFormat="1" ht="11.25" customHeight="1">
      <c r="A49" s="159" t="s">
        <v>321</v>
      </c>
      <c r="B49" s="146">
        <v>44285</v>
      </c>
      <c r="C49" s="146"/>
      <c r="D49" s="194"/>
      <c r="E49" s="194">
        <f>'02-11-GLR'!G36+'02-11-GLR'!G37</f>
        <v>12000</v>
      </c>
      <c r="F49" s="291"/>
      <c r="G49" s="147"/>
      <c r="H49" s="292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67">
        <f t="shared" ref="L49:L57" si="19">L48-P49</f>
        <v>350811.12080026907</v>
      </c>
      <c r="N49" s="292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67">
        <f t="shared" ref="R49:R57" si="22">R48+P49</f>
        <v>99188.879199731018</v>
      </c>
      <c r="S49" s="147"/>
      <c r="T49" s="268">
        <v>8.11</v>
      </c>
    </row>
    <row r="50" spans="1:20" s="145" customFormat="1" ht="11.25" customHeight="1">
      <c r="A50" s="159" t="s">
        <v>327</v>
      </c>
      <c r="B50" s="146">
        <v>44457</v>
      </c>
      <c r="C50" s="146" t="s">
        <v>506</v>
      </c>
      <c r="D50" s="194">
        <v>24000</v>
      </c>
      <c r="E50" s="194">
        <f>'02-11-GLR'!G41</f>
        <v>24000</v>
      </c>
      <c r="F50" s="291"/>
      <c r="G50" s="147"/>
      <c r="H50" s="292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67">
        <f t="shared" si="19"/>
        <v>350193.12155291875</v>
      </c>
      <c r="N50" s="292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67">
        <f t="shared" si="22"/>
        <v>99806.87844708137</v>
      </c>
      <c r="S50" s="147"/>
      <c r="T50" s="268">
        <v>8.56</v>
      </c>
    </row>
    <row r="51" spans="1:20" s="145" customFormat="1" ht="11.25" customHeight="1">
      <c r="A51" s="159" t="s">
        <v>329</v>
      </c>
      <c r="B51" s="146">
        <v>44352</v>
      </c>
      <c r="C51" s="146"/>
      <c r="D51" s="194"/>
      <c r="E51" s="194">
        <f>'02-11-GLR'!G42+'02-11-GLR'!G43+'02-11-GLR'!G44</f>
        <v>7500</v>
      </c>
      <c r="F51" s="291"/>
      <c r="G51" s="147"/>
      <c r="H51" s="292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67">
        <f t="shared" si="19"/>
        <v>350000.14614988881</v>
      </c>
      <c r="N51" s="292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67">
        <f t="shared" si="22"/>
        <v>99999.853850111307</v>
      </c>
      <c r="S51" s="147"/>
      <c r="T51" s="268">
        <v>8.6199999999999992</v>
      </c>
    </row>
    <row r="52" spans="1:20" s="145" customFormat="1" ht="11.25" customHeight="1">
      <c r="A52" s="159" t="s">
        <v>332</v>
      </c>
      <c r="B52" s="146">
        <v>44438</v>
      </c>
      <c r="C52" s="146" t="s">
        <v>501</v>
      </c>
      <c r="D52" s="194">
        <v>28800</v>
      </c>
      <c r="E52" s="194">
        <f>'02-11-GLR'!G46</f>
        <v>28800</v>
      </c>
      <c r="F52" s="291"/>
      <c r="G52" s="147"/>
      <c r="H52" s="292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67">
        <f t="shared" si="19"/>
        <v>349235.51166405762</v>
      </c>
      <c r="N52" s="292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67">
        <f t="shared" si="22"/>
        <v>100764.4883359425</v>
      </c>
      <c r="S52" s="147"/>
      <c r="T52" s="268">
        <v>8.3699999999999992</v>
      </c>
    </row>
    <row r="53" spans="1:20" s="145" customFormat="1" ht="11.25" customHeight="1">
      <c r="A53" s="159" t="s">
        <v>321</v>
      </c>
      <c r="B53" s="146">
        <v>44529</v>
      </c>
      <c r="C53" s="146" t="s">
        <v>502</v>
      </c>
      <c r="D53" s="194">
        <v>43160</v>
      </c>
      <c r="E53" s="194">
        <f>'02-11-GLR'!G48</f>
        <v>43160</v>
      </c>
      <c r="F53" s="291"/>
      <c r="G53" s="147"/>
      <c r="H53" s="292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67">
        <f t="shared" si="19"/>
        <v>348434.81290375581</v>
      </c>
      <c r="N53" s="292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67">
        <f t="shared" si="22"/>
        <v>101565.18709624431</v>
      </c>
      <c r="S53" s="147"/>
      <c r="T53" s="268">
        <v>12.07</v>
      </c>
    </row>
    <row r="54" spans="1:20" s="145" customFormat="1" ht="11.25" customHeight="1">
      <c r="A54" s="159" t="s">
        <v>335</v>
      </c>
      <c r="B54" s="146">
        <v>44413</v>
      </c>
      <c r="C54" s="146" t="s">
        <v>507</v>
      </c>
      <c r="D54" s="194">
        <v>30000</v>
      </c>
      <c r="E54" s="194">
        <f>'02-11-GLR'!G50</f>
        <v>30000</v>
      </c>
      <c r="F54" s="291"/>
      <c r="G54" s="147"/>
      <c r="H54" s="292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67">
        <f t="shared" si="19"/>
        <v>347629.6984598696</v>
      </c>
      <c r="N54" s="292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67">
        <f t="shared" si="22"/>
        <v>102370.3015401305</v>
      </c>
      <c r="S54" s="147"/>
      <c r="T54" s="268">
        <v>8.41</v>
      </c>
    </row>
    <row r="55" spans="1:20" s="145" customFormat="1" ht="11.25" customHeight="1">
      <c r="A55" s="159" t="s">
        <v>335</v>
      </c>
      <c r="B55" s="146">
        <v>44423</v>
      </c>
      <c r="C55" s="151"/>
      <c r="D55" s="194"/>
      <c r="E55" s="194">
        <f>'02-12-GDR'!F114</f>
        <v>-15585</v>
      </c>
      <c r="F55" s="291"/>
      <c r="G55" s="147"/>
      <c r="H55" s="292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67">
        <f t="shared" si="19"/>
        <v>348045.34028597432</v>
      </c>
      <c r="N55" s="292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67">
        <f t="shared" si="22"/>
        <v>101954.65971402579</v>
      </c>
      <c r="S55" s="147"/>
      <c r="T55" s="268">
        <v>8.5299999999999994</v>
      </c>
    </row>
    <row r="56" spans="1:20" s="145" customFormat="1" ht="11.25" customHeight="1">
      <c r="A56" s="159" t="s">
        <v>508</v>
      </c>
      <c r="B56" s="146">
        <v>44423</v>
      </c>
      <c r="C56" s="151"/>
      <c r="D56" s="194"/>
      <c r="E56" s="194">
        <f>'02-12-GDR'!F125</f>
        <v>-12305</v>
      </c>
      <c r="F56" s="291"/>
      <c r="G56" s="147"/>
      <c r="H56" s="292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67">
        <f t="shared" si="19"/>
        <v>348372.17422834272</v>
      </c>
      <c r="N56" s="292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67">
        <f t="shared" si="22"/>
        <v>101627.8257716574</v>
      </c>
      <c r="S56" s="147"/>
      <c r="T56" s="268">
        <v>8.5299999999999994</v>
      </c>
    </row>
    <row r="57" spans="1:20" s="145" customFormat="1" ht="11.25" customHeight="1">
      <c r="A57" s="159" t="s">
        <v>509</v>
      </c>
      <c r="B57" s="146">
        <v>44423</v>
      </c>
      <c r="C57" s="151"/>
      <c r="D57" s="194"/>
      <c r="E57" s="194">
        <f>'02-12-GDR'!F102</f>
        <v>-4179.3100000000004</v>
      </c>
      <c r="F57" s="291"/>
      <c r="G57" s="147"/>
      <c r="H57" s="292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67">
        <f t="shared" si="19"/>
        <v>348482.82531301794</v>
      </c>
      <c r="N57" s="292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67">
        <f t="shared" si="22"/>
        <v>101517.17468698221</v>
      </c>
      <c r="S57" s="147"/>
      <c r="T57" s="268">
        <v>8.5299999999999994</v>
      </c>
    </row>
    <row r="58" spans="1:20" s="145" customFormat="1" ht="11.25" customHeight="1">
      <c r="A58" s="159"/>
      <c r="B58" s="146"/>
      <c r="C58" s="151"/>
      <c r="E58" s="194"/>
      <c r="F58" s="291"/>
      <c r="G58" s="147"/>
      <c r="H58" s="292"/>
      <c r="I58" s="147"/>
      <c r="J58" s="151"/>
      <c r="K58" s="147"/>
      <c r="L58" s="267"/>
      <c r="N58" s="292"/>
      <c r="O58" s="147"/>
      <c r="P58" s="151"/>
      <c r="Q58" s="147"/>
      <c r="R58" s="267"/>
      <c r="S58" s="147"/>
      <c r="T58" s="268"/>
    </row>
    <row r="59" spans="1:20" s="145" customFormat="1" ht="11.25" customHeight="1">
      <c r="A59" s="159"/>
      <c r="B59" s="218"/>
      <c r="D59" s="296" t="s">
        <v>567</v>
      </c>
      <c r="E59" s="303">
        <f>SUM(D48:D57)</f>
        <v>132760</v>
      </c>
      <c r="F59" s="265"/>
      <c r="H59" s="159"/>
      <c r="L59" s="197"/>
      <c r="N59" s="159"/>
      <c r="R59" s="197"/>
      <c r="T59" s="268"/>
    </row>
    <row r="60" spans="1:20" s="145" customFormat="1" ht="11.25" customHeight="1">
      <c r="A60" s="159"/>
      <c r="D60" s="210" t="s">
        <v>568</v>
      </c>
      <c r="E60" s="194">
        <f>SUM(E48:E54)</f>
        <v>152260</v>
      </c>
      <c r="F60" s="298">
        <f>J60+P60</f>
        <v>16569.625941280272</v>
      </c>
      <c r="G60" s="147"/>
      <c r="H60" s="292"/>
      <c r="I60" s="194">
        <f>SUM(I48:I54)</f>
        <v>118343.48939231082</v>
      </c>
      <c r="J60" s="151">
        <f>SUM(J48:J54)</f>
        <v>12880.607946946648</v>
      </c>
      <c r="L60" s="267"/>
      <c r="N60" s="266"/>
      <c r="O60" s="194">
        <f>SUM(O48:O54)</f>
        <v>33916.510607689197</v>
      </c>
      <c r="P60" s="151">
        <f>SUM(P48:P54)</f>
        <v>3689.0179943336234</v>
      </c>
      <c r="R60" s="197"/>
      <c r="T60" s="268"/>
    </row>
    <row r="61" spans="1:20" s="145" customFormat="1" ht="11.25" customHeight="1">
      <c r="A61" s="159"/>
      <c r="D61" s="210" t="s">
        <v>569</v>
      </c>
      <c r="E61" s="194">
        <f>SUM(E55:E57)</f>
        <v>-32069.31</v>
      </c>
      <c r="F61" s="298">
        <f>J61+P61</f>
        <v>-3759.5908558030496</v>
      </c>
      <c r="H61" s="266"/>
      <c r="I61" s="194">
        <f>SUM(I55:I57)</f>
        <v>-24792.137942644971</v>
      </c>
      <c r="J61" s="151">
        <f>SUM(J55:J57)</f>
        <v>-2906.4640026547449</v>
      </c>
      <c r="L61" s="267"/>
      <c r="N61" s="266"/>
      <c r="O61" s="194">
        <f>SUM(O55:O57)</f>
        <v>-7277.1720573550374</v>
      </c>
      <c r="P61" s="151">
        <f>SUM(P55:P57)</f>
        <v>-853.12685314830458</v>
      </c>
      <c r="R61" s="197"/>
      <c r="T61" s="268"/>
    </row>
    <row r="62" spans="1:20" s="145" customFormat="1" ht="11.25" customHeight="1" thickBot="1">
      <c r="A62" s="162"/>
      <c r="B62" s="165"/>
      <c r="C62" s="165"/>
      <c r="D62" s="198" t="s">
        <v>570</v>
      </c>
      <c r="E62" s="200">
        <f>E60+E61</f>
        <v>120190.69</v>
      </c>
      <c r="F62" s="299">
        <f>J62+P62</f>
        <v>12810.035085477222</v>
      </c>
      <c r="G62" s="165"/>
      <c r="H62" s="300"/>
      <c r="I62" s="201">
        <f>I61+I60</f>
        <v>93551.351449665846</v>
      </c>
      <c r="J62" s="203">
        <f>J60+J61</f>
        <v>9974.1439442919036</v>
      </c>
      <c r="K62" s="165"/>
      <c r="L62" s="308"/>
      <c r="M62" s="165"/>
      <c r="N62" s="300"/>
      <c r="O62" s="201">
        <f>O61+O60</f>
        <v>26639.33855033416</v>
      </c>
      <c r="P62" s="203">
        <f>P60+P61</f>
        <v>2835.8911411853187</v>
      </c>
      <c r="Q62" s="165"/>
      <c r="R62" s="189"/>
      <c r="S62" s="165"/>
      <c r="T62" s="279"/>
    </row>
    <row r="63" spans="1:20" s="145" customFormat="1" ht="11.25" customHeight="1" thickBot="1">
      <c r="A63" s="159"/>
      <c r="C63" s="210"/>
      <c r="D63" s="211"/>
      <c r="E63" s="194"/>
      <c r="F63" s="298"/>
      <c r="H63" s="266"/>
      <c r="I63" s="147"/>
      <c r="J63" s="151"/>
      <c r="L63" s="267"/>
      <c r="N63" s="266"/>
      <c r="O63" s="147"/>
      <c r="P63" s="151"/>
      <c r="R63" s="197"/>
      <c r="T63" s="268"/>
    </row>
    <row r="64" spans="1:20" s="145" customFormat="1" ht="11.25" customHeight="1">
      <c r="A64" s="190">
        <v>2022</v>
      </c>
      <c r="B64" s="173"/>
      <c r="C64" s="173"/>
      <c r="D64" s="157"/>
      <c r="E64" s="219"/>
      <c r="F64" s="327"/>
      <c r="G64" s="208"/>
      <c r="H64" s="273"/>
      <c r="I64" s="156"/>
      <c r="J64" s="193"/>
      <c r="K64" s="156"/>
      <c r="L64" s="307"/>
      <c r="M64" s="156"/>
      <c r="N64" s="273"/>
      <c r="O64" s="156"/>
      <c r="P64" s="193"/>
      <c r="Q64" s="156"/>
      <c r="R64" s="158"/>
      <c r="S64" s="156"/>
      <c r="T64" s="328"/>
    </row>
    <row r="65" spans="1:1024" s="145" customFormat="1" ht="11.25" customHeight="1">
      <c r="A65" s="159" t="s">
        <v>339</v>
      </c>
      <c r="B65" s="146">
        <v>44651</v>
      </c>
      <c r="C65" s="146" t="s">
        <v>512</v>
      </c>
      <c r="D65" s="194">
        <v>36000</v>
      </c>
      <c r="E65" s="194">
        <f>'02-11-GLR'!G61+'02-11-GLR'!G62+'02-11-GLR'!G63</f>
        <v>36000</v>
      </c>
      <c r="F65" s="291"/>
      <c r="G65" s="147"/>
      <c r="H65" s="292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67">
        <f>L57-P65</f>
        <v>348013.11021903536</v>
      </c>
      <c r="N65" s="292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67">
        <f>R57+P65</f>
        <v>101986.88978096478</v>
      </c>
      <c r="S65" s="147"/>
      <c r="T65" s="268">
        <v>17.29</v>
      </c>
    </row>
    <row r="66" spans="1:1024" s="145" customFormat="1" ht="11.25" customHeight="1">
      <c r="A66" s="159" t="s">
        <v>341</v>
      </c>
      <c r="B66" s="146">
        <v>44774</v>
      </c>
      <c r="C66" s="146" t="s">
        <v>513</v>
      </c>
      <c r="D66" s="194">
        <v>45000</v>
      </c>
      <c r="E66" s="194">
        <f>'02-11-GLR'!G65</f>
        <v>20000</v>
      </c>
      <c r="F66" s="291"/>
      <c r="G66" s="147"/>
      <c r="H66" s="292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67">
        <f t="shared" ref="L66:L83" si="29">L65-P66</f>
        <v>347751.10151054221</v>
      </c>
      <c r="N66" s="292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67">
        <f t="shared" ref="R66:R80" si="32">R65+P66</f>
        <v>102248.89848945795</v>
      </c>
      <c r="S66" s="147"/>
      <c r="T66" s="268">
        <v>17.3</v>
      </c>
    </row>
    <row r="67" spans="1:1024" s="145" customFormat="1" ht="11.25" customHeight="1">
      <c r="A67" s="159" t="s">
        <v>341</v>
      </c>
      <c r="B67" s="146">
        <v>44778</v>
      </c>
      <c r="C67" s="146"/>
      <c r="D67" s="194"/>
      <c r="E67" s="194">
        <f>'02-11-GLR'!G66</f>
        <v>25000</v>
      </c>
      <c r="F67" s="291"/>
      <c r="G67" s="147"/>
      <c r="H67" s="292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67">
        <f t="shared" si="29"/>
        <v>347447.33175864245</v>
      </c>
      <c r="N67" s="292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67">
        <f t="shared" si="32"/>
        <v>102552.66824135771</v>
      </c>
      <c r="S67" s="147"/>
      <c r="T67" s="268">
        <v>18.7</v>
      </c>
    </row>
    <row r="68" spans="1:1024" s="145" customFormat="1" ht="11.25" customHeight="1">
      <c r="A68" s="159" t="s">
        <v>514</v>
      </c>
      <c r="B68" s="146">
        <v>44777</v>
      </c>
      <c r="C68" s="151"/>
      <c r="D68" s="194"/>
      <c r="E68" s="194" t="e">
        <f>'02-12-GDR'!F132</f>
        <v>#REF!</v>
      </c>
      <c r="F68" s="291"/>
      <c r="G68" s="147"/>
      <c r="H68" s="292" t="e">
        <f t="shared" si="23"/>
        <v>#REF!</v>
      </c>
      <c r="I68" s="147" t="e">
        <f t="shared" si="27"/>
        <v>#REF!</v>
      </c>
      <c r="J68" s="151" t="e">
        <f t="shared" si="24"/>
        <v>#REF!</v>
      </c>
      <c r="K68" s="147" t="e">
        <f t="shared" si="28"/>
        <v>#REF!</v>
      </c>
      <c r="L68" s="267" t="e">
        <f t="shared" si="29"/>
        <v>#REF!</v>
      </c>
      <c r="N68" s="292" t="e">
        <f t="shared" si="25"/>
        <v>#REF!</v>
      </c>
      <c r="O68" s="147" t="e">
        <f t="shared" si="30"/>
        <v>#REF!</v>
      </c>
      <c r="P68" s="151" t="e">
        <f t="shared" si="26"/>
        <v>#REF!</v>
      </c>
      <c r="Q68" s="147" t="e">
        <f t="shared" si="31"/>
        <v>#REF!</v>
      </c>
      <c r="R68" s="267" t="e">
        <f t="shared" si="32"/>
        <v>#REF!</v>
      </c>
      <c r="S68" s="147"/>
      <c r="T68" s="268">
        <v>18</v>
      </c>
    </row>
    <row r="69" spans="1:1024" s="145" customFormat="1" ht="11.25" customHeight="1">
      <c r="A69" s="159" t="s">
        <v>343</v>
      </c>
      <c r="B69" s="146">
        <v>44798</v>
      </c>
      <c r="C69" s="146" t="s">
        <v>515</v>
      </c>
      <c r="D69" s="194">
        <v>40000</v>
      </c>
      <c r="E69" s="194">
        <v>40000</v>
      </c>
      <c r="F69" s="291"/>
      <c r="G69" s="147"/>
      <c r="H69" s="292" t="e">
        <f t="shared" si="23"/>
        <v>#REF!</v>
      </c>
      <c r="I69" s="147" t="e">
        <f t="shared" si="27"/>
        <v>#REF!</v>
      </c>
      <c r="J69" s="151" t="e">
        <f t="shared" si="24"/>
        <v>#REF!</v>
      </c>
      <c r="K69" s="147" t="e">
        <f t="shared" si="28"/>
        <v>#REF!</v>
      </c>
      <c r="L69" s="267" t="e">
        <f t="shared" si="29"/>
        <v>#REF!</v>
      </c>
      <c r="N69" s="292" t="e">
        <f t="shared" si="25"/>
        <v>#REF!</v>
      </c>
      <c r="O69" s="147" t="e">
        <f t="shared" si="30"/>
        <v>#REF!</v>
      </c>
      <c r="P69" s="151" t="e">
        <f t="shared" si="26"/>
        <v>#REF!</v>
      </c>
      <c r="Q69" s="147" t="e">
        <f t="shared" si="31"/>
        <v>#REF!</v>
      </c>
      <c r="R69" s="267" t="e">
        <f t="shared" si="32"/>
        <v>#REF!</v>
      </c>
      <c r="S69" s="147"/>
      <c r="T69" s="268">
        <v>18.5</v>
      </c>
    </row>
    <row r="70" spans="1:1024" s="145" customFormat="1" ht="11.25" customHeight="1">
      <c r="A70" s="159" t="s">
        <v>343</v>
      </c>
      <c r="B70" s="146">
        <v>44834</v>
      </c>
      <c r="C70" s="146" t="s">
        <v>515</v>
      </c>
      <c r="D70" s="194">
        <v>1000</v>
      </c>
      <c r="E70" s="194">
        <v>1000</v>
      </c>
      <c r="F70" s="291"/>
      <c r="G70" s="147"/>
      <c r="H70" s="292" t="e">
        <f t="shared" si="23"/>
        <v>#REF!</v>
      </c>
      <c r="I70" s="147" t="e">
        <f t="shared" si="27"/>
        <v>#REF!</v>
      </c>
      <c r="J70" s="151" t="e">
        <f t="shared" si="24"/>
        <v>#REF!</v>
      </c>
      <c r="K70" s="147" t="e">
        <f t="shared" si="28"/>
        <v>#REF!</v>
      </c>
      <c r="L70" s="267" t="e">
        <f t="shared" si="29"/>
        <v>#REF!</v>
      </c>
      <c r="N70" s="292" t="e">
        <f t="shared" si="25"/>
        <v>#REF!</v>
      </c>
      <c r="O70" s="147" t="e">
        <f t="shared" si="30"/>
        <v>#REF!</v>
      </c>
      <c r="P70" s="151" t="e">
        <f t="shared" si="26"/>
        <v>#REF!</v>
      </c>
      <c r="Q70" s="147" t="e">
        <f t="shared" si="31"/>
        <v>#REF!</v>
      </c>
      <c r="R70" s="267" t="e">
        <f t="shared" si="32"/>
        <v>#REF!</v>
      </c>
      <c r="S70" s="147"/>
      <c r="T70" s="268">
        <v>18.5</v>
      </c>
    </row>
    <row r="71" spans="1:1024" s="145" customFormat="1" ht="11.25" customHeight="1">
      <c r="A71" s="159" t="s">
        <v>345</v>
      </c>
      <c r="B71" s="146">
        <v>44844</v>
      </c>
      <c r="C71" s="146" t="s">
        <v>516</v>
      </c>
      <c r="D71" s="194">
        <v>40000</v>
      </c>
      <c r="E71" s="194">
        <f>'02-11-GLR'!G72</f>
        <v>40000</v>
      </c>
      <c r="F71" s="291"/>
      <c r="G71" s="147"/>
      <c r="H71" s="292" t="e">
        <f t="shared" si="23"/>
        <v>#REF!</v>
      </c>
      <c r="I71" s="147" t="e">
        <f t="shared" si="27"/>
        <v>#REF!</v>
      </c>
      <c r="J71" s="151" t="e">
        <f t="shared" si="24"/>
        <v>#REF!</v>
      </c>
      <c r="K71" s="147" t="e">
        <f t="shared" si="28"/>
        <v>#REF!</v>
      </c>
      <c r="L71" s="267" t="e">
        <f t="shared" si="29"/>
        <v>#REF!</v>
      </c>
      <c r="N71" s="292" t="e">
        <f t="shared" si="25"/>
        <v>#REF!</v>
      </c>
      <c r="O71" s="147" t="e">
        <f t="shared" si="30"/>
        <v>#REF!</v>
      </c>
      <c r="P71" s="151" t="e">
        <f t="shared" si="26"/>
        <v>#REF!</v>
      </c>
      <c r="Q71" s="147" t="e">
        <f t="shared" si="31"/>
        <v>#REF!</v>
      </c>
      <c r="R71" s="267" t="e">
        <f t="shared" si="32"/>
        <v>#REF!</v>
      </c>
      <c r="S71" s="147"/>
      <c r="T71" s="268">
        <v>19.5</v>
      </c>
    </row>
    <row r="72" spans="1:1024" s="145" customFormat="1" ht="11.25" customHeight="1">
      <c r="A72" s="159" t="s">
        <v>343</v>
      </c>
      <c r="B72" s="146">
        <v>44864</v>
      </c>
      <c r="C72" s="146" t="s">
        <v>515</v>
      </c>
      <c r="D72" s="194">
        <v>1000</v>
      </c>
      <c r="E72" s="194">
        <v>1000</v>
      </c>
      <c r="F72" s="291"/>
      <c r="G72" s="147"/>
      <c r="H72" s="292" t="e">
        <f t="shared" si="23"/>
        <v>#REF!</v>
      </c>
      <c r="I72" s="147" t="e">
        <f t="shared" si="27"/>
        <v>#REF!</v>
      </c>
      <c r="J72" s="151" t="e">
        <f t="shared" si="24"/>
        <v>#REF!</v>
      </c>
      <c r="K72" s="147" t="e">
        <f t="shared" si="28"/>
        <v>#REF!</v>
      </c>
      <c r="L72" s="267" t="e">
        <f t="shared" si="29"/>
        <v>#REF!</v>
      </c>
      <c r="N72" s="292" t="e">
        <f t="shared" si="25"/>
        <v>#REF!</v>
      </c>
      <c r="O72" s="147" t="e">
        <f t="shared" si="30"/>
        <v>#REF!</v>
      </c>
      <c r="P72" s="151" t="e">
        <f t="shared" si="26"/>
        <v>#REF!</v>
      </c>
      <c r="Q72" s="147" t="e">
        <f t="shared" si="31"/>
        <v>#REF!</v>
      </c>
      <c r="R72" s="267" t="e">
        <f t="shared" si="32"/>
        <v>#REF!</v>
      </c>
      <c r="S72" s="147"/>
      <c r="T72" s="268">
        <v>18.5</v>
      </c>
    </row>
    <row r="73" spans="1:1024" s="145" customFormat="1" ht="11.25" customHeight="1">
      <c r="A73" s="159" t="s">
        <v>347</v>
      </c>
      <c r="B73" s="146">
        <v>44895</v>
      </c>
      <c r="C73" s="146" t="s">
        <v>502</v>
      </c>
      <c r="D73" s="194">
        <v>82000</v>
      </c>
      <c r="E73" s="194">
        <v>82000</v>
      </c>
      <c r="F73" s="291"/>
      <c r="G73" s="147"/>
      <c r="H73" s="292" t="e">
        <f t="shared" si="23"/>
        <v>#REF!</v>
      </c>
      <c r="I73" s="147" t="e">
        <f t="shared" si="27"/>
        <v>#REF!</v>
      </c>
      <c r="J73" s="151" t="e">
        <f t="shared" si="24"/>
        <v>#REF!</v>
      </c>
      <c r="K73" s="147" t="e">
        <f t="shared" si="28"/>
        <v>#REF!</v>
      </c>
      <c r="L73" s="267" t="e">
        <f t="shared" si="29"/>
        <v>#REF!</v>
      </c>
      <c r="N73" s="292" t="e">
        <f t="shared" si="25"/>
        <v>#REF!</v>
      </c>
      <c r="O73" s="147" t="e">
        <f t="shared" si="30"/>
        <v>#REF!</v>
      </c>
      <c r="P73" s="151" t="e">
        <f t="shared" si="26"/>
        <v>#REF!</v>
      </c>
      <c r="Q73" s="147" t="e">
        <f t="shared" si="31"/>
        <v>#REF!</v>
      </c>
      <c r="R73" s="267" t="e">
        <f t="shared" si="32"/>
        <v>#REF!</v>
      </c>
      <c r="S73" s="147"/>
      <c r="T73" s="268">
        <v>18.600000000000001</v>
      </c>
    </row>
    <row r="74" spans="1:1024" s="145" customFormat="1" ht="11.25" customHeight="1">
      <c r="A74" s="159" t="s">
        <v>351</v>
      </c>
      <c r="B74" s="146">
        <v>44895</v>
      </c>
      <c r="C74" s="146" t="s">
        <v>517</v>
      </c>
      <c r="D74" s="194">
        <v>84000</v>
      </c>
      <c r="E74" s="194">
        <v>84000</v>
      </c>
      <c r="F74" s="291"/>
      <c r="G74" s="147"/>
      <c r="H74" s="292" t="e">
        <f t="shared" si="23"/>
        <v>#REF!</v>
      </c>
      <c r="I74" s="147" t="e">
        <f t="shared" si="27"/>
        <v>#REF!</v>
      </c>
      <c r="J74" s="151" t="e">
        <f t="shared" si="24"/>
        <v>#REF!</v>
      </c>
      <c r="K74" s="147" t="e">
        <f t="shared" si="28"/>
        <v>#REF!</v>
      </c>
      <c r="L74" s="267" t="e">
        <f t="shared" si="29"/>
        <v>#REF!</v>
      </c>
      <c r="N74" s="292" t="e">
        <f t="shared" si="25"/>
        <v>#REF!</v>
      </c>
      <c r="O74" s="147" t="e">
        <f t="shared" si="30"/>
        <v>#REF!</v>
      </c>
      <c r="P74" s="151" t="e">
        <f t="shared" si="26"/>
        <v>#REF!</v>
      </c>
      <c r="Q74" s="147" t="e">
        <f t="shared" si="31"/>
        <v>#REF!</v>
      </c>
      <c r="R74" s="267" t="e">
        <f t="shared" si="32"/>
        <v>#REF!</v>
      </c>
      <c r="S74" s="147"/>
      <c r="T74" s="268">
        <v>18.600000000000001</v>
      </c>
    </row>
    <row r="75" spans="1:1024" s="145" customFormat="1" ht="11.25" customHeight="1">
      <c r="A75" s="159" t="s">
        <v>343</v>
      </c>
      <c r="B75" s="146">
        <v>44895</v>
      </c>
      <c r="C75" s="146" t="s">
        <v>515</v>
      </c>
      <c r="D75" s="194">
        <v>1000</v>
      </c>
      <c r="E75" s="194">
        <v>1000</v>
      </c>
      <c r="F75" s="291"/>
      <c r="G75" s="147"/>
      <c r="H75" s="292" t="e">
        <f t="shared" si="23"/>
        <v>#REF!</v>
      </c>
      <c r="I75" s="147" t="e">
        <f t="shared" si="27"/>
        <v>#REF!</v>
      </c>
      <c r="J75" s="151" t="e">
        <f t="shared" si="24"/>
        <v>#REF!</v>
      </c>
      <c r="K75" s="147" t="e">
        <f t="shared" si="28"/>
        <v>#REF!</v>
      </c>
      <c r="L75" s="267" t="e">
        <f t="shared" si="29"/>
        <v>#REF!</v>
      </c>
      <c r="N75" s="292" t="e">
        <f t="shared" si="25"/>
        <v>#REF!</v>
      </c>
      <c r="O75" s="147" t="e">
        <f t="shared" si="30"/>
        <v>#REF!</v>
      </c>
      <c r="P75" s="151" t="e">
        <f t="shared" si="26"/>
        <v>#REF!</v>
      </c>
      <c r="Q75" s="147" t="e">
        <f t="shared" si="31"/>
        <v>#REF!</v>
      </c>
      <c r="R75" s="267" t="e">
        <f t="shared" si="32"/>
        <v>#REF!</v>
      </c>
      <c r="S75" s="147"/>
      <c r="T75" s="268">
        <v>19.600000000000001</v>
      </c>
    </row>
    <row r="76" spans="1:1024" customFormat="1" ht="11.25" customHeight="1">
      <c r="A76" s="159" t="s">
        <v>343</v>
      </c>
      <c r="B76" s="146">
        <v>44925</v>
      </c>
      <c r="C76" s="146" t="s">
        <v>515</v>
      </c>
      <c r="D76" s="194">
        <v>1000</v>
      </c>
      <c r="E76" s="194">
        <v>1000</v>
      </c>
      <c r="F76" s="291"/>
      <c r="G76" s="147"/>
      <c r="H76" s="292" t="e">
        <f t="shared" si="23"/>
        <v>#REF!</v>
      </c>
      <c r="I76" s="147" t="e">
        <f t="shared" si="27"/>
        <v>#REF!</v>
      </c>
      <c r="J76" s="151" t="e">
        <f t="shared" si="24"/>
        <v>#REF!</v>
      </c>
      <c r="K76" s="147" t="e">
        <f t="shared" si="28"/>
        <v>#REF!</v>
      </c>
      <c r="L76" s="267" t="e">
        <f t="shared" si="29"/>
        <v>#REF!</v>
      </c>
      <c r="M76" s="145"/>
      <c r="N76" s="292" t="e">
        <f t="shared" si="25"/>
        <v>#REF!</v>
      </c>
      <c r="O76" s="147" t="e">
        <f t="shared" si="30"/>
        <v>#REF!</v>
      </c>
      <c r="P76" s="151" t="e">
        <f t="shared" si="26"/>
        <v>#REF!</v>
      </c>
      <c r="Q76" s="147" t="e">
        <f t="shared" si="31"/>
        <v>#REF!</v>
      </c>
      <c r="R76" s="267" t="e">
        <f t="shared" si="32"/>
        <v>#REF!</v>
      </c>
      <c r="S76" s="147"/>
      <c r="T76" s="268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9" t="s">
        <v>343</v>
      </c>
      <c r="B77" s="146">
        <v>44956</v>
      </c>
      <c r="C77" s="146" t="s">
        <v>515</v>
      </c>
      <c r="D77" s="194">
        <v>1000</v>
      </c>
      <c r="E77" s="194">
        <v>1000</v>
      </c>
      <c r="F77" s="291"/>
      <c r="G77" s="145"/>
      <c r="H77" s="292" t="e">
        <f t="shared" si="23"/>
        <v>#REF!</v>
      </c>
      <c r="I77" s="147" t="e">
        <f t="shared" si="27"/>
        <v>#REF!</v>
      </c>
      <c r="J77" s="151" t="e">
        <f t="shared" si="24"/>
        <v>#REF!</v>
      </c>
      <c r="K77" s="147" t="e">
        <f t="shared" si="28"/>
        <v>#REF!</v>
      </c>
      <c r="L77" s="267" t="e">
        <f t="shared" si="29"/>
        <v>#REF!</v>
      </c>
      <c r="M77" s="145"/>
      <c r="N77" s="292" t="e">
        <f t="shared" si="25"/>
        <v>#REF!</v>
      </c>
      <c r="O77" s="147" t="e">
        <f t="shared" si="30"/>
        <v>#REF!</v>
      </c>
      <c r="P77" s="151" t="e">
        <f t="shared" si="26"/>
        <v>#REF!</v>
      </c>
      <c r="Q77" s="147" t="e">
        <f t="shared" si="31"/>
        <v>#REF!</v>
      </c>
      <c r="R77" s="267" t="e">
        <f t="shared" si="32"/>
        <v>#REF!</v>
      </c>
      <c r="S77" s="147"/>
      <c r="T77" s="268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9" t="s">
        <v>343</v>
      </c>
      <c r="B78" s="146">
        <v>44985</v>
      </c>
      <c r="C78" s="146" t="s">
        <v>515</v>
      </c>
      <c r="D78" s="194">
        <v>1000</v>
      </c>
      <c r="E78" s="194">
        <v>1000</v>
      </c>
      <c r="F78" s="291"/>
      <c r="H78" s="292" t="e">
        <f t="shared" si="23"/>
        <v>#REF!</v>
      </c>
      <c r="I78" s="147" t="e">
        <f t="shared" si="27"/>
        <v>#REF!</v>
      </c>
      <c r="J78" s="151" t="e">
        <f t="shared" si="24"/>
        <v>#REF!</v>
      </c>
      <c r="K78" s="147" t="e">
        <f t="shared" si="28"/>
        <v>#REF!</v>
      </c>
      <c r="L78" s="267" t="e">
        <f t="shared" si="29"/>
        <v>#REF!</v>
      </c>
      <c r="N78" s="292" t="e">
        <f t="shared" si="25"/>
        <v>#REF!</v>
      </c>
      <c r="O78" s="147" t="e">
        <f t="shared" si="30"/>
        <v>#REF!</v>
      </c>
      <c r="P78" s="151" t="e">
        <f t="shared" si="26"/>
        <v>#REF!</v>
      </c>
      <c r="Q78" s="147" t="e">
        <f t="shared" si="31"/>
        <v>#REF!</v>
      </c>
      <c r="R78" s="267" t="e">
        <f t="shared" si="32"/>
        <v>#REF!</v>
      </c>
      <c r="S78" s="147"/>
      <c r="T78" s="268">
        <v>18.600000000000001</v>
      </c>
    </row>
    <row r="79" spans="1:1024" s="145" customFormat="1" ht="11.25" customHeight="1">
      <c r="A79" s="159" t="s">
        <v>343</v>
      </c>
      <c r="B79" s="146">
        <v>45015</v>
      </c>
      <c r="C79" s="146" t="s">
        <v>515</v>
      </c>
      <c r="D79" s="194">
        <v>1000</v>
      </c>
      <c r="E79" s="194">
        <v>1000</v>
      </c>
      <c r="F79" s="291"/>
      <c r="H79" s="292" t="e">
        <f t="shared" si="23"/>
        <v>#REF!</v>
      </c>
      <c r="I79" s="147" t="e">
        <f t="shared" si="27"/>
        <v>#REF!</v>
      </c>
      <c r="J79" s="151" t="e">
        <f t="shared" si="24"/>
        <v>#REF!</v>
      </c>
      <c r="K79" s="147" t="e">
        <f t="shared" si="28"/>
        <v>#REF!</v>
      </c>
      <c r="L79" s="267" t="e">
        <f t="shared" si="29"/>
        <v>#REF!</v>
      </c>
      <c r="N79" s="292" t="e">
        <f t="shared" si="25"/>
        <v>#REF!</v>
      </c>
      <c r="O79" s="147" t="e">
        <f t="shared" si="30"/>
        <v>#REF!</v>
      </c>
      <c r="P79" s="151" t="e">
        <f t="shared" si="26"/>
        <v>#REF!</v>
      </c>
      <c r="Q79" s="147" t="e">
        <f t="shared" si="31"/>
        <v>#REF!</v>
      </c>
      <c r="R79" s="267" t="e">
        <f t="shared" si="32"/>
        <v>#REF!</v>
      </c>
      <c r="S79" s="147"/>
      <c r="T79" s="268">
        <v>18.600000000000001</v>
      </c>
    </row>
    <row r="80" spans="1:1024" s="145" customFormat="1" ht="11.25" customHeight="1">
      <c r="A80" s="159" t="s">
        <v>343</v>
      </c>
      <c r="B80" s="146">
        <v>45046</v>
      </c>
      <c r="C80" s="146" t="s">
        <v>515</v>
      </c>
      <c r="D80" s="194">
        <v>1000</v>
      </c>
      <c r="E80" s="194">
        <v>1000</v>
      </c>
      <c r="F80" s="291"/>
      <c r="H80" s="292" t="e">
        <f t="shared" si="23"/>
        <v>#REF!</v>
      </c>
      <c r="I80" s="147" t="e">
        <f t="shared" si="27"/>
        <v>#REF!</v>
      </c>
      <c r="J80" s="151" t="e">
        <f t="shared" si="24"/>
        <v>#REF!</v>
      </c>
      <c r="K80" s="147" t="e">
        <f t="shared" si="28"/>
        <v>#REF!</v>
      </c>
      <c r="L80" s="267" t="e">
        <f t="shared" si="29"/>
        <v>#REF!</v>
      </c>
      <c r="N80" s="292" t="e">
        <f t="shared" si="25"/>
        <v>#REF!</v>
      </c>
      <c r="O80" s="147" t="e">
        <f t="shared" si="30"/>
        <v>#REF!</v>
      </c>
      <c r="P80" s="151" t="e">
        <f t="shared" si="26"/>
        <v>#REF!</v>
      </c>
      <c r="Q80" s="147" t="e">
        <f t="shared" si="31"/>
        <v>#REF!</v>
      </c>
      <c r="R80" s="267" t="e">
        <f t="shared" si="32"/>
        <v>#REF!</v>
      </c>
      <c r="S80" s="147"/>
      <c r="T80" s="268">
        <v>18.600000000000001</v>
      </c>
    </row>
    <row r="81" spans="1:1024" s="145" customFormat="1" ht="11.25" customHeight="1">
      <c r="A81" s="159" t="s">
        <v>289</v>
      </c>
      <c r="B81" s="146">
        <v>44764</v>
      </c>
      <c r="C81" s="146" t="s">
        <v>494</v>
      </c>
      <c r="D81" s="194"/>
      <c r="E81" s="194">
        <v>11769</v>
      </c>
      <c r="F81" s="291"/>
      <c r="G81" s="147"/>
      <c r="H81" s="292" t="e">
        <f t="shared" si="23"/>
        <v>#REF!</v>
      </c>
      <c r="I81" s="147" t="e">
        <f t="shared" si="27"/>
        <v>#REF!</v>
      </c>
      <c r="J81" s="151" t="e">
        <f t="shared" si="24"/>
        <v>#REF!</v>
      </c>
      <c r="K81" s="147" t="e">
        <f t="shared" si="28"/>
        <v>#REF!</v>
      </c>
      <c r="L81" s="267" t="e">
        <f t="shared" si="29"/>
        <v>#REF!</v>
      </c>
      <c r="N81" s="292" t="e">
        <f t="shared" si="25"/>
        <v>#REF!</v>
      </c>
      <c r="O81" s="147" t="e">
        <f t="shared" si="30"/>
        <v>#REF!</v>
      </c>
      <c r="P81" s="151" t="e">
        <f t="shared" si="26"/>
        <v>#REF!</v>
      </c>
      <c r="Q81" s="147" t="e">
        <f>Q69+O81</f>
        <v>#REF!</v>
      </c>
      <c r="R81" s="267" t="e">
        <f>R80+P81</f>
        <v>#REF!</v>
      </c>
      <c r="S81" s="147"/>
      <c r="T81" s="268">
        <v>17.7</v>
      </c>
    </row>
    <row r="82" spans="1:1024" s="145" customFormat="1" ht="11.25" customHeight="1">
      <c r="A82" s="159" t="s">
        <v>289</v>
      </c>
      <c r="B82" s="146">
        <v>44764</v>
      </c>
      <c r="C82" s="146" t="s">
        <v>494</v>
      </c>
      <c r="D82" s="194">
        <v>3892.36</v>
      </c>
      <c r="E82" s="194">
        <v>3892.36</v>
      </c>
      <c r="F82" s="291"/>
      <c r="G82" s="147"/>
      <c r="H82" s="292" t="e">
        <f t="shared" si="23"/>
        <v>#REF!</v>
      </c>
      <c r="I82" s="147" t="e">
        <f t="shared" si="27"/>
        <v>#REF!</v>
      </c>
      <c r="J82" s="151" t="e">
        <f t="shared" si="24"/>
        <v>#REF!</v>
      </c>
      <c r="K82" s="147" t="e">
        <f t="shared" si="28"/>
        <v>#REF!</v>
      </c>
      <c r="L82" s="267" t="e">
        <f t="shared" si="29"/>
        <v>#REF!</v>
      </c>
      <c r="N82" s="292" t="e">
        <f t="shared" si="25"/>
        <v>#REF!</v>
      </c>
      <c r="O82" s="147" t="e">
        <f t="shared" si="30"/>
        <v>#REF!</v>
      </c>
      <c r="P82" s="151" t="e">
        <f t="shared" si="26"/>
        <v>#REF!</v>
      </c>
      <c r="Q82" s="147" t="e">
        <f>Q70+O82</f>
        <v>#REF!</v>
      </c>
      <c r="R82" s="267" t="e">
        <f>R81+P82</f>
        <v>#REF!</v>
      </c>
      <c r="S82" s="147"/>
      <c r="T82" s="268">
        <v>17.7</v>
      </c>
    </row>
    <row r="83" spans="1:1024" s="145" customFormat="1" ht="11.25" customHeight="1">
      <c r="A83" s="159" t="s">
        <v>518</v>
      </c>
      <c r="B83" s="146">
        <v>44764</v>
      </c>
      <c r="C83" s="146" t="s">
        <v>494</v>
      </c>
      <c r="D83" s="194">
        <v>11181.35</v>
      </c>
      <c r="E83" s="194">
        <v>11181.35</v>
      </c>
      <c r="F83" s="291"/>
      <c r="G83" s="147"/>
      <c r="H83" s="329" t="e">
        <f t="shared" si="23"/>
        <v>#REF!</v>
      </c>
      <c r="I83" s="147" t="e">
        <f t="shared" si="27"/>
        <v>#REF!</v>
      </c>
      <c r="J83" s="151" t="e">
        <f t="shared" si="24"/>
        <v>#REF!</v>
      </c>
      <c r="K83" s="147" t="e">
        <f t="shared" si="28"/>
        <v>#REF!</v>
      </c>
      <c r="L83" s="267" t="e">
        <f t="shared" si="29"/>
        <v>#REF!</v>
      </c>
      <c r="N83" s="329" t="e">
        <f t="shared" si="25"/>
        <v>#REF!</v>
      </c>
      <c r="O83" s="147" t="e">
        <f t="shared" si="30"/>
        <v>#REF!</v>
      </c>
      <c r="P83" s="151" t="e">
        <f t="shared" si="26"/>
        <v>#REF!</v>
      </c>
      <c r="Q83" s="147" t="e">
        <f>Q82+O83</f>
        <v>#REF!</v>
      </c>
      <c r="R83" s="267" t="e">
        <f>R82+P83</f>
        <v>#REF!</v>
      </c>
      <c r="S83" s="147"/>
      <c r="T83" s="268">
        <v>17.7</v>
      </c>
    </row>
    <row r="84" spans="1:1024" s="145" customFormat="1" ht="11.25" customHeight="1">
      <c r="A84" s="159"/>
      <c r="B84" s="330"/>
      <c r="C84" s="330"/>
      <c r="D84" s="331"/>
      <c r="E84" s="332"/>
      <c r="F84" s="333" t="s">
        <v>571</v>
      </c>
      <c r="G84" s="334"/>
      <c r="H84" s="368" t="e">
        <f>H83</f>
        <v>#REF!</v>
      </c>
      <c r="I84" s="368"/>
      <c r="J84" s="335" t="s">
        <v>481</v>
      </c>
      <c r="K84" s="334"/>
      <c r="L84" s="336"/>
      <c r="M84" s="332"/>
      <c r="N84" s="368" t="e">
        <f>N83</f>
        <v>#REF!</v>
      </c>
      <c r="O84" s="368"/>
      <c r="P84" s="337" t="s">
        <v>482</v>
      </c>
      <c r="Q84" s="147"/>
      <c r="R84" s="267"/>
      <c r="S84" s="147"/>
      <c r="T84" s="268"/>
    </row>
    <row r="85" spans="1:1024" s="145" customFormat="1" ht="11.25" customHeight="1">
      <c r="A85" s="159"/>
      <c r="B85" s="218"/>
      <c r="D85" s="296" t="s">
        <v>572</v>
      </c>
      <c r="E85" s="235">
        <f>SUM(D65:D83)</f>
        <v>350073.70999999996</v>
      </c>
      <c r="F85" s="265"/>
      <c r="H85" s="159"/>
      <c r="J85" s="151"/>
      <c r="L85" s="197"/>
      <c r="N85" s="159"/>
      <c r="Q85" s="212"/>
      <c r="R85" s="267"/>
      <c r="S85" s="147"/>
      <c r="T85" s="268"/>
    </row>
    <row r="86" spans="1:1024" s="145" customFormat="1" ht="11.25" customHeight="1">
      <c r="A86" s="159"/>
      <c r="D86" s="210" t="s">
        <v>573</v>
      </c>
      <c r="E86" s="194">
        <f>SUM(E69:E83)+SUM(E65:E67)</f>
        <v>361842.70999999996</v>
      </c>
      <c r="F86" s="298" t="e">
        <f>J86+P86</f>
        <v>#REF!</v>
      </c>
      <c r="G86" s="147"/>
      <c r="H86" s="292"/>
      <c r="I86" s="194" t="e">
        <f>SUM(I69:I83)+SUM(I65:I67)</f>
        <v>#REF!</v>
      </c>
      <c r="J86" s="151" t="e">
        <f>SUM(J69:J83)+SUM(J65:J67)</f>
        <v>#REF!</v>
      </c>
      <c r="L86" s="267"/>
      <c r="N86" s="266"/>
      <c r="O86" s="194" t="e">
        <f>SUM(O69:O83)+SUM(O65:O67)</f>
        <v>#REF!</v>
      </c>
      <c r="P86" s="151" t="e">
        <f>SUM(P69:P83)+SUM(P65:P67)</f>
        <v>#REF!</v>
      </c>
      <c r="R86" s="197"/>
      <c r="T86" s="268"/>
    </row>
    <row r="87" spans="1:1024" customFormat="1" ht="11.25" customHeight="1">
      <c r="A87" s="159"/>
      <c r="B87" s="145"/>
      <c r="C87" s="145"/>
      <c r="D87" s="210" t="s">
        <v>574</v>
      </c>
      <c r="E87" s="194" t="e">
        <f>E68</f>
        <v>#REF!</v>
      </c>
      <c r="F87" s="298" t="e">
        <f>J87+P87</f>
        <v>#REF!</v>
      </c>
      <c r="G87" s="145"/>
      <c r="H87" s="266"/>
      <c r="I87" s="194" t="e">
        <f>I68</f>
        <v>#REF!</v>
      </c>
      <c r="J87" s="151" t="e">
        <f>J68</f>
        <v>#REF!</v>
      </c>
      <c r="K87" s="145"/>
      <c r="L87" s="267"/>
      <c r="M87" s="145"/>
      <c r="N87" s="266"/>
      <c r="O87" s="194" t="e">
        <f>O68</f>
        <v>#REF!</v>
      </c>
      <c r="P87" s="151" t="e">
        <f>P68</f>
        <v>#REF!</v>
      </c>
      <c r="Q87" s="145"/>
      <c r="R87" s="197"/>
      <c r="S87" s="145"/>
      <c r="T87" s="268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2"/>
      <c r="B88" s="165"/>
      <c r="C88" s="165"/>
      <c r="D88" s="198" t="s">
        <v>575</v>
      </c>
      <c r="E88" s="200" t="e">
        <f>E86+E87</f>
        <v>#REF!</v>
      </c>
      <c r="F88" s="299" t="e">
        <f>J88+P88</f>
        <v>#REF!</v>
      </c>
      <c r="G88" s="165"/>
      <c r="H88" s="300"/>
      <c r="I88" s="201" t="e">
        <f>I87+I86</f>
        <v>#REF!</v>
      </c>
      <c r="J88" s="203" t="e">
        <f>J86+J87</f>
        <v>#REF!</v>
      </c>
      <c r="K88" s="165"/>
      <c r="L88" s="308"/>
      <c r="M88" s="165"/>
      <c r="N88" s="300"/>
      <c r="O88" s="201" t="e">
        <f>O87+O86</f>
        <v>#REF!</v>
      </c>
      <c r="P88" s="203" t="e">
        <f>P86+P87</f>
        <v>#REF!</v>
      </c>
      <c r="Q88" s="165"/>
      <c r="R88" s="189"/>
      <c r="S88" s="165"/>
      <c r="T88" s="279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38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38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38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38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51"/>
      <c r="G94" s="147"/>
      <c r="H94" s="218"/>
      <c r="I94" s="146"/>
      <c r="J94" s="146"/>
      <c r="K94" s="221"/>
      <c r="L94" s="194"/>
      <c r="M94" s="145"/>
      <c r="N94" s="339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34"/>
      <c r="D95" s="145"/>
      <c r="E95" s="145"/>
      <c r="F95" s="251"/>
      <c r="G95" s="147"/>
      <c r="H95" s="145"/>
      <c r="I95" s="232"/>
      <c r="J95" s="232"/>
      <c r="K95" s="231"/>
      <c r="L95" s="231"/>
      <c r="M95" s="145"/>
      <c r="N95" s="339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93"/>
      <c r="F96" s="340"/>
      <c r="G96" s="147"/>
      <c r="H96" s="234"/>
      <c r="I96" s="232"/>
      <c r="J96" s="232"/>
      <c r="K96" s="231"/>
      <c r="L96" s="231"/>
      <c r="M96" s="145"/>
      <c r="N96" s="339"/>
      <c r="O96" s="232"/>
      <c r="P96" s="232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51"/>
      <c r="G97" s="147"/>
      <c r="H97" s="234"/>
      <c r="I97" s="232"/>
      <c r="J97" s="232"/>
      <c r="K97" s="231"/>
      <c r="L97" s="231"/>
      <c r="M97" s="145"/>
      <c r="N97" s="339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51"/>
      <c r="G98" s="147"/>
      <c r="H98" s="234"/>
      <c r="I98" s="232"/>
      <c r="J98" s="232"/>
      <c r="K98" s="231"/>
      <c r="L98" s="231"/>
      <c r="M98" s="145"/>
      <c r="N98" s="339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51"/>
      <c r="G99" s="147"/>
      <c r="H99" s="234"/>
      <c r="I99" s="232"/>
      <c r="J99" s="232"/>
      <c r="K99" s="231"/>
      <c r="L99" s="231"/>
      <c r="M99" s="145"/>
      <c r="N99" s="339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51"/>
      <c r="G100" s="147"/>
      <c r="H100" s="341"/>
      <c r="I100" s="342"/>
      <c r="J100" s="342"/>
      <c r="K100" s="231"/>
      <c r="L100" s="231"/>
      <c r="M100" s="145"/>
      <c r="N100" s="339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51"/>
      <c r="G101" s="147"/>
      <c r="H101" s="145"/>
      <c r="I101" s="342"/>
      <c r="J101" s="342"/>
      <c r="K101" s="231"/>
      <c r="L101" s="231"/>
      <c r="M101" s="145"/>
      <c r="N101" s="339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51"/>
      <c r="G102" s="147"/>
      <c r="H102" s="145"/>
      <c r="I102" s="232"/>
      <c r="J102" s="232"/>
      <c r="K102" s="231"/>
      <c r="L102" s="231"/>
      <c r="M102" s="145"/>
      <c r="N102" s="339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51"/>
      <c r="G103" s="147"/>
      <c r="H103" s="218"/>
      <c r="I103" s="232"/>
      <c r="J103" s="232"/>
      <c r="K103" s="231"/>
      <c r="L103" s="231"/>
      <c r="M103" s="145"/>
      <c r="N103" s="339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18"/>
      <c r="B104" s="218"/>
      <c r="C104" s="218"/>
      <c r="D104" s="218"/>
      <c r="E104" s="194"/>
      <c r="F104" s="343"/>
      <c r="G104" s="147"/>
      <c r="H104" s="339"/>
      <c r="I104" s="147"/>
      <c r="J104" s="147"/>
      <c r="K104" s="147"/>
      <c r="L104" s="149"/>
      <c r="M104" s="145"/>
      <c r="N104" s="339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44"/>
      <c r="B107" s="344"/>
      <c r="C107" s="223"/>
      <c r="D107" s="223"/>
      <c r="E107" s="223"/>
      <c r="F107" s="345"/>
      <c r="G107" s="346"/>
      <c r="H107" s="252"/>
      <c r="I107" s="347"/>
      <c r="J107" s="348"/>
      <c r="K107" s="349"/>
      <c r="L107" s="347"/>
      <c r="M107" s="348"/>
      <c r="N107" s="348"/>
      <c r="O107" s="349"/>
      <c r="P107" s="236"/>
      <c r="Q107" s="21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50"/>
      <c r="B108" s="344"/>
      <c r="C108" s="223"/>
      <c r="D108" s="223"/>
      <c r="E108" s="223"/>
      <c r="F108" s="345"/>
      <c r="G108" s="218"/>
      <c r="H108" s="252"/>
      <c r="I108" s="145"/>
      <c r="J108" s="349"/>
      <c r="K108" s="349"/>
      <c r="L108" s="351"/>
      <c r="M108" s="218"/>
      <c r="N108" s="349"/>
      <c r="O108" s="349"/>
      <c r="P108" s="236"/>
      <c r="Q108" s="21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50"/>
      <c r="B109" s="344"/>
      <c r="C109" s="344"/>
      <c r="D109" s="344"/>
      <c r="E109" s="352"/>
      <c r="F109" s="353"/>
      <c r="G109" s="218"/>
      <c r="H109" s="354"/>
      <c r="I109" s="145"/>
      <c r="J109" s="145"/>
      <c r="K109" s="232"/>
      <c r="L109" s="351"/>
      <c r="M109" s="218"/>
      <c r="N109" s="354"/>
      <c r="O109" s="218"/>
      <c r="P109" s="236"/>
      <c r="Q109" s="21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44"/>
      <c r="B110" s="344"/>
      <c r="C110" s="146"/>
      <c r="D110" s="145"/>
      <c r="E110" s="341"/>
      <c r="F110" s="355"/>
      <c r="G110" s="145"/>
      <c r="H110" s="252"/>
      <c r="I110" s="145"/>
      <c r="J110" s="232"/>
      <c r="K110" s="232"/>
      <c r="L110" s="149"/>
      <c r="M110" s="145"/>
      <c r="N110" s="252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44"/>
      <c r="B111" s="344"/>
      <c r="C111" s="146"/>
      <c r="D111" s="145"/>
      <c r="E111" s="145"/>
      <c r="F111" s="251"/>
      <c r="G111" s="145"/>
      <c r="H111" s="252"/>
      <c r="I111" s="145"/>
      <c r="J111" s="145"/>
      <c r="K111" s="356"/>
      <c r="L111" s="149"/>
      <c r="M111" s="145"/>
      <c r="N111" s="252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44"/>
      <c r="B112" s="344"/>
      <c r="C112" s="146"/>
      <c r="D112" s="145"/>
      <c r="E112" s="145"/>
      <c r="F112" s="251"/>
      <c r="G112" s="145"/>
      <c r="H112" s="252"/>
      <c r="I112" s="145"/>
      <c r="J112" s="145"/>
      <c r="K112" s="145"/>
      <c r="L112" s="149"/>
      <c r="M112" s="145"/>
      <c r="N112" s="252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44"/>
      <c r="B113" s="344"/>
      <c r="C113" s="344"/>
      <c r="D113" s="344"/>
      <c r="E113" s="352"/>
      <c r="F113" s="353"/>
      <c r="G113" s="218"/>
      <c r="H113" s="339"/>
      <c r="I113" s="218"/>
      <c r="J113" s="236"/>
      <c r="K113" s="212"/>
      <c r="L113" s="351"/>
      <c r="M113" s="218"/>
      <c r="N113" s="339"/>
      <c r="O113" s="218"/>
      <c r="P113" s="351"/>
      <c r="Q113" s="212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44"/>
      <c r="D114" s="344"/>
      <c r="E114" s="352"/>
      <c r="F114" s="353"/>
      <c r="G114" s="218"/>
      <c r="H114" s="339"/>
      <c r="I114" s="218"/>
      <c r="J114" s="344"/>
      <c r="K114" s="218"/>
      <c r="L114" s="351"/>
      <c r="M114" s="218"/>
      <c r="N114" s="339"/>
      <c r="O114" s="21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44"/>
      <c r="D115" s="344"/>
      <c r="E115" s="352"/>
      <c r="F115" s="353"/>
      <c r="G115" s="218"/>
      <c r="H115" s="339"/>
      <c r="I115" s="145"/>
      <c r="J115" s="236"/>
      <c r="K115" s="235"/>
      <c r="L115" s="351"/>
      <c r="M115" s="218"/>
      <c r="N115" s="339"/>
      <c r="O115" s="145"/>
      <c r="P115" s="236"/>
      <c r="Q115" s="23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51"/>
      <c r="H1048433" s="252"/>
      <c r="L1048433" s="149"/>
      <c r="N1048433" s="252"/>
      <c r="P1048433" s="151"/>
    </row>
    <row r="1048434" spans="2:16" s="145" customFormat="1" ht="12.75" customHeight="1">
      <c r="B1048434" s="146"/>
      <c r="C1048434" s="146"/>
      <c r="F1048434" s="251"/>
      <c r="H1048434" s="252"/>
      <c r="L1048434" s="149"/>
      <c r="N1048434" s="252"/>
      <c r="P1048434" s="151"/>
    </row>
    <row r="1048435" spans="2:16" s="145" customFormat="1" ht="12.75" customHeight="1">
      <c r="B1048435" s="146"/>
      <c r="C1048435" s="146"/>
      <c r="F1048435" s="251"/>
      <c r="H1048435" s="252"/>
      <c r="L1048435" s="149"/>
      <c r="N1048435" s="252"/>
      <c r="P1048435" s="151"/>
    </row>
    <row r="1048436" spans="2:16" s="145" customFormat="1" ht="12.75" customHeight="1">
      <c r="B1048436" s="146"/>
      <c r="C1048436" s="146"/>
      <c r="F1048436" s="251"/>
      <c r="H1048436" s="252"/>
      <c r="L1048436" s="149"/>
      <c r="N1048436" s="252"/>
      <c r="P1048436" s="151"/>
    </row>
    <row r="1048437" spans="2:16" s="145" customFormat="1" ht="12.75" customHeight="1">
      <c r="B1048437" s="146"/>
      <c r="C1048437" s="146"/>
      <c r="F1048437" s="251"/>
      <c r="H1048437" s="252"/>
      <c r="L1048437" s="149"/>
      <c r="N1048437" s="252"/>
      <c r="P1048437" s="151"/>
    </row>
    <row r="1048438" spans="2:16" s="145" customFormat="1" ht="12.75" customHeight="1">
      <c r="B1048438" s="146"/>
      <c r="C1048438" s="146"/>
      <c r="F1048438" s="251"/>
      <c r="H1048438" s="252"/>
      <c r="L1048438" s="149"/>
      <c r="N1048438" s="252"/>
      <c r="P1048438" s="151"/>
    </row>
    <row r="1048439" spans="2:16" s="145" customFormat="1" ht="12.75" customHeight="1">
      <c r="B1048439" s="146"/>
      <c r="C1048439" s="146"/>
      <c r="F1048439" s="251"/>
      <c r="H1048439" s="252"/>
      <c r="L1048439" s="149"/>
      <c r="N1048439" s="252"/>
      <c r="P1048439" s="151"/>
    </row>
    <row r="1048440" spans="2:16" s="145" customFormat="1" ht="12.75" customHeight="1">
      <c r="B1048440" s="146"/>
      <c r="C1048440" s="146"/>
      <c r="F1048440" s="251"/>
      <c r="H1048440" s="252"/>
      <c r="L1048440" s="149"/>
      <c r="N1048440" s="252"/>
      <c r="P1048440" s="151"/>
    </row>
    <row r="1048441" spans="2:16" s="145" customFormat="1" ht="12.75" customHeight="1">
      <c r="B1048441" s="146"/>
      <c r="C1048441" s="146"/>
      <c r="F1048441" s="251"/>
      <c r="H1048441" s="252"/>
      <c r="L1048441" s="149"/>
      <c r="N1048441" s="252"/>
      <c r="P1048441" s="151"/>
    </row>
    <row r="1048442" spans="2:16" s="145" customFormat="1" ht="12.75" customHeight="1">
      <c r="B1048442" s="146"/>
      <c r="C1048442" s="146"/>
      <c r="F1048442" s="251"/>
      <c r="H1048442" s="252"/>
      <c r="L1048442" s="149"/>
      <c r="N1048442" s="252"/>
      <c r="P1048442" s="151"/>
    </row>
    <row r="1048443" spans="2:16" s="145" customFormat="1" ht="12.75" customHeight="1">
      <c r="B1048443" s="146"/>
      <c r="C1048443" s="146"/>
      <c r="F1048443" s="251"/>
      <c r="H1048443" s="252"/>
      <c r="L1048443" s="149"/>
      <c r="N1048443" s="252"/>
      <c r="P1048443" s="151"/>
    </row>
    <row r="1048444" spans="2:16" s="145" customFormat="1" ht="12.75" customHeight="1">
      <c r="B1048444" s="146"/>
      <c r="C1048444" s="146"/>
      <c r="F1048444" s="251"/>
      <c r="H1048444" s="252"/>
      <c r="L1048444" s="149"/>
      <c r="N1048444" s="252"/>
      <c r="P1048444" s="151"/>
    </row>
    <row r="1048445" spans="2:16" s="145" customFormat="1" ht="12.75" customHeight="1">
      <c r="B1048445" s="146"/>
      <c r="C1048445" s="146"/>
      <c r="F1048445" s="251"/>
      <c r="H1048445" s="252"/>
      <c r="L1048445" s="149"/>
      <c r="N1048445" s="252"/>
      <c r="P1048445" s="151"/>
    </row>
    <row r="1048446" spans="2:16" s="145" customFormat="1" ht="12.75" customHeight="1">
      <c r="B1048446" s="146"/>
      <c r="C1048446" s="146"/>
      <c r="F1048446" s="251"/>
      <c r="H1048446" s="252"/>
      <c r="L1048446" s="149"/>
      <c r="N1048446" s="252"/>
      <c r="P1048446" s="151"/>
    </row>
    <row r="1048447" spans="2:16" s="145" customFormat="1" ht="12.75" customHeight="1">
      <c r="B1048447" s="146"/>
      <c r="C1048447" s="146"/>
      <c r="F1048447" s="251"/>
      <c r="H1048447" s="252"/>
      <c r="L1048447" s="149"/>
      <c r="N1048447" s="252"/>
      <c r="P1048447" s="151"/>
    </row>
    <row r="1048448" spans="2:16" s="145" customFormat="1" ht="12.75" customHeight="1">
      <c r="B1048448" s="146"/>
      <c r="C1048448" s="146"/>
      <c r="F1048448" s="251"/>
      <c r="H1048448" s="252"/>
      <c r="L1048448" s="149"/>
      <c r="N1048448" s="252"/>
      <c r="P1048448" s="151"/>
    </row>
    <row r="1048449" spans="2:16" s="145" customFormat="1" ht="12.75" customHeight="1">
      <c r="B1048449" s="146"/>
      <c r="C1048449" s="146"/>
      <c r="F1048449" s="251"/>
      <c r="H1048449" s="252"/>
      <c r="L1048449" s="149"/>
      <c r="N1048449" s="252"/>
      <c r="P1048449" s="151"/>
    </row>
    <row r="1048450" spans="2:16" s="145" customFormat="1" ht="12.75" customHeight="1">
      <c r="B1048450" s="146"/>
      <c r="C1048450" s="146"/>
      <c r="F1048450" s="251"/>
      <c r="H1048450" s="252"/>
      <c r="L1048450" s="149"/>
      <c r="N1048450" s="252"/>
      <c r="P1048450" s="151"/>
    </row>
    <row r="1048451" spans="2:16" s="145" customFormat="1" ht="12.75" customHeight="1">
      <c r="B1048451" s="146"/>
      <c r="C1048451" s="146"/>
      <c r="F1048451" s="251"/>
      <c r="H1048451" s="252"/>
      <c r="L1048451" s="149"/>
      <c r="N1048451" s="252"/>
      <c r="P1048451" s="151"/>
    </row>
    <row r="1048452" spans="2:16" s="145" customFormat="1" ht="12.75" customHeight="1">
      <c r="B1048452" s="146"/>
      <c r="C1048452" s="146"/>
      <c r="F1048452" s="251"/>
      <c r="H1048452" s="252"/>
      <c r="L1048452" s="149"/>
      <c r="N1048452" s="252"/>
      <c r="P1048452" s="151"/>
    </row>
    <row r="1048453" spans="2:16" s="145" customFormat="1" ht="12.75" customHeight="1">
      <c r="B1048453" s="146"/>
      <c r="C1048453" s="146"/>
      <c r="F1048453" s="251"/>
      <c r="H1048453" s="252"/>
      <c r="L1048453" s="149"/>
      <c r="N1048453" s="252"/>
      <c r="P1048453" s="151"/>
    </row>
    <row r="1048454" spans="2:16" s="145" customFormat="1" ht="12.75" customHeight="1">
      <c r="B1048454" s="146"/>
      <c r="C1048454" s="146"/>
      <c r="F1048454" s="251"/>
      <c r="H1048454" s="252"/>
      <c r="L1048454" s="149"/>
      <c r="N1048454" s="252"/>
      <c r="P1048454" s="151"/>
    </row>
    <row r="1048455" spans="2:16" s="145" customFormat="1" ht="12.75" customHeight="1">
      <c r="B1048455" s="146"/>
      <c r="C1048455" s="146"/>
      <c r="F1048455" s="251"/>
      <c r="H1048455" s="252"/>
      <c r="L1048455" s="149"/>
      <c r="N1048455" s="252"/>
      <c r="P1048455" s="151"/>
    </row>
    <row r="1048456" spans="2:16" s="145" customFormat="1" ht="12.75" customHeight="1">
      <c r="B1048456" s="146"/>
      <c r="C1048456" s="146"/>
      <c r="F1048456" s="251"/>
      <c r="H1048456" s="252"/>
      <c r="L1048456" s="149"/>
      <c r="N1048456" s="252"/>
      <c r="P1048456" s="151"/>
    </row>
    <row r="1048457" spans="2:16" s="145" customFormat="1" ht="12.75" customHeight="1">
      <c r="B1048457" s="146"/>
      <c r="C1048457" s="146"/>
      <c r="F1048457" s="251"/>
      <c r="H1048457" s="252"/>
      <c r="L1048457" s="149"/>
      <c r="N1048457" s="252"/>
      <c r="P1048457" s="151"/>
    </row>
    <row r="1048458" spans="2:16" s="145" customFormat="1" ht="12.75" customHeight="1">
      <c r="B1048458" s="146"/>
      <c r="C1048458" s="146"/>
      <c r="F1048458" s="251"/>
      <c r="H1048458" s="252"/>
      <c r="L1048458" s="149"/>
      <c r="N1048458" s="252"/>
      <c r="P1048458" s="151"/>
    </row>
    <row r="1048459" spans="2:16" s="145" customFormat="1" ht="12.75" customHeight="1">
      <c r="B1048459" s="146"/>
      <c r="C1048459" s="146"/>
      <c r="F1048459" s="251"/>
      <c r="H1048459" s="252"/>
      <c r="L1048459" s="149"/>
      <c r="N1048459" s="252"/>
      <c r="P1048459" s="151"/>
    </row>
    <row r="1048460" spans="2:16" s="145" customFormat="1" ht="12.75" customHeight="1">
      <c r="B1048460" s="146"/>
      <c r="C1048460" s="146"/>
      <c r="F1048460" s="251"/>
      <c r="H1048460" s="252"/>
      <c r="L1048460" s="149"/>
      <c r="N1048460" s="252"/>
      <c r="P1048460" s="151"/>
    </row>
    <row r="1048461" spans="2:16" s="145" customFormat="1" ht="12.75" customHeight="1">
      <c r="B1048461" s="146"/>
      <c r="C1048461" s="146"/>
      <c r="F1048461" s="251"/>
      <c r="H1048461" s="252"/>
      <c r="L1048461" s="149"/>
      <c r="N1048461" s="252"/>
      <c r="P1048461" s="151"/>
    </row>
    <row r="1048462" spans="2:16" s="145" customFormat="1" ht="12.75" customHeight="1">
      <c r="B1048462" s="146"/>
      <c r="C1048462" s="146"/>
      <c r="F1048462" s="251"/>
      <c r="H1048462" s="252"/>
      <c r="L1048462" s="149"/>
      <c r="N1048462" s="252"/>
      <c r="P1048462" s="151"/>
    </row>
    <row r="1048463" spans="2:16" s="145" customFormat="1" ht="12.75" customHeight="1">
      <c r="B1048463" s="146"/>
      <c r="C1048463" s="146"/>
      <c r="F1048463" s="251"/>
      <c r="H1048463" s="252"/>
      <c r="L1048463" s="149"/>
      <c r="N1048463" s="252"/>
      <c r="P1048463" s="151"/>
    </row>
    <row r="1048464" spans="2:16" s="145" customFormat="1" ht="12.75" customHeight="1">
      <c r="B1048464" s="146"/>
      <c r="C1048464" s="146"/>
      <c r="F1048464" s="251"/>
      <c r="H1048464" s="252"/>
      <c r="L1048464" s="149"/>
      <c r="N1048464" s="252"/>
      <c r="P1048464" s="151"/>
    </row>
    <row r="1048465" spans="2:16" s="145" customFormat="1" ht="12.75" customHeight="1">
      <c r="B1048465" s="146"/>
      <c r="C1048465" s="146"/>
      <c r="F1048465" s="251"/>
      <c r="H1048465" s="252"/>
      <c r="L1048465" s="149"/>
      <c r="N1048465" s="252"/>
      <c r="P1048465" s="151"/>
    </row>
    <row r="1048466" spans="2:16" s="145" customFormat="1" ht="12.75" customHeight="1">
      <c r="B1048466" s="146"/>
      <c r="C1048466" s="146"/>
      <c r="F1048466" s="251"/>
      <c r="H1048466" s="252"/>
      <c r="L1048466" s="149"/>
      <c r="N1048466" s="252"/>
      <c r="P1048466" s="151"/>
    </row>
    <row r="1048467" spans="2:16" s="145" customFormat="1" ht="12.75" customHeight="1">
      <c r="B1048467" s="146"/>
      <c r="C1048467" s="146"/>
      <c r="F1048467" s="251"/>
      <c r="H1048467" s="252"/>
      <c r="L1048467" s="149"/>
      <c r="N1048467" s="252"/>
      <c r="P1048467" s="151"/>
    </row>
    <row r="1048468" spans="2:16" s="145" customFormat="1" ht="12.75" customHeight="1">
      <c r="B1048468" s="146"/>
      <c r="C1048468" s="146"/>
      <c r="F1048468" s="251"/>
      <c r="H1048468" s="252"/>
      <c r="L1048468" s="149"/>
      <c r="N1048468" s="252"/>
      <c r="P1048468" s="151"/>
    </row>
    <row r="1048469" spans="2:16" s="145" customFormat="1" ht="12.75" customHeight="1">
      <c r="B1048469" s="146"/>
      <c r="C1048469" s="146"/>
      <c r="F1048469" s="251"/>
      <c r="H1048469" s="252"/>
      <c r="L1048469" s="149"/>
      <c r="N1048469" s="252"/>
      <c r="P1048469" s="151"/>
    </row>
    <row r="1048470" spans="2:16" s="145" customFormat="1" ht="12.75" customHeight="1">
      <c r="B1048470" s="146"/>
      <c r="C1048470" s="146"/>
      <c r="F1048470" s="251"/>
      <c r="H1048470" s="252"/>
      <c r="L1048470" s="149"/>
      <c r="N1048470" s="252"/>
      <c r="P1048470" s="151"/>
    </row>
    <row r="1048471" spans="2:16" s="145" customFormat="1" ht="12.75" customHeight="1">
      <c r="B1048471" s="146"/>
      <c r="C1048471" s="146"/>
      <c r="F1048471" s="251"/>
      <c r="H1048471" s="252"/>
      <c r="L1048471" s="149"/>
      <c r="N1048471" s="252"/>
      <c r="P1048471" s="151"/>
    </row>
    <row r="1048472" spans="2:16" s="145" customFormat="1" ht="12.75" customHeight="1">
      <c r="B1048472" s="146"/>
      <c r="C1048472" s="146"/>
      <c r="F1048472" s="251"/>
      <c r="H1048472" s="252"/>
      <c r="L1048472" s="149"/>
      <c r="N1048472" s="252"/>
      <c r="P1048472" s="151"/>
    </row>
    <row r="1048473" spans="2:16" s="145" customFormat="1" ht="12.75" customHeight="1">
      <c r="B1048473" s="146"/>
      <c r="C1048473" s="146"/>
      <c r="F1048473" s="251"/>
      <c r="H1048473" s="252"/>
      <c r="L1048473" s="149"/>
      <c r="N1048473" s="252"/>
      <c r="P1048473" s="151"/>
    </row>
    <row r="1048474" spans="2:16" s="145" customFormat="1" ht="12.75" customHeight="1">
      <c r="B1048474" s="146"/>
      <c r="C1048474" s="146"/>
      <c r="F1048474" s="251"/>
      <c r="H1048474" s="252"/>
      <c r="L1048474" s="149"/>
      <c r="N1048474" s="252"/>
      <c r="P1048474" s="151"/>
    </row>
    <row r="1048475" spans="2:16" s="145" customFormat="1" ht="12.75" customHeight="1">
      <c r="B1048475" s="146"/>
      <c r="C1048475" s="146"/>
      <c r="F1048475" s="251"/>
      <c r="H1048475" s="252"/>
      <c r="L1048475" s="149"/>
      <c r="N1048475" s="252"/>
      <c r="P1048475" s="151"/>
    </row>
    <row r="1048476" spans="2:16" s="145" customFormat="1" ht="12.75" customHeight="1">
      <c r="B1048476" s="146"/>
      <c r="C1048476" s="146"/>
      <c r="F1048476" s="251"/>
      <c r="H1048476" s="252"/>
      <c r="L1048476" s="149"/>
      <c r="N1048476" s="252"/>
      <c r="P1048476" s="151"/>
    </row>
    <row r="1048477" spans="2:16" s="145" customFormat="1" ht="12.75" customHeight="1">
      <c r="B1048477" s="146"/>
      <c r="C1048477" s="146"/>
      <c r="F1048477" s="251"/>
      <c r="H1048477" s="252"/>
      <c r="L1048477" s="149"/>
      <c r="N1048477" s="252"/>
      <c r="P1048477" s="151"/>
    </row>
    <row r="1048478" spans="2:16" s="145" customFormat="1" ht="12.75" customHeight="1">
      <c r="B1048478" s="146"/>
      <c r="C1048478" s="146"/>
      <c r="F1048478" s="251"/>
      <c r="H1048478" s="252"/>
      <c r="L1048478" s="149"/>
      <c r="N1048478" s="252"/>
      <c r="P1048478" s="151"/>
    </row>
    <row r="1048479" spans="2:16" s="145" customFormat="1" ht="12.75" customHeight="1">
      <c r="B1048479" s="146"/>
      <c r="C1048479" s="146"/>
      <c r="F1048479" s="251"/>
      <c r="H1048479" s="252"/>
      <c r="L1048479" s="149"/>
      <c r="N1048479" s="252"/>
      <c r="P1048479" s="151"/>
    </row>
    <row r="1048480" spans="2:16" s="145" customFormat="1" ht="12.75" customHeight="1">
      <c r="B1048480" s="146"/>
      <c r="C1048480" s="146"/>
      <c r="F1048480" s="251"/>
      <c r="H1048480" s="252"/>
      <c r="L1048480" s="149"/>
      <c r="N1048480" s="252"/>
      <c r="P1048480" s="151"/>
    </row>
    <row r="1048481" spans="2:16" s="145" customFormat="1" ht="12.75" customHeight="1">
      <c r="B1048481" s="146"/>
      <c r="C1048481" s="146"/>
      <c r="F1048481" s="251"/>
      <c r="H1048481" s="252"/>
      <c r="L1048481" s="149"/>
      <c r="N1048481" s="252"/>
      <c r="P1048481" s="151"/>
    </row>
    <row r="1048482" spans="2:16" s="145" customFormat="1" ht="12.75" customHeight="1">
      <c r="B1048482" s="146"/>
      <c r="C1048482" s="146"/>
      <c r="F1048482" s="251"/>
      <c r="H1048482" s="252"/>
      <c r="L1048482" s="149"/>
      <c r="N1048482" s="252"/>
      <c r="P1048482" s="151"/>
    </row>
    <row r="1048483" spans="2:16" s="145" customFormat="1" ht="12.75" customHeight="1">
      <c r="B1048483" s="146"/>
      <c r="C1048483" s="146"/>
      <c r="F1048483" s="251"/>
      <c r="H1048483" s="252"/>
      <c r="L1048483" s="149"/>
      <c r="N1048483" s="252"/>
      <c r="P1048483" s="151"/>
    </row>
    <row r="1048484" spans="2:16" s="145" customFormat="1" ht="12.75" customHeight="1">
      <c r="B1048484" s="146"/>
      <c r="C1048484" s="146"/>
      <c r="F1048484" s="251"/>
      <c r="H1048484" s="252"/>
      <c r="L1048484" s="149"/>
      <c r="N1048484" s="252"/>
      <c r="P1048484" s="151"/>
    </row>
    <row r="1048485" spans="2:16" s="145" customFormat="1" ht="12.75" customHeight="1">
      <c r="B1048485" s="146"/>
      <c r="C1048485" s="146"/>
      <c r="F1048485" s="251"/>
      <c r="H1048485" s="252"/>
      <c r="L1048485" s="149"/>
      <c r="N1048485" s="252"/>
      <c r="P1048485" s="151"/>
    </row>
    <row r="1048486" spans="2:16" s="145" customFormat="1" ht="12.75" customHeight="1">
      <c r="B1048486" s="146"/>
      <c r="C1048486" s="146"/>
      <c r="F1048486" s="251"/>
      <c r="H1048486" s="252"/>
      <c r="L1048486" s="149"/>
      <c r="N1048486" s="252"/>
      <c r="P1048486" s="151"/>
    </row>
    <row r="1048487" spans="2:16" s="145" customFormat="1" ht="12.75" customHeight="1">
      <c r="B1048487" s="146"/>
      <c r="C1048487" s="146"/>
      <c r="F1048487" s="251"/>
      <c r="H1048487" s="252"/>
      <c r="L1048487" s="149"/>
      <c r="N1048487" s="252"/>
      <c r="P1048487" s="151"/>
    </row>
    <row r="1048488" spans="2:16" s="145" customFormat="1" ht="12.75" customHeight="1">
      <c r="B1048488" s="146"/>
      <c r="C1048488" s="146"/>
      <c r="F1048488" s="251"/>
      <c r="H1048488" s="252"/>
      <c r="L1048488" s="149"/>
      <c r="N1048488" s="252"/>
      <c r="P1048488" s="151"/>
    </row>
    <row r="1048489" spans="2:16" s="145" customFormat="1" ht="12.75" customHeight="1">
      <c r="B1048489" s="146"/>
      <c r="C1048489" s="146"/>
      <c r="F1048489" s="251"/>
      <c r="H1048489" s="252"/>
      <c r="L1048489" s="149"/>
      <c r="N1048489" s="252"/>
      <c r="P1048489" s="151"/>
    </row>
    <row r="1048490" spans="2:16" s="145" customFormat="1" ht="12.75" customHeight="1">
      <c r="B1048490" s="146"/>
      <c r="C1048490" s="146"/>
      <c r="F1048490" s="251"/>
      <c r="H1048490" s="252"/>
      <c r="L1048490" s="149"/>
      <c r="N1048490" s="252"/>
      <c r="P1048490" s="151"/>
    </row>
    <row r="1048491" spans="2:16" s="145" customFormat="1" ht="12.75" customHeight="1">
      <c r="B1048491" s="146"/>
      <c r="C1048491" s="146"/>
      <c r="F1048491" s="251"/>
      <c r="H1048491" s="252"/>
      <c r="L1048491" s="149"/>
      <c r="N1048491" s="252"/>
      <c r="P1048491" s="151"/>
    </row>
    <row r="1048492" spans="2:16" s="145" customFormat="1" ht="12.75" customHeight="1">
      <c r="B1048492" s="146"/>
      <c r="C1048492" s="146"/>
      <c r="F1048492" s="251"/>
      <c r="H1048492" s="252"/>
      <c r="L1048492" s="149"/>
      <c r="N1048492" s="252"/>
      <c r="P1048492" s="151"/>
    </row>
    <row r="1048493" spans="2:16" s="145" customFormat="1" ht="12.75" customHeight="1">
      <c r="B1048493" s="146"/>
      <c r="C1048493" s="146"/>
      <c r="F1048493" s="251"/>
      <c r="H1048493" s="252"/>
      <c r="L1048493" s="149"/>
      <c r="N1048493" s="252"/>
      <c r="P1048493" s="151"/>
    </row>
    <row r="1048494" spans="2:16" s="145" customFormat="1" ht="12.75" customHeight="1">
      <c r="B1048494" s="146"/>
      <c r="C1048494" s="146"/>
      <c r="F1048494" s="251"/>
      <c r="H1048494" s="252"/>
      <c r="L1048494" s="149"/>
      <c r="N1048494" s="252"/>
      <c r="P1048494" s="151"/>
    </row>
    <row r="1048495" spans="2:16" s="145" customFormat="1" ht="12.75" customHeight="1">
      <c r="B1048495" s="146"/>
      <c r="C1048495" s="146"/>
      <c r="F1048495" s="251"/>
      <c r="H1048495" s="252"/>
      <c r="L1048495" s="149"/>
      <c r="N1048495" s="252"/>
      <c r="P1048495" s="151"/>
    </row>
    <row r="1048496" spans="2:16" s="145" customFormat="1" ht="12.75" customHeight="1">
      <c r="B1048496" s="146"/>
      <c r="C1048496" s="146"/>
      <c r="F1048496" s="251"/>
      <c r="H1048496" s="252"/>
      <c r="L1048496" s="149"/>
      <c r="N1048496" s="252"/>
      <c r="P1048496" s="151"/>
    </row>
    <row r="1048497" spans="2:16" s="145" customFormat="1" ht="12.75" customHeight="1">
      <c r="B1048497" s="146"/>
      <c r="C1048497" s="146"/>
      <c r="F1048497" s="251"/>
      <c r="H1048497" s="252"/>
      <c r="L1048497" s="149"/>
      <c r="N1048497" s="252"/>
      <c r="P1048497" s="151"/>
    </row>
    <row r="1048498" spans="2:16" s="145" customFormat="1" ht="12.75" customHeight="1">
      <c r="B1048498" s="146"/>
      <c r="C1048498" s="146"/>
      <c r="F1048498" s="251"/>
      <c r="H1048498" s="252"/>
      <c r="L1048498" s="149"/>
      <c r="N1048498" s="252"/>
      <c r="P1048498" s="151"/>
    </row>
    <row r="1048499" spans="2:16" s="145" customFormat="1" ht="12.75" customHeight="1">
      <c r="B1048499" s="146"/>
      <c r="C1048499" s="146"/>
      <c r="F1048499" s="251"/>
      <c r="H1048499" s="252"/>
      <c r="L1048499" s="149"/>
      <c r="N1048499" s="252"/>
      <c r="P1048499" s="151"/>
    </row>
    <row r="1048500" spans="2:16" s="145" customFormat="1" ht="12.75" customHeight="1">
      <c r="B1048500" s="146"/>
      <c r="C1048500" s="146"/>
      <c r="F1048500" s="251"/>
      <c r="H1048500" s="252"/>
      <c r="L1048500" s="149"/>
      <c r="N1048500" s="252"/>
      <c r="P1048500" s="151"/>
    </row>
    <row r="1048501" spans="2:16" s="145" customFormat="1" ht="12.75" customHeight="1">
      <c r="B1048501" s="146"/>
      <c r="C1048501" s="146"/>
      <c r="F1048501" s="251"/>
      <c r="H1048501" s="252"/>
      <c r="L1048501" s="149"/>
      <c r="N1048501" s="252"/>
      <c r="P1048501" s="151"/>
    </row>
    <row r="1048502" spans="2:16" s="145" customFormat="1" ht="12.75" customHeight="1">
      <c r="B1048502" s="146"/>
      <c r="C1048502" s="146"/>
      <c r="F1048502" s="251"/>
      <c r="H1048502" s="252"/>
      <c r="L1048502" s="149"/>
      <c r="N1048502" s="252"/>
      <c r="P1048502" s="151"/>
    </row>
    <row r="1048503" spans="2:16" s="145" customFormat="1" ht="12.75" customHeight="1">
      <c r="B1048503" s="146"/>
      <c r="C1048503" s="146"/>
      <c r="F1048503" s="251"/>
      <c r="H1048503" s="252"/>
      <c r="L1048503" s="149"/>
      <c r="N1048503" s="252"/>
      <c r="P1048503" s="151"/>
    </row>
    <row r="1048504" spans="2:16" s="145" customFormat="1" ht="12.75" customHeight="1">
      <c r="B1048504" s="146"/>
      <c r="C1048504" s="146"/>
      <c r="F1048504" s="251"/>
      <c r="H1048504" s="252"/>
      <c r="L1048504" s="149"/>
      <c r="N1048504" s="252"/>
      <c r="P1048504" s="151"/>
    </row>
    <row r="1048505" spans="2:16" s="145" customFormat="1" ht="12.75" customHeight="1">
      <c r="B1048505" s="146"/>
      <c r="C1048505" s="146"/>
      <c r="F1048505" s="251"/>
      <c r="H1048505" s="252"/>
      <c r="L1048505" s="149"/>
      <c r="N1048505" s="252"/>
      <c r="P1048505" s="151"/>
    </row>
    <row r="1048506" spans="2:16" s="145" customFormat="1" ht="12.75" customHeight="1">
      <c r="B1048506" s="146"/>
      <c r="C1048506" s="146"/>
      <c r="F1048506" s="251"/>
      <c r="H1048506" s="252"/>
      <c r="L1048506" s="149"/>
      <c r="N1048506" s="252"/>
      <c r="P1048506" s="151"/>
    </row>
    <row r="1048507" spans="2:16" s="145" customFormat="1" ht="12.75" customHeight="1">
      <c r="B1048507" s="146"/>
      <c r="C1048507" s="146"/>
      <c r="F1048507" s="251"/>
      <c r="H1048507" s="252"/>
      <c r="L1048507" s="149"/>
      <c r="N1048507" s="252"/>
      <c r="P1048507" s="151"/>
    </row>
    <row r="1048508" spans="2:16" s="145" customFormat="1" ht="12.75" customHeight="1">
      <c r="B1048508" s="146"/>
      <c r="C1048508" s="146"/>
      <c r="F1048508" s="251"/>
      <c r="H1048508" s="252"/>
      <c r="L1048508" s="149"/>
      <c r="N1048508" s="252"/>
      <c r="P1048508" s="151"/>
    </row>
    <row r="1048509" spans="2:16" s="145" customFormat="1" ht="12.75" customHeight="1">
      <c r="B1048509" s="146"/>
      <c r="C1048509" s="146"/>
      <c r="F1048509" s="251"/>
      <c r="H1048509" s="252"/>
      <c r="L1048509" s="149"/>
      <c r="N1048509" s="252"/>
      <c r="P1048509" s="151"/>
    </row>
    <row r="1048510" spans="2:16" s="145" customFormat="1" ht="12.75" customHeight="1">
      <c r="B1048510" s="146"/>
      <c r="C1048510" s="146"/>
      <c r="F1048510" s="251"/>
      <c r="H1048510" s="252"/>
      <c r="L1048510" s="149"/>
      <c r="N1048510" s="252"/>
      <c r="P1048510" s="151"/>
    </row>
    <row r="1048511" spans="2:16" s="145" customFormat="1" ht="12.75" customHeight="1">
      <c r="B1048511" s="146"/>
      <c r="C1048511" s="146"/>
      <c r="F1048511" s="251"/>
      <c r="H1048511" s="252"/>
      <c r="L1048511" s="149"/>
      <c r="N1048511" s="252"/>
      <c r="P1048511" s="151"/>
    </row>
    <row r="1048512" spans="2:16" s="145" customFormat="1" ht="12.75" customHeight="1">
      <c r="B1048512" s="146"/>
      <c r="C1048512" s="146"/>
      <c r="F1048512" s="251"/>
      <c r="H1048512" s="252"/>
      <c r="L1048512" s="149"/>
      <c r="N1048512" s="252"/>
      <c r="P1048512" s="151"/>
    </row>
    <row r="1048513" spans="2:16" s="145" customFormat="1" ht="12.75" customHeight="1">
      <c r="B1048513" s="146"/>
      <c r="C1048513" s="146"/>
      <c r="F1048513" s="251"/>
      <c r="H1048513" s="252"/>
      <c r="L1048513" s="149"/>
      <c r="N1048513" s="252"/>
      <c r="P1048513" s="151"/>
    </row>
    <row r="1048514" spans="2:16" s="145" customFormat="1" ht="12.75" customHeight="1">
      <c r="B1048514" s="146"/>
      <c r="C1048514" s="146"/>
      <c r="F1048514" s="251"/>
      <c r="H1048514" s="252"/>
      <c r="L1048514" s="149"/>
      <c r="N1048514" s="252"/>
      <c r="P1048514" s="151"/>
    </row>
    <row r="1048515" spans="2:16" s="145" customFormat="1" ht="12.75" customHeight="1">
      <c r="B1048515" s="146"/>
      <c r="C1048515" s="146"/>
      <c r="F1048515" s="251"/>
      <c r="H1048515" s="252"/>
      <c r="L1048515" s="149"/>
      <c r="N1048515" s="252"/>
      <c r="P1048515" s="151"/>
    </row>
    <row r="1048516" spans="2:16" s="145" customFormat="1" ht="12.75" customHeight="1">
      <c r="B1048516" s="146"/>
      <c r="C1048516" s="146"/>
      <c r="F1048516" s="251"/>
      <c r="H1048516" s="252"/>
      <c r="L1048516" s="149"/>
      <c r="N1048516" s="252"/>
      <c r="P1048516" s="151"/>
    </row>
    <row r="1048517" spans="2:16" s="145" customFormat="1" ht="12.75" customHeight="1">
      <c r="B1048517" s="146"/>
      <c r="C1048517" s="146"/>
      <c r="F1048517" s="251"/>
      <c r="H1048517" s="252"/>
      <c r="L1048517" s="149"/>
      <c r="N1048517" s="252"/>
      <c r="P1048517" s="151"/>
    </row>
    <row r="1048518" spans="2:16" s="145" customFormat="1" ht="12.75" customHeight="1">
      <c r="B1048518" s="146"/>
      <c r="C1048518" s="146"/>
      <c r="F1048518" s="251"/>
      <c r="H1048518" s="252"/>
      <c r="L1048518" s="149"/>
      <c r="N1048518" s="252"/>
      <c r="P1048518" s="151"/>
    </row>
    <row r="1048519" spans="2:16" s="145" customFormat="1" ht="12.75" customHeight="1">
      <c r="B1048519" s="146"/>
      <c r="C1048519" s="146"/>
      <c r="F1048519" s="251"/>
      <c r="H1048519" s="252"/>
      <c r="L1048519" s="149"/>
      <c r="N1048519" s="252"/>
      <c r="P1048519" s="151"/>
    </row>
    <row r="1048520" spans="2:16" s="145" customFormat="1" ht="12.75" customHeight="1">
      <c r="B1048520" s="146"/>
      <c r="C1048520" s="146"/>
      <c r="F1048520" s="251"/>
      <c r="H1048520" s="252"/>
      <c r="L1048520" s="149"/>
      <c r="N1048520" s="252"/>
      <c r="P1048520" s="151"/>
    </row>
    <row r="1048521" spans="2:16" s="145" customFormat="1" ht="12.75" customHeight="1">
      <c r="B1048521" s="146"/>
      <c r="C1048521" s="146"/>
      <c r="F1048521" s="251"/>
      <c r="H1048521" s="252"/>
      <c r="L1048521" s="149"/>
      <c r="N1048521" s="252"/>
      <c r="P1048521" s="151"/>
    </row>
    <row r="1048522" spans="2:16" s="145" customFormat="1" ht="12.75" customHeight="1">
      <c r="B1048522" s="146"/>
      <c r="C1048522" s="146"/>
      <c r="F1048522" s="251"/>
      <c r="H1048522" s="252"/>
      <c r="L1048522" s="149"/>
      <c r="N1048522" s="252"/>
      <c r="P1048522" s="151"/>
    </row>
    <row r="1048523" spans="2:16" s="145" customFormat="1" ht="12.75" customHeight="1">
      <c r="B1048523" s="146"/>
      <c r="C1048523" s="146"/>
      <c r="F1048523" s="251"/>
      <c r="H1048523" s="252"/>
      <c r="L1048523" s="149"/>
      <c r="N1048523" s="252"/>
      <c r="P1048523" s="151"/>
    </row>
    <row r="1048524" spans="2:16" s="145" customFormat="1" ht="12.75" customHeight="1">
      <c r="B1048524" s="146"/>
      <c r="C1048524" s="146"/>
      <c r="F1048524" s="251"/>
      <c r="H1048524" s="252"/>
      <c r="L1048524" s="149"/>
      <c r="N1048524" s="252"/>
      <c r="P1048524" s="151"/>
    </row>
    <row r="1048525" spans="2:16" s="145" customFormat="1" ht="12.75" customHeight="1">
      <c r="B1048525" s="146"/>
      <c r="C1048525" s="146"/>
      <c r="F1048525" s="251"/>
      <c r="H1048525" s="252"/>
      <c r="L1048525" s="149"/>
      <c r="N1048525" s="252"/>
      <c r="P1048525" s="151"/>
    </row>
    <row r="1048526" spans="2:16" s="145" customFormat="1" ht="12.75" customHeight="1">
      <c r="B1048526" s="146"/>
      <c r="C1048526" s="146"/>
      <c r="F1048526" s="251"/>
      <c r="H1048526" s="252"/>
      <c r="L1048526" s="149"/>
      <c r="N1048526" s="252"/>
      <c r="P1048526" s="151"/>
    </row>
    <row r="1048527" spans="2:16" s="145" customFormat="1" ht="12.75" customHeight="1">
      <c r="B1048527" s="146"/>
      <c r="C1048527" s="146"/>
      <c r="F1048527" s="251"/>
      <c r="H1048527" s="252"/>
      <c r="L1048527" s="149"/>
      <c r="N1048527" s="252"/>
      <c r="P1048527" s="151"/>
    </row>
    <row r="1048528" spans="2:16" s="145" customFormat="1" ht="12.75" customHeight="1">
      <c r="B1048528" s="146"/>
      <c r="C1048528" s="146"/>
      <c r="F1048528" s="251"/>
      <c r="H1048528" s="252"/>
      <c r="L1048528" s="149"/>
      <c r="N1048528" s="252"/>
      <c r="P1048528" s="151"/>
    </row>
    <row r="1048529" spans="2:16" s="145" customFormat="1" ht="12.75" customHeight="1">
      <c r="B1048529" s="146"/>
      <c r="C1048529" s="146"/>
      <c r="F1048529" s="251"/>
      <c r="H1048529" s="252"/>
      <c r="L1048529" s="149"/>
      <c r="N1048529" s="252"/>
      <c r="P1048529" s="151"/>
    </row>
    <row r="1048530" spans="2:16" s="145" customFormat="1" ht="12.75" customHeight="1">
      <c r="B1048530" s="146"/>
      <c r="C1048530" s="146"/>
      <c r="F1048530" s="251"/>
      <c r="H1048530" s="252"/>
      <c r="L1048530" s="149"/>
      <c r="N1048530" s="252"/>
      <c r="P1048530" s="151"/>
    </row>
    <row r="1048531" spans="2:16" s="145" customFormat="1" ht="12.75" customHeight="1">
      <c r="B1048531" s="146"/>
      <c r="C1048531" s="146"/>
      <c r="F1048531" s="251"/>
      <c r="H1048531" s="252"/>
      <c r="L1048531" s="149"/>
      <c r="N1048531" s="252"/>
      <c r="P1048531" s="151"/>
    </row>
    <row r="1048532" spans="2:16" s="145" customFormat="1" ht="12.75" customHeight="1">
      <c r="B1048532" s="146"/>
      <c r="C1048532" s="146"/>
      <c r="F1048532" s="251"/>
      <c r="H1048532" s="252"/>
      <c r="L1048532" s="149"/>
      <c r="N1048532" s="252"/>
      <c r="P1048532" s="151"/>
    </row>
    <row r="1048533" spans="2:16" s="145" customFormat="1" ht="12.75" customHeight="1">
      <c r="B1048533" s="146"/>
      <c r="C1048533" s="146"/>
      <c r="F1048533" s="251"/>
      <c r="H1048533" s="252"/>
      <c r="L1048533" s="149"/>
      <c r="N1048533" s="252"/>
      <c r="P1048533" s="151"/>
    </row>
    <row r="1048534" spans="2:16" s="145" customFormat="1" ht="12.75" customHeight="1">
      <c r="B1048534" s="146"/>
      <c r="C1048534" s="146"/>
      <c r="F1048534" s="251"/>
      <c r="H1048534" s="252"/>
      <c r="L1048534" s="149"/>
      <c r="N1048534" s="252"/>
      <c r="P1048534" s="151"/>
    </row>
    <row r="1048535" spans="2:16" s="145" customFormat="1" ht="12.75" customHeight="1">
      <c r="B1048535" s="146"/>
      <c r="C1048535" s="146"/>
      <c r="F1048535" s="251"/>
      <c r="H1048535" s="252"/>
      <c r="L1048535" s="149"/>
      <c r="N1048535" s="252"/>
      <c r="P1048535" s="151"/>
    </row>
    <row r="1048536" spans="2:16" s="145" customFormat="1" ht="12.75" customHeight="1">
      <c r="B1048536" s="146"/>
      <c r="C1048536" s="146"/>
      <c r="F1048536" s="251"/>
      <c r="H1048536" s="252"/>
      <c r="L1048536" s="149"/>
      <c r="N1048536" s="252"/>
      <c r="P1048536" s="151"/>
    </row>
    <row r="1048537" spans="2:16" s="145" customFormat="1" ht="12.75" customHeight="1">
      <c r="B1048537" s="146"/>
      <c r="C1048537" s="146"/>
      <c r="F1048537" s="251"/>
      <c r="H1048537" s="252"/>
      <c r="L1048537" s="149"/>
      <c r="N1048537" s="252"/>
      <c r="P1048537" s="151"/>
    </row>
    <row r="1048538" spans="2:16" s="145" customFormat="1" ht="12.75" customHeight="1">
      <c r="B1048538" s="146"/>
      <c r="C1048538" s="146"/>
      <c r="F1048538" s="251"/>
      <c r="H1048538" s="252"/>
      <c r="L1048538" s="149"/>
      <c r="N1048538" s="252"/>
      <c r="P1048538" s="151"/>
    </row>
    <row r="1048539" spans="2:16" s="145" customFormat="1" ht="12.75" customHeight="1">
      <c r="B1048539" s="146"/>
      <c r="C1048539" s="146"/>
      <c r="F1048539" s="251"/>
      <c r="H1048539" s="252"/>
      <c r="L1048539" s="149"/>
      <c r="N1048539" s="252"/>
      <c r="P1048539" s="151"/>
    </row>
    <row r="1048540" spans="2:16" s="145" customFormat="1" ht="12.75" customHeight="1">
      <c r="B1048540" s="146"/>
      <c r="C1048540" s="146"/>
      <c r="F1048540" s="251"/>
      <c r="H1048540" s="252"/>
      <c r="L1048540" s="149"/>
      <c r="N1048540" s="252"/>
      <c r="P1048540" s="151"/>
    </row>
    <row r="1048541" spans="2:16" s="145" customFormat="1" ht="12.75" customHeight="1">
      <c r="B1048541" s="146"/>
      <c r="C1048541" s="146"/>
      <c r="F1048541" s="251"/>
      <c r="H1048541" s="252"/>
      <c r="L1048541" s="149"/>
      <c r="N1048541" s="252"/>
      <c r="P1048541" s="151"/>
    </row>
    <row r="1048542" spans="2:16" s="145" customFormat="1" ht="12.75" customHeight="1">
      <c r="B1048542" s="146"/>
      <c r="C1048542" s="146"/>
      <c r="F1048542" s="251"/>
      <c r="H1048542" s="252"/>
      <c r="L1048542" s="149"/>
      <c r="N1048542" s="252"/>
      <c r="P1048542" s="151"/>
    </row>
    <row r="1048543" spans="2:16" s="145" customFormat="1" ht="12.75" customHeight="1">
      <c r="B1048543" s="146"/>
      <c r="C1048543" s="146"/>
      <c r="F1048543" s="251"/>
      <c r="H1048543" s="252"/>
      <c r="L1048543" s="149"/>
      <c r="N1048543" s="252"/>
      <c r="P1048543" s="151"/>
    </row>
    <row r="1048544" spans="2:16" s="145" customFormat="1" ht="12.75" customHeight="1">
      <c r="B1048544" s="146"/>
      <c r="C1048544" s="146"/>
      <c r="F1048544" s="251"/>
      <c r="H1048544" s="252"/>
      <c r="L1048544" s="149"/>
      <c r="N1048544" s="252"/>
      <c r="P1048544" s="151"/>
    </row>
    <row r="1048545" spans="2:16" s="145" customFormat="1" ht="12.75" customHeight="1">
      <c r="B1048545" s="146"/>
      <c r="C1048545" s="146"/>
      <c r="F1048545" s="251"/>
      <c r="H1048545" s="252"/>
      <c r="L1048545" s="149"/>
      <c r="N1048545" s="252"/>
      <c r="P1048545" s="151"/>
    </row>
    <row r="1048546" spans="2:16" s="145" customFormat="1" ht="12.75" customHeight="1">
      <c r="B1048546" s="146"/>
      <c r="C1048546" s="146"/>
      <c r="F1048546" s="251"/>
      <c r="H1048546" s="252"/>
      <c r="L1048546" s="149"/>
      <c r="N1048546" s="252"/>
      <c r="P1048546" s="151"/>
    </row>
    <row r="1048547" spans="2:16" s="145" customFormat="1" ht="12.75" customHeight="1">
      <c r="B1048547" s="146"/>
      <c r="C1048547" s="146"/>
      <c r="F1048547" s="251"/>
      <c r="H1048547" s="252"/>
      <c r="L1048547" s="149"/>
      <c r="N1048547" s="252"/>
      <c r="P1048547" s="151"/>
    </row>
    <row r="1048548" spans="2:16" s="145" customFormat="1" ht="12.75" customHeight="1">
      <c r="B1048548" s="146"/>
      <c r="C1048548" s="146"/>
      <c r="F1048548" s="251"/>
      <c r="H1048548" s="252"/>
      <c r="L1048548" s="149"/>
      <c r="N1048548" s="252"/>
      <c r="P1048548" s="151"/>
    </row>
    <row r="1048549" spans="2:16" s="145" customFormat="1" ht="12.75" customHeight="1">
      <c r="B1048549" s="146"/>
      <c r="C1048549" s="146"/>
      <c r="F1048549" s="251"/>
      <c r="H1048549" s="252"/>
      <c r="L1048549" s="149"/>
      <c r="N1048549" s="252"/>
      <c r="P1048549" s="151"/>
    </row>
    <row r="1048550" spans="2:16" s="145" customFormat="1" ht="12.75" customHeight="1">
      <c r="B1048550" s="146"/>
      <c r="C1048550" s="146"/>
      <c r="F1048550" s="251"/>
      <c r="H1048550" s="252"/>
      <c r="L1048550" s="149"/>
      <c r="N1048550" s="252"/>
      <c r="P1048550" s="151"/>
    </row>
    <row r="1048551" spans="2:16" s="145" customFormat="1" ht="12.75" customHeight="1">
      <c r="B1048551" s="146"/>
      <c r="C1048551" s="146"/>
      <c r="F1048551" s="251"/>
      <c r="H1048551" s="252"/>
      <c r="L1048551" s="149"/>
      <c r="N1048551" s="252"/>
      <c r="P1048551" s="151"/>
    </row>
    <row r="1048552" spans="2:16" s="145" customFormat="1" ht="12.75" customHeight="1">
      <c r="B1048552" s="146"/>
      <c r="C1048552" s="146"/>
      <c r="F1048552" s="251"/>
      <c r="H1048552" s="252"/>
      <c r="L1048552" s="149"/>
      <c r="N1048552" s="252"/>
      <c r="P1048552" s="151"/>
    </row>
    <row r="1048553" spans="2:16" s="145" customFormat="1" ht="12.75" customHeight="1">
      <c r="B1048553" s="146"/>
      <c r="C1048553" s="146"/>
      <c r="F1048553" s="251"/>
      <c r="H1048553" s="252"/>
      <c r="L1048553" s="149"/>
      <c r="N1048553" s="252"/>
      <c r="P1048553" s="151"/>
    </row>
    <row r="1048554" spans="2:16" s="145" customFormat="1" ht="12.75" customHeight="1">
      <c r="B1048554" s="146"/>
      <c r="C1048554" s="146"/>
      <c r="F1048554" s="251"/>
      <c r="H1048554" s="252"/>
      <c r="L1048554" s="149"/>
      <c r="N1048554" s="252"/>
      <c r="P1048554" s="151"/>
    </row>
  </sheetData>
  <mergeCells count="57"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topLeftCell="A15" zoomScale="145" zoomScaleNormal="145" workbookViewId="0">
      <selection activeCell="G24" sqref="G24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8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0</v>
      </c>
      <c r="F5" s="3"/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84000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584</v>
      </c>
      <c r="C23" s="23"/>
      <c r="D23" s="23" t="s">
        <v>589</v>
      </c>
      <c r="E23" s="37" t="s">
        <v>37</v>
      </c>
      <c r="F23" s="38"/>
      <c r="G23" s="38" t="s">
        <v>597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592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585</v>
      </c>
      <c r="B33" t="s">
        <v>590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586</v>
      </c>
      <c r="B34" t="s">
        <v>591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587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588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7" t="s">
        <v>581</v>
      </c>
      <c r="B40" s="46" t="s">
        <v>190</v>
      </c>
      <c r="C40" s="46"/>
      <c r="D40" s="46"/>
      <c r="E40" s="47"/>
      <c r="F40" s="48"/>
      <c r="G40" s="49">
        <f>SUM(F41:F41)</f>
        <v>0</v>
      </c>
    </row>
    <row r="41" spans="1:8">
      <c r="B41" s="8"/>
      <c r="C41" s="8"/>
      <c r="D41" s="8"/>
      <c r="E41"/>
    </row>
    <row r="42" spans="1:8">
      <c r="G42" s="3"/>
      <c r="H42" s="3"/>
    </row>
    <row r="43" spans="1:8">
      <c r="A43" s="30">
        <v>45166</v>
      </c>
      <c r="B43" t="s">
        <v>46</v>
      </c>
      <c r="D43" s="34"/>
      <c r="E43" s="34"/>
      <c r="F43" s="34"/>
      <c r="G43" s="3"/>
      <c r="H43" s="3"/>
    </row>
    <row r="44" spans="1:8">
      <c r="A44" s="30"/>
      <c r="B44" t="s">
        <v>47</v>
      </c>
      <c r="D44" s="34"/>
      <c r="E44" s="34"/>
      <c r="F44" s="34"/>
      <c r="G44" s="3"/>
      <c r="H44" s="3"/>
    </row>
    <row r="45" spans="1:8">
      <c r="A45" s="30"/>
      <c r="B45" t="s">
        <v>48</v>
      </c>
      <c r="D45" s="34"/>
      <c r="E45" s="34"/>
      <c r="F45" s="34"/>
      <c r="G45" s="3"/>
      <c r="H45" s="3"/>
    </row>
    <row r="46" spans="1:8">
      <c r="A46" s="30">
        <v>45170</v>
      </c>
      <c r="B46" t="s">
        <v>49</v>
      </c>
      <c r="D46" s="34"/>
      <c r="E46" s="34"/>
      <c r="F46" s="34"/>
      <c r="G46" s="3"/>
      <c r="H46" s="3"/>
    </row>
    <row r="47" spans="1:8">
      <c r="A47" s="30">
        <v>45174</v>
      </c>
      <c r="B47" t="s">
        <v>50</v>
      </c>
      <c r="D47" s="34"/>
      <c r="E47" s="34"/>
      <c r="F47" s="34"/>
      <c r="G47" s="3"/>
      <c r="H47" s="3"/>
    </row>
    <row r="48" spans="1:8">
      <c r="A48" s="30"/>
      <c r="B48" t="s">
        <v>51</v>
      </c>
      <c r="D48" s="34"/>
      <c r="E48" s="34"/>
      <c r="F48" s="34"/>
      <c r="G48" s="3"/>
      <c r="H48" s="3"/>
    </row>
    <row r="49" spans="1:8">
      <c r="A49" s="30"/>
      <c r="B49" t="s">
        <v>52</v>
      </c>
      <c r="D49" s="34"/>
      <c r="E49" s="34"/>
      <c r="F49" s="34"/>
      <c r="G49" s="3"/>
      <c r="H49" s="3"/>
    </row>
    <row r="50" spans="1:8">
      <c r="A50" s="30"/>
      <c r="B50" t="s">
        <v>53</v>
      </c>
      <c r="D50" s="34"/>
      <c r="E50" s="34"/>
      <c r="F50" s="34"/>
      <c r="G50" s="3"/>
      <c r="H50" s="3"/>
    </row>
    <row r="51" spans="1:8">
      <c r="A51" s="30"/>
      <c r="B51" t="s">
        <v>54</v>
      </c>
      <c r="D51" s="34"/>
      <c r="E51" s="34"/>
      <c r="F51" s="34"/>
      <c r="G51" s="3"/>
      <c r="H51" s="3"/>
    </row>
    <row r="52" spans="1:8">
      <c r="A52" s="30"/>
      <c r="B52" t="s">
        <v>55</v>
      </c>
      <c r="D52" s="34"/>
      <c r="E52" s="34"/>
      <c r="F52" s="34"/>
      <c r="G52" s="3"/>
      <c r="H52" s="3"/>
    </row>
    <row r="53" spans="1:8">
      <c r="A53" s="30"/>
      <c r="B53" t="s">
        <v>56</v>
      </c>
      <c r="D53" s="34"/>
      <c r="E53" s="34"/>
      <c r="F53" s="34"/>
      <c r="G53" s="3"/>
      <c r="H53" s="3"/>
    </row>
    <row r="54" spans="1:8">
      <c r="A54" s="30">
        <v>45196</v>
      </c>
      <c r="B54" t="s">
        <v>583</v>
      </c>
      <c r="D54" s="34"/>
      <c r="E54" s="34"/>
      <c r="F54" s="34"/>
      <c r="G54" s="3"/>
      <c r="H54" s="3"/>
    </row>
    <row r="55" spans="1:8">
      <c r="A55" s="30"/>
      <c r="B55" t="s">
        <v>57</v>
      </c>
      <c r="D55" s="34"/>
      <c r="E55" s="34"/>
      <c r="F55" s="34"/>
      <c r="G55" s="3"/>
      <c r="H55" s="3"/>
    </row>
    <row r="56" spans="1:8">
      <c r="A56" s="7">
        <v>45196</v>
      </c>
      <c r="B56" t="s">
        <v>582</v>
      </c>
      <c r="D56" s="3"/>
      <c r="F56" s="3"/>
    </row>
    <row r="57" spans="1:8">
      <c r="D57" s="3"/>
      <c r="F57" s="3"/>
    </row>
    <row r="58" spans="1:8">
      <c r="B58" s="3"/>
      <c r="C58" s="3"/>
      <c r="D58" s="3"/>
      <c r="F58" s="50"/>
    </row>
    <row r="59" spans="1:8">
      <c r="B59" s="3"/>
      <c r="C59" s="3"/>
      <c r="D59" s="8"/>
      <c r="F59" s="51"/>
    </row>
    <row r="60" spans="1:8">
      <c r="B60" s="3"/>
      <c r="C60" s="3"/>
      <c r="D60" s="8"/>
      <c r="F60" s="51"/>
    </row>
    <row r="61" spans="1:8">
      <c r="B61" s="3"/>
      <c r="C61" s="3"/>
      <c r="D61" s="3"/>
      <c r="F61" s="8"/>
      <c r="G61" s="52"/>
      <c r="H61" s="51"/>
    </row>
    <row r="62" spans="1:8">
      <c r="B62" s="8"/>
      <c r="C62" s="8"/>
      <c r="E62" s="51"/>
      <c r="F62" s="3"/>
      <c r="G62" s="3"/>
      <c r="H62" s="3"/>
    </row>
    <row r="63" spans="1:8">
      <c r="B63" s="8" t="s">
        <v>58</v>
      </c>
      <c r="C63" s="8"/>
      <c r="D63" s="51" t="s">
        <v>59</v>
      </c>
      <c r="F63" s="3"/>
      <c r="G63" s="3"/>
      <c r="H63" s="3"/>
    </row>
    <row r="64" spans="1:8">
      <c r="B64" s="8"/>
      <c r="C64" s="8"/>
      <c r="D64" s="3"/>
      <c r="F64" s="3"/>
      <c r="G64" s="3"/>
      <c r="H64" s="3"/>
    </row>
    <row r="65" spans="1:8">
      <c r="B65" s="53" t="s">
        <v>21</v>
      </c>
      <c r="C65" s="53"/>
      <c r="D65" s="23"/>
      <c r="F65" s="3"/>
      <c r="G65" s="3"/>
      <c r="H65" s="3"/>
    </row>
    <row r="66" spans="1:8">
      <c r="B66" s="54" t="s">
        <v>60</v>
      </c>
      <c r="C66" s="54"/>
      <c r="D66" s="15">
        <f>SUM(D76:D78)</f>
        <v>42000</v>
      </c>
      <c r="F66" s="3"/>
      <c r="G66" s="3"/>
      <c r="H66" s="3"/>
    </row>
    <row r="67" spans="1:8">
      <c r="B67" s="54" t="s">
        <v>61</v>
      </c>
      <c r="C67" s="54"/>
      <c r="D67" s="16">
        <f>SUM(E76:E78)</f>
        <v>40000</v>
      </c>
      <c r="F67" s="3"/>
      <c r="G67" s="3"/>
      <c r="H67" s="3"/>
    </row>
    <row r="68" spans="1:8">
      <c r="B68" s="54" t="s">
        <v>27</v>
      </c>
      <c r="C68" s="54"/>
      <c r="D68" s="55">
        <f>F78</f>
        <v>2000</v>
      </c>
      <c r="F68" s="3"/>
      <c r="G68" s="3"/>
      <c r="H68" s="3"/>
    </row>
    <row r="69" spans="1:8">
      <c r="B69" s="54" t="s">
        <v>62</v>
      </c>
      <c r="C69" s="54"/>
      <c r="D69" s="51">
        <f>E100</f>
        <v>0</v>
      </c>
      <c r="F69" s="3"/>
      <c r="G69" s="3"/>
      <c r="H69" s="3"/>
    </row>
    <row r="70" spans="1:8">
      <c r="B70" s="54" t="s">
        <v>6</v>
      </c>
      <c r="C70" s="54"/>
      <c r="D70" s="51">
        <v>0</v>
      </c>
      <c r="F70" s="3"/>
      <c r="G70" s="3"/>
      <c r="H70" s="3"/>
    </row>
    <row r="71" spans="1:8">
      <c r="B71" s="37" t="s">
        <v>63</v>
      </c>
      <c r="C71" s="37"/>
      <c r="D71" s="56">
        <f>D67-D69</f>
        <v>40000</v>
      </c>
      <c r="F71" s="3"/>
      <c r="G71" s="3"/>
      <c r="H71" s="3"/>
    </row>
    <row r="72" spans="1:8">
      <c r="B72" s="8" t="s">
        <v>64</v>
      </c>
      <c r="C72" s="8"/>
      <c r="D72" s="3"/>
      <c r="F72" s="3"/>
      <c r="G72" s="3"/>
      <c r="H72" s="3"/>
    </row>
    <row r="73" spans="1:8">
      <c r="B73" t="s">
        <v>65</v>
      </c>
      <c r="D73" s="3"/>
      <c r="F73" s="3"/>
      <c r="G73" s="3"/>
      <c r="H73" s="3"/>
    </row>
    <row r="74" spans="1:8">
      <c r="D74" s="3"/>
      <c r="F74" s="3"/>
      <c r="G74" s="3"/>
      <c r="H74" s="3"/>
    </row>
    <row r="75" spans="1:8">
      <c r="D75" s="3"/>
      <c r="F75" s="3"/>
      <c r="G75" s="3"/>
      <c r="H75" s="3"/>
    </row>
    <row r="76" spans="1:8">
      <c r="B76" t="s">
        <v>66</v>
      </c>
      <c r="D76" s="3"/>
      <c r="F76" s="3"/>
      <c r="G76" s="3"/>
      <c r="H76" s="3"/>
    </row>
    <row r="77" spans="1:8">
      <c r="A77" s="7">
        <v>44885</v>
      </c>
      <c r="B77" t="s">
        <v>67</v>
      </c>
      <c r="D77" s="3">
        <v>42000</v>
      </c>
      <c r="E77" s="3">
        <v>40000</v>
      </c>
      <c r="F77" s="3">
        <f>F73+D77-E77</f>
        <v>2000</v>
      </c>
      <c r="G77" s="3"/>
      <c r="H77" s="3"/>
    </row>
    <row r="78" spans="1:8">
      <c r="D78" s="3"/>
      <c r="F78" s="3">
        <f>F77+D78-E78</f>
        <v>2000</v>
      </c>
      <c r="G78" s="3"/>
      <c r="H78" s="3"/>
    </row>
    <row r="79" spans="1:8">
      <c r="D79" s="3"/>
      <c r="F79" s="3"/>
      <c r="G79" s="3"/>
      <c r="H79" s="3"/>
    </row>
    <row r="80" spans="1:8">
      <c r="B80" t="s">
        <v>68</v>
      </c>
      <c r="D80" s="3"/>
      <c r="F80" s="3"/>
      <c r="G80" s="3"/>
      <c r="H80" s="3"/>
    </row>
    <row r="81" spans="1:8">
      <c r="B81" t="s">
        <v>69</v>
      </c>
      <c r="D81" s="3"/>
      <c r="F81" s="3"/>
      <c r="G81" s="3"/>
      <c r="H81" s="3"/>
    </row>
    <row r="82" spans="1:8">
      <c r="B82" s="8" t="s">
        <v>70</v>
      </c>
      <c r="C82" s="8"/>
      <c r="D82" s="3"/>
      <c r="F82" s="51"/>
      <c r="G82" s="3"/>
      <c r="H82" s="3"/>
    </row>
    <row r="83" spans="1:8">
      <c r="B83" s="1" t="s">
        <v>71</v>
      </c>
      <c r="C83" s="1"/>
      <c r="D83" s="3"/>
      <c r="F83" s="51"/>
      <c r="G83" s="3"/>
      <c r="H83" s="3"/>
    </row>
    <row r="84" spans="1:8">
      <c r="B84" s="8" t="s">
        <v>72</v>
      </c>
      <c r="C84" s="8"/>
      <c r="F84" s="51"/>
      <c r="G84" s="3"/>
      <c r="H84" s="3"/>
    </row>
    <row r="85" spans="1:8">
      <c r="B85" t="s">
        <v>73</v>
      </c>
      <c r="F85" s="51"/>
      <c r="G85" s="3"/>
      <c r="H85" s="3"/>
    </row>
    <row r="86" spans="1:8">
      <c r="B86" s="8" t="s">
        <v>74</v>
      </c>
      <c r="C86" s="8"/>
      <c r="E86"/>
      <c r="F86" s="51"/>
      <c r="G86" s="3"/>
      <c r="H86" s="3"/>
    </row>
    <row r="87" spans="1:8">
      <c r="B87" s="3"/>
      <c r="C87" s="3"/>
      <c r="D87" s="3"/>
      <c r="F87" s="3"/>
      <c r="G87" s="3"/>
      <c r="H87" s="3"/>
    </row>
    <row r="88" spans="1:8">
      <c r="A88" s="7">
        <v>45132</v>
      </c>
      <c r="B88" s="3" t="s">
        <v>75</v>
      </c>
      <c r="C88" s="3"/>
      <c r="D88" s="3"/>
      <c r="F88" s="3"/>
      <c r="G88" s="3"/>
      <c r="H88" s="3"/>
    </row>
    <row r="89" spans="1:8">
      <c r="A89" s="7">
        <v>45137</v>
      </c>
      <c r="B89" s="3" t="s">
        <v>76</v>
      </c>
      <c r="C89" s="3"/>
      <c r="D89" s="3"/>
      <c r="F89" s="3"/>
      <c r="G89" s="3"/>
      <c r="H89" s="3"/>
    </row>
    <row r="90" spans="1:8">
      <c r="A90" s="7">
        <v>45148</v>
      </c>
      <c r="B90" s="3" t="s">
        <v>77</v>
      </c>
      <c r="C90" s="3"/>
      <c r="D90" s="3"/>
      <c r="F90" s="3"/>
      <c r="G90" s="3"/>
      <c r="H90" s="3"/>
    </row>
    <row r="91" spans="1:8">
      <c r="A91" s="7">
        <v>45160</v>
      </c>
      <c r="B91" s="3" t="s">
        <v>78</v>
      </c>
      <c r="C91" s="3"/>
      <c r="D91" s="3"/>
      <c r="F91" s="3"/>
      <c r="G91" s="3"/>
      <c r="H91" s="3"/>
    </row>
    <row r="92" spans="1:8">
      <c r="B92" s="3" t="s">
        <v>79</v>
      </c>
      <c r="C92" s="3"/>
      <c r="D92" s="3"/>
      <c r="F92" s="3"/>
      <c r="G92" s="3"/>
      <c r="H92" s="3"/>
    </row>
    <row r="93" spans="1:8">
      <c r="B93" s="3" t="s">
        <v>80</v>
      </c>
      <c r="C93" s="3"/>
      <c r="D93" s="3"/>
      <c r="F93" s="3"/>
      <c r="G93" s="3"/>
      <c r="H93" s="3"/>
    </row>
    <row r="94" spans="1:8">
      <c r="B94" s="3" t="s">
        <v>81</v>
      </c>
      <c r="C94" s="3"/>
      <c r="D94" s="3"/>
      <c r="F94" s="3"/>
      <c r="G94" s="3"/>
      <c r="H94" s="3"/>
    </row>
    <row r="95" spans="1:8">
      <c r="B95" s="3" t="s">
        <v>82</v>
      </c>
      <c r="C95" s="3"/>
      <c r="D95" s="3"/>
      <c r="F95" s="3"/>
      <c r="G95" s="3"/>
      <c r="H95" s="3"/>
    </row>
    <row r="96" spans="1:8">
      <c r="B96" s="3" t="s">
        <v>83</v>
      </c>
      <c r="C96" s="3"/>
      <c r="D96" s="3"/>
      <c r="F96" s="3"/>
      <c r="G96" s="3"/>
      <c r="H96" s="3"/>
    </row>
    <row r="97" spans="1:8">
      <c r="B97" s="3" t="s">
        <v>84</v>
      </c>
      <c r="C97" s="3"/>
      <c r="D97" s="3"/>
      <c r="F97" s="3"/>
      <c r="G97" s="3"/>
      <c r="H97" s="3"/>
    </row>
    <row r="98" spans="1:8">
      <c r="A98" s="7">
        <v>45167</v>
      </c>
      <c r="B98" s="3" t="s">
        <v>85</v>
      </c>
      <c r="C98" s="3"/>
      <c r="D98" s="3"/>
      <c r="F98" s="3"/>
      <c r="G98" s="3"/>
      <c r="H98" s="3"/>
    </row>
    <row r="99" spans="1:8">
      <c r="B99" s="3" t="s">
        <v>86</v>
      </c>
      <c r="C99" s="3"/>
      <c r="D99" s="3"/>
      <c r="F99" s="3"/>
      <c r="G99" s="3"/>
      <c r="H99" s="3"/>
    </row>
    <row r="100" spans="1:8">
      <c r="B100" s="3" t="s">
        <v>87</v>
      </c>
      <c r="C100" s="3"/>
      <c r="D100" s="3"/>
      <c r="F100" s="3"/>
      <c r="G100" s="3"/>
      <c r="H100" s="3"/>
    </row>
    <row r="101" spans="1:8">
      <c r="B101" s="3" t="s">
        <v>88</v>
      </c>
      <c r="C101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zoomScale="160" zoomScaleNormal="160" workbookViewId="0">
      <selection activeCell="B15" sqref="B15"/>
    </sheetView>
  </sheetViews>
  <sheetFormatPr defaultRowHeight="12.75"/>
  <cols>
    <col min="1" max="1" width="9.42578125" style="7" customWidth="1"/>
    <col min="2" max="2" width="37.57031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-739.07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A10" s="7">
        <v>44926</v>
      </c>
      <c r="B10" t="s">
        <v>92</v>
      </c>
      <c r="D10" s="28"/>
      <c r="E10" s="29"/>
      <c r="F10" s="27">
        <f t="shared" ref="F10:F20" si="0">D10-E10+F9</f>
        <v>0</v>
      </c>
      <c r="G10" s="26"/>
    </row>
    <row r="11" spans="1:8">
      <c r="B11" t="s">
        <v>601</v>
      </c>
      <c r="D11" s="28"/>
      <c r="E11" s="29"/>
      <c r="F11" s="27">
        <f t="shared" si="0"/>
        <v>0</v>
      </c>
      <c r="G11" s="26"/>
    </row>
    <row r="12" spans="1:8">
      <c r="B12" t="s">
        <v>600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598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933.16</v>
      </c>
      <c r="F26" s="35">
        <f t="shared" si="1"/>
        <v>-20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835.31</v>
      </c>
      <c r="F27" s="35">
        <f t="shared" si="1"/>
        <v>-40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509.04</v>
      </c>
      <c r="F28" s="35">
        <f t="shared" si="1"/>
        <v>-160.30000000000001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557.09</v>
      </c>
      <c r="F29" s="35">
        <f t="shared" si="1"/>
        <v>-280.30000000000007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547.27</v>
      </c>
      <c r="F30" s="35">
        <f t="shared" si="1"/>
        <v>-410.41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520.63</v>
      </c>
      <c r="F31" s="35">
        <f t="shared" si="1"/>
        <v>-541.65000000000009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673.8</v>
      </c>
      <c r="F32" s="35">
        <f t="shared" si="1"/>
        <v>-678.95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578.66</v>
      </c>
      <c r="F33" s="35">
        <f t="shared" si="1"/>
        <v>-818.68000000000006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628.12</v>
      </c>
      <c r="F34" s="35">
        <f t="shared" si="1"/>
        <v>-969.07</v>
      </c>
      <c r="G34" s="3"/>
    </row>
    <row r="35" spans="1:8">
      <c r="A35" s="30"/>
      <c r="B35" t="s">
        <v>44</v>
      </c>
      <c r="D35" s="34"/>
      <c r="E35" s="35"/>
      <c r="F35" s="35">
        <f t="shared" si="1"/>
        <v>-969.07</v>
      </c>
      <c r="G35" s="3"/>
    </row>
    <row r="36" spans="1:8">
      <c r="A36" s="36"/>
      <c r="B36" s="23" t="s">
        <v>45</v>
      </c>
      <c r="C36" s="23"/>
      <c r="D36" s="37"/>
      <c r="E36" s="38"/>
      <c r="F36" s="39">
        <f t="shared" si="1"/>
        <v>-969.07</v>
      </c>
      <c r="G36" s="3"/>
    </row>
    <row r="37" spans="1:8">
      <c r="A37" s="40">
        <v>45291</v>
      </c>
      <c r="B37" s="41" t="s">
        <v>38</v>
      </c>
      <c r="C37" s="42">
        <f>SUM(C25:C36)</f>
        <v>230</v>
      </c>
      <c r="D37" s="43"/>
      <c r="E37" s="44"/>
      <c r="F37" s="45">
        <f>D37-E37+F36+C37</f>
        <v>-739.07</v>
      </c>
    </row>
    <row r="38" spans="1:8">
      <c r="A38" s="30"/>
      <c r="D38" s="34"/>
      <c r="E38" s="34"/>
      <c r="F38" s="34"/>
    </row>
    <row r="39" spans="1:8">
      <c r="D39" s="3"/>
      <c r="F39" s="3"/>
    </row>
    <row r="40" spans="1:8">
      <c r="A40" s="357" t="s">
        <v>580</v>
      </c>
      <c r="B40" s="46" t="s">
        <v>190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602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A2" zoomScale="160" zoomScaleNormal="160" workbookViewId="0">
      <selection activeCell="F24" sqref="F24"/>
    </sheetView>
  </sheetViews>
  <sheetFormatPr defaultRowHeight="12.75"/>
  <cols>
    <col min="1" max="1" width="13" customWidth="1"/>
    <col min="2" max="2" width="37.710937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200000</v>
      </c>
      <c r="E4" s="16">
        <f>SUM(E9:E20)</f>
        <v>0</v>
      </c>
      <c r="F4" s="17">
        <f>F20</f>
        <v>200000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-3983.74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200000</v>
      </c>
      <c r="E9" s="29"/>
      <c r="F9" s="27">
        <f>D9-E9</f>
        <v>200000</v>
      </c>
    </row>
    <row r="10" spans="1:6">
      <c r="A10" s="7"/>
      <c r="B10" t="s">
        <v>92</v>
      </c>
      <c r="C10"/>
      <c r="D10" s="28"/>
      <c r="E10" s="29"/>
      <c r="F10" s="27">
        <f t="shared" ref="F10:F20" si="0">D10-E10+F9</f>
        <v>200000</v>
      </c>
    </row>
    <row r="11" spans="1:6">
      <c r="A11" s="7"/>
      <c r="B11"/>
      <c r="C11"/>
      <c r="D11" s="28"/>
      <c r="E11" s="29"/>
      <c r="F11" s="27">
        <f t="shared" si="0"/>
        <v>200000</v>
      </c>
    </row>
    <row r="12" spans="1:6">
      <c r="A12" s="7"/>
      <c r="B12"/>
      <c r="C12"/>
      <c r="D12" s="28"/>
      <c r="E12" s="29"/>
      <c r="F12" s="27">
        <f t="shared" si="0"/>
        <v>200000</v>
      </c>
    </row>
    <row r="13" spans="1:6">
      <c r="A13" s="7"/>
      <c r="B13"/>
      <c r="C13"/>
      <c r="D13" s="28"/>
      <c r="E13" s="29"/>
      <c r="F13" s="27">
        <f t="shared" si="0"/>
        <v>200000</v>
      </c>
    </row>
    <row r="14" spans="1:6">
      <c r="A14" s="30"/>
      <c r="B14"/>
      <c r="C14"/>
      <c r="D14" s="31"/>
      <c r="E14" s="32"/>
      <c r="F14" s="27">
        <f t="shared" si="0"/>
        <v>200000</v>
      </c>
    </row>
    <row r="15" spans="1:6">
      <c r="A15" s="30"/>
      <c r="B15"/>
      <c r="C15"/>
      <c r="D15" s="31"/>
      <c r="E15" s="32"/>
      <c r="F15" s="27">
        <f t="shared" si="0"/>
        <v>200000</v>
      </c>
    </row>
    <row r="16" spans="1:6">
      <c r="A16" s="30"/>
      <c r="B16"/>
      <c r="C16"/>
      <c r="D16" s="31"/>
      <c r="E16" s="32"/>
      <c r="F16" s="27">
        <f t="shared" si="0"/>
        <v>200000</v>
      </c>
    </row>
    <row r="17" spans="1:6">
      <c r="A17" s="30"/>
      <c r="B17"/>
      <c r="C17"/>
      <c r="D17" s="31"/>
      <c r="E17" s="32"/>
      <c r="F17" s="27">
        <f t="shared" si="0"/>
        <v>200000</v>
      </c>
    </row>
    <row r="18" spans="1:6">
      <c r="A18" s="30"/>
      <c r="B18"/>
      <c r="C18"/>
      <c r="D18" s="31"/>
      <c r="E18" s="32"/>
      <c r="F18" s="27">
        <f t="shared" si="0"/>
        <v>200000</v>
      </c>
    </row>
    <row r="19" spans="1:6">
      <c r="A19" s="30"/>
      <c r="B19"/>
      <c r="C19"/>
      <c r="D19" s="31"/>
      <c r="E19" s="32"/>
      <c r="F19" s="27">
        <f t="shared" si="0"/>
        <v>200000</v>
      </c>
    </row>
    <row r="20" spans="1:6">
      <c r="A20" s="30"/>
      <c r="B20"/>
      <c r="C20"/>
      <c r="D20" s="31"/>
      <c r="E20" s="32"/>
      <c r="F20" s="33">
        <f t="shared" si="0"/>
        <v>200000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599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996.81</v>
      </c>
      <c r="F26" s="35">
        <f t="shared" si="1"/>
        <v>-1520.52</v>
      </c>
    </row>
    <row r="27" spans="1:6">
      <c r="A27" s="30"/>
      <c r="B27" t="s">
        <v>40</v>
      </c>
      <c r="C27">
        <v>50</v>
      </c>
      <c r="D27" s="3">
        <v>961.03</v>
      </c>
      <c r="E27">
        <v>1240.52</v>
      </c>
      <c r="F27" s="35">
        <f t="shared" si="1"/>
        <v>-1800.01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938.46</v>
      </c>
      <c r="F28" s="35">
        <f t="shared" si="1"/>
        <v>-2100.02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-2400.04</v>
      </c>
    </row>
    <row r="30" spans="1:6">
      <c r="A30" s="30"/>
      <c r="B30" t="s">
        <v>94</v>
      </c>
      <c r="C30">
        <v>40</v>
      </c>
      <c r="D30" s="3">
        <v>700.93</v>
      </c>
      <c r="E30">
        <v>990.96</v>
      </c>
      <c r="F30" s="35">
        <f t="shared" si="1"/>
        <v>-2690.07</v>
      </c>
    </row>
    <row r="31" spans="1:6">
      <c r="A31" s="30"/>
      <c r="B31" t="s">
        <v>95</v>
      </c>
      <c r="C31">
        <v>40</v>
      </c>
      <c r="D31" s="3">
        <v>738.4</v>
      </c>
      <c r="E31">
        <v>1036.8399999999999</v>
      </c>
      <c r="F31" s="35">
        <f t="shared" si="1"/>
        <v>-2988.51</v>
      </c>
    </row>
    <row r="32" spans="1:6">
      <c r="A32" s="30"/>
      <c r="B32" t="s">
        <v>96</v>
      </c>
      <c r="C32">
        <v>40</v>
      </c>
      <c r="D32" s="3">
        <v>865.98</v>
      </c>
      <c r="E32">
        <v>1165.77</v>
      </c>
      <c r="F32" s="35">
        <f t="shared" si="1"/>
        <v>-3288.3</v>
      </c>
    </row>
    <row r="33" spans="1:6">
      <c r="A33" s="30"/>
      <c r="B33" t="s">
        <v>97</v>
      </c>
      <c r="C33">
        <v>40</v>
      </c>
      <c r="D33" s="3">
        <v>943.11</v>
      </c>
      <c r="E33">
        <v>1237.75</v>
      </c>
      <c r="F33" s="35">
        <f t="shared" si="1"/>
        <v>-3582.94</v>
      </c>
    </row>
    <row r="34" spans="1:6">
      <c r="A34" s="30"/>
      <c r="B34" t="s">
        <v>43</v>
      </c>
      <c r="C34">
        <v>50</v>
      </c>
      <c r="D34" s="3">
        <v>1138.94</v>
      </c>
      <c r="E34">
        <v>1539.74</v>
      </c>
      <c r="F34" s="35">
        <f t="shared" si="1"/>
        <v>-3983.74</v>
      </c>
    </row>
    <row r="35" spans="1:6">
      <c r="A35" s="30"/>
      <c r="B35" t="s">
        <v>44</v>
      </c>
      <c r="C35"/>
      <c r="D35" s="34"/>
      <c r="E35" s="35"/>
      <c r="F35" s="35">
        <f t="shared" si="1"/>
        <v>-3983.74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-3983.74</v>
      </c>
    </row>
    <row r="37" spans="1:6">
      <c r="A37" s="40">
        <v>45291</v>
      </c>
      <c r="B37" s="59" t="s">
        <v>38</v>
      </c>
      <c r="C37" s="42">
        <f>SUM(C25:C36)</f>
        <v>410</v>
      </c>
      <c r="D37" s="43"/>
      <c r="E37" s="44"/>
      <c r="F37" s="45">
        <f>D37-E37+F36+C37</f>
        <v>-3573.74</v>
      </c>
    </row>
    <row r="38" spans="1:6">
      <c r="A38" s="7"/>
      <c r="B38"/>
      <c r="C38"/>
    </row>
    <row r="39" spans="1:6">
      <c r="A39" s="357" t="s">
        <v>579</v>
      </c>
      <c r="B39" s="46" t="s">
        <v>190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593</v>
      </c>
      <c r="D45"/>
    </row>
    <row r="46" spans="1:6">
      <c r="A46" s="60">
        <v>45214</v>
      </c>
      <c r="B46" t="s">
        <v>594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zoomScale="160" zoomScaleNormal="160" workbookViewId="0">
      <selection activeCell="F23" sqref="F23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77000</v>
      </c>
      <c r="F4" s="17">
        <f>F20</f>
        <v>19000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77000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/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/>
      <c r="D13" s="28"/>
      <c r="E13" s="29"/>
      <c r="F13" s="27">
        <f t="shared" si="0"/>
        <v>19000</v>
      </c>
    </row>
    <row r="14" spans="1:6">
      <c r="A14" s="7">
        <v>45290</v>
      </c>
      <c r="B14" t="s">
        <v>154</v>
      </c>
      <c r="C14"/>
      <c r="D14" s="31"/>
      <c r="E14" s="32"/>
      <c r="F14" s="27">
        <f t="shared" si="0"/>
        <v>19000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19000</v>
      </c>
    </row>
    <row r="16" spans="1:6">
      <c r="A16" s="30"/>
      <c r="B16"/>
      <c r="C16"/>
      <c r="D16" s="31"/>
      <c r="E16" s="32"/>
      <c r="F16" s="27">
        <f t="shared" si="0"/>
        <v>19000</v>
      </c>
    </row>
    <row r="17" spans="1:6">
      <c r="A17" s="30"/>
      <c r="B17"/>
      <c r="C17"/>
      <c r="D17" s="31"/>
      <c r="E17" s="32"/>
      <c r="F17" s="27">
        <f t="shared" si="0"/>
        <v>19000</v>
      </c>
    </row>
    <row r="18" spans="1:6">
      <c r="A18" s="30"/>
      <c r="B18"/>
      <c r="C18"/>
      <c r="D18" s="31"/>
      <c r="E18" s="32"/>
      <c r="F18" s="27">
        <f t="shared" si="0"/>
        <v>19000</v>
      </c>
    </row>
    <row r="19" spans="1:6">
      <c r="A19" s="30"/>
      <c r="B19"/>
      <c r="C19"/>
      <c r="D19" s="31"/>
      <c r="E19" s="32"/>
      <c r="F19" s="27">
        <f t="shared" si="0"/>
        <v>19000</v>
      </c>
    </row>
    <row r="20" spans="1:6">
      <c r="A20" s="30"/>
      <c r="B20"/>
      <c r="C20"/>
      <c r="D20" s="31"/>
      <c r="E20" s="32"/>
      <c r="F20" s="33">
        <f t="shared" si="0"/>
        <v>19000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596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233.14</v>
      </c>
      <c r="F26" s="35">
        <f t="shared" si="1"/>
        <v>-797.76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195.71</v>
      </c>
      <c r="F27" s="35">
        <f t="shared" si="1"/>
        <v>-820</v>
      </c>
    </row>
    <row r="28" spans="1:6">
      <c r="A28" s="30"/>
      <c r="B28" t="s">
        <v>41</v>
      </c>
      <c r="C28">
        <v>10</v>
      </c>
      <c r="D28" s="35">
        <v>116.34</v>
      </c>
      <c r="E28" s="35">
        <v>126.34</v>
      </c>
      <c r="F28" s="35">
        <f t="shared" si="1"/>
        <v>-830</v>
      </c>
    </row>
    <row r="29" spans="1:6">
      <c r="A29" s="30"/>
      <c r="B29" t="s">
        <v>42</v>
      </c>
      <c r="C29">
        <v>10</v>
      </c>
      <c r="D29" s="35">
        <v>119.21</v>
      </c>
      <c r="E29" s="35">
        <v>129.21</v>
      </c>
      <c r="F29" s="35">
        <f t="shared" si="1"/>
        <v>-840</v>
      </c>
    </row>
    <row r="30" spans="1:6">
      <c r="A30" s="30"/>
      <c r="B30" t="s">
        <v>94</v>
      </c>
      <c r="C30">
        <v>10</v>
      </c>
      <c r="D30" s="35">
        <v>102.16</v>
      </c>
      <c r="E30" s="35">
        <v>112.16</v>
      </c>
      <c r="F30" s="35">
        <f t="shared" si="1"/>
        <v>-850</v>
      </c>
    </row>
    <row r="31" spans="1:6">
      <c r="A31" s="30"/>
      <c r="B31" t="s">
        <v>95</v>
      </c>
      <c r="C31">
        <v>10</v>
      </c>
      <c r="D31" s="35">
        <v>83.65</v>
      </c>
      <c r="E31" s="35">
        <v>93.65</v>
      </c>
      <c r="F31" s="35">
        <f t="shared" si="1"/>
        <v>-860</v>
      </c>
    </row>
    <row r="32" spans="1:6">
      <c r="A32" s="30"/>
      <c r="B32" t="s">
        <v>96</v>
      </c>
      <c r="C32">
        <v>10</v>
      </c>
      <c r="D32" s="35">
        <v>96.22</v>
      </c>
      <c r="E32" s="35">
        <v>106.22</v>
      </c>
      <c r="F32" s="35">
        <f t="shared" si="1"/>
        <v>-870</v>
      </c>
    </row>
    <row r="33" spans="1:6">
      <c r="A33" s="30"/>
      <c r="B33" t="s">
        <v>97</v>
      </c>
      <c r="C33">
        <v>10</v>
      </c>
      <c r="D33" s="34">
        <v>145.32</v>
      </c>
      <c r="E33" s="35">
        <v>155.32</v>
      </c>
      <c r="F33" s="35">
        <f t="shared" si="1"/>
        <v>-880</v>
      </c>
    </row>
    <row r="34" spans="1:6">
      <c r="A34" s="30"/>
      <c r="B34" t="s">
        <v>43</v>
      </c>
      <c r="C34">
        <v>20</v>
      </c>
      <c r="D34" s="34">
        <v>145.4</v>
      </c>
      <c r="E34" s="35">
        <v>165.4</v>
      </c>
      <c r="F34" s="35">
        <f t="shared" si="1"/>
        <v>-900</v>
      </c>
    </row>
    <row r="35" spans="1:6">
      <c r="A35" s="30"/>
      <c r="B35" t="s">
        <v>44</v>
      </c>
      <c r="C35"/>
      <c r="D35" s="34"/>
      <c r="E35" s="35"/>
      <c r="F35" s="35">
        <f t="shared" si="1"/>
        <v>-900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-900</v>
      </c>
    </row>
    <row r="37" spans="1:6">
      <c r="A37" s="40">
        <v>45291</v>
      </c>
      <c r="B37" s="41" t="s">
        <v>38</v>
      </c>
      <c r="C37" s="42">
        <f>SUM(C25:C36)</f>
        <v>100</v>
      </c>
      <c r="D37" s="43"/>
      <c r="E37" s="44"/>
      <c r="F37" s="45">
        <f>D37-E37+F36+C37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7" t="s">
        <v>578</v>
      </c>
      <c r="B40" s="46" t="s">
        <v>190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A5" zoomScale="145" zoomScaleNormal="145" workbookViewId="0">
      <selection activeCell="F23" sqref="F23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-2232.38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178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179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180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181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182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183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184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185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186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187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188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189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1367.33</v>
      </c>
      <c r="F25" s="35">
        <f t="shared" ref="F25:F36" si="2">D25-E25+F24</f>
        <v>-375.01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1128.6300000000001</v>
      </c>
      <c r="F26" s="35">
        <f t="shared" si="2"/>
        <v>-495.80000000000007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1447.94</v>
      </c>
      <c r="F27" s="35">
        <f t="shared" si="2"/>
        <v>-640.00000000000011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934.05</v>
      </c>
      <c r="F28" s="35">
        <f t="shared" si="2"/>
        <v>-910.0100000000001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1380.9</v>
      </c>
      <c r="F29" s="35">
        <f t="shared" si="2"/>
        <v>-1180.8800000000001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1115.05</v>
      </c>
      <c r="F30" s="35">
        <f t="shared" si="2"/>
        <v>-1451.18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1377.88</v>
      </c>
      <c r="F31" s="35">
        <f t="shared" si="2"/>
        <v>-1725.0900000000001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1157.58</v>
      </c>
      <c r="F32" s="35">
        <f t="shared" si="2"/>
        <v>-1940.0100000000002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1313.94</v>
      </c>
      <c r="F33" s="35">
        <f t="shared" si="2"/>
        <v>-2181.71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1142.79</v>
      </c>
      <c r="F34" s="35">
        <f t="shared" si="2"/>
        <v>-2412.38</v>
      </c>
      <c r="I34" s="1"/>
      <c r="J34" s="3"/>
      <c r="K34" s="3"/>
      <c r="L34" s="27"/>
    </row>
    <row r="35" spans="1:12">
      <c r="A35" s="30"/>
      <c r="B35" t="s">
        <v>44</v>
      </c>
      <c r="C35"/>
      <c r="D35" s="34"/>
      <c r="E35" s="35"/>
      <c r="F35" s="35">
        <f t="shared" si="2"/>
        <v>-2412.38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-2412.38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180</v>
      </c>
      <c r="D37" s="43"/>
      <c r="E37" s="44"/>
      <c r="F37" s="45">
        <f>D37-E37+F36+C37</f>
        <v>-2232.38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7" t="s">
        <v>577</v>
      </c>
      <c r="B40" s="46" t="s">
        <v>190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191</v>
      </c>
      <c r="C42"/>
      <c r="D42" s="68"/>
    </row>
    <row r="43" spans="1:12">
      <c r="A43" s="69">
        <v>45236</v>
      </c>
      <c r="B43" s="1" t="s">
        <v>192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193</v>
      </c>
      <c r="C45"/>
      <c r="D45" s="68"/>
    </row>
    <row r="46" spans="1:12">
      <c r="B46" t="s">
        <v>194</v>
      </c>
      <c r="C46"/>
      <c r="D46" s="68"/>
    </row>
    <row r="47" spans="1:12">
      <c r="B47" t="s">
        <v>195</v>
      </c>
      <c r="C47"/>
      <c r="D47" s="68"/>
    </row>
    <row r="48" spans="1:12">
      <c r="B48" s="3" t="s">
        <v>196</v>
      </c>
      <c r="C48"/>
      <c r="D48"/>
    </row>
    <row r="49" spans="1:9">
      <c r="B49" t="s">
        <v>197</v>
      </c>
      <c r="C49"/>
      <c r="D49"/>
    </row>
    <row r="50" spans="1:9">
      <c r="B50" s="3" t="s">
        <v>198</v>
      </c>
      <c r="C50"/>
      <c r="D50"/>
    </row>
    <row r="51" spans="1:9">
      <c r="C51"/>
      <c r="D51"/>
    </row>
    <row r="52" spans="1:9">
      <c r="B52"/>
      <c r="C52"/>
      <c r="D52" t="s">
        <v>199</v>
      </c>
      <c r="E52" s="3" t="s">
        <v>200</v>
      </c>
    </row>
    <row r="53" spans="1:9">
      <c r="A53" s="69">
        <v>45236</v>
      </c>
      <c r="B53" s="3" t="s">
        <v>201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202</v>
      </c>
      <c r="E56" s="72" t="s">
        <v>203</v>
      </c>
      <c r="F56" s="72" t="s">
        <v>204</v>
      </c>
    </row>
    <row r="57" spans="1:9" ht="25.5">
      <c r="B57" s="72" t="s">
        <v>205</v>
      </c>
      <c r="C57" s="3">
        <v>11.5</v>
      </c>
      <c r="D57" s="3">
        <v>138000</v>
      </c>
    </row>
    <row r="58" spans="1:9" ht="38.25">
      <c r="B58" s="73" t="s">
        <v>206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207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208</v>
      </c>
      <c r="F62" s="3">
        <f t="shared" ref="F62:F73" si="3">F61+D62-E62</f>
        <v>0</v>
      </c>
      <c r="I62" s="3"/>
    </row>
    <row r="63" spans="1:9">
      <c r="B63" t="s">
        <v>209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210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211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212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213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214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215</v>
      </c>
      <c r="C76" s="78"/>
      <c r="D76" s="79"/>
      <c r="E76" s="80"/>
    </row>
    <row r="77" spans="1:10">
      <c r="A77" s="76"/>
      <c r="B77" s="81" t="s">
        <v>216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217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218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219</v>
      </c>
      <c r="C80"/>
      <c r="D80"/>
      <c r="E80" s="85">
        <f t="shared" si="4"/>
        <v>28080</v>
      </c>
    </row>
    <row r="81" spans="2:6">
      <c r="B81" s="87" t="s">
        <v>220</v>
      </c>
      <c r="C81"/>
      <c r="D81"/>
      <c r="E81" s="85">
        <f t="shared" si="4"/>
        <v>28080</v>
      </c>
      <c r="F81"/>
    </row>
    <row r="82" spans="2:6">
      <c r="B82" s="87" t="s">
        <v>221</v>
      </c>
      <c r="C82"/>
      <c r="D82"/>
      <c r="E82" s="85">
        <f t="shared" si="4"/>
        <v>28080</v>
      </c>
      <c r="F82" s="57"/>
    </row>
    <row r="83" spans="2:6">
      <c r="B83" s="88" t="s">
        <v>222</v>
      </c>
      <c r="C83"/>
      <c r="D83"/>
      <c r="E83" s="85">
        <f t="shared" si="4"/>
        <v>28080</v>
      </c>
      <c r="F83" s="57"/>
    </row>
    <row r="84" spans="2:6">
      <c r="B84" s="87" t="s">
        <v>223</v>
      </c>
      <c r="C84"/>
      <c r="D84"/>
      <c r="E84" s="85">
        <f t="shared" si="4"/>
        <v>28080</v>
      </c>
      <c r="F84" s="57"/>
    </row>
    <row r="85" spans="2:6">
      <c r="B85" s="84" t="s">
        <v>224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225</v>
      </c>
      <c r="C88"/>
      <c r="D88" s="3">
        <v>83000</v>
      </c>
      <c r="E88" s="85">
        <v>83000</v>
      </c>
    </row>
    <row r="89" spans="2:6">
      <c r="B89" s="87" t="s">
        <v>220</v>
      </c>
      <c r="C89"/>
      <c r="E89" s="85">
        <f t="shared" ref="E89:E95" si="5">E88-D89</f>
        <v>83000</v>
      </c>
      <c r="F89"/>
    </row>
    <row r="90" spans="2:6">
      <c r="B90" s="87" t="s">
        <v>221</v>
      </c>
      <c r="C90"/>
      <c r="E90" s="85">
        <f t="shared" si="5"/>
        <v>83000</v>
      </c>
      <c r="F90" s="57"/>
    </row>
    <row r="91" spans="2:6">
      <c r="B91" s="91" t="s">
        <v>226</v>
      </c>
      <c r="C91"/>
      <c r="E91" s="85">
        <f t="shared" si="5"/>
        <v>83000</v>
      </c>
      <c r="F91" s="57"/>
    </row>
    <row r="92" spans="2:6">
      <c r="B92" s="92" t="s">
        <v>223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227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228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229</v>
      </c>
      <c r="E97" s="57"/>
      <c r="F97" s="57"/>
    </row>
    <row r="98" spans="1:6">
      <c r="B98" t="s">
        <v>230</v>
      </c>
      <c r="C98"/>
      <c r="D98" s="3">
        <v>1252.54</v>
      </c>
      <c r="F98" s="57"/>
    </row>
    <row r="99" spans="1:6">
      <c r="B99" t="s">
        <v>231</v>
      </c>
      <c r="C99"/>
      <c r="D99" s="3">
        <v>375</v>
      </c>
      <c r="F99" s="57"/>
    </row>
    <row r="100" spans="1:6">
      <c r="B100" t="s">
        <v>232</v>
      </c>
      <c r="C100"/>
      <c r="D100" s="3">
        <v>1500</v>
      </c>
      <c r="F100" s="57"/>
    </row>
    <row r="101" spans="1:6">
      <c r="A101" s="69">
        <v>45015</v>
      </c>
      <c r="B101" t="s">
        <v>233</v>
      </c>
      <c r="C101"/>
      <c r="D101" s="3">
        <v>1447</v>
      </c>
      <c r="F101" s="57"/>
    </row>
    <row r="102" spans="1:6">
      <c r="B102" t="s">
        <v>234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235</v>
      </c>
      <c r="E105" s="3" t="s">
        <v>236</v>
      </c>
    </row>
    <row r="106" spans="1:6">
      <c r="B106" t="s">
        <v>237</v>
      </c>
      <c r="C106"/>
      <c r="D106" s="3">
        <v>36000</v>
      </c>
    </row>
    <row r="107" spans="1:6">
      <c r="B107" t="s">
        <v>238</v>
      </c>
      <c r="C107"/>
      <c r="E107" s="57">
        <v>28000</v>
      </c>
    </row>
    <row r="108" spans="1:6">
      <c r="A108" s="76"/>
      <c r="B108" t="s">
        <v>239</v>
      </c>
      <c r="C108"/>
      <c r="E108" s="57">
        <v>4000</v>
      </c>
      <c r="F108"/>
    </row>
    <row r="109" spans="1:6">
      <c r="A109" s="76"/>
      <c r="B109" t="s">
        <v>240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abSelected="1" topLeftCell="A4" zoomScale="190" zoomScaleNormal="190" workbookViewId="0">
      <selection activeCell="B14" sqref="B14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241</v>
      </c>
      <c r="C1" s="8"/>
      <c r="D1" s="51"/>
      <c r="E1" s="3"/>
      <c r="F1" s="97" t="s">
        <v>242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86000</v>
      </c>
      <c r="F4" s="17">
        <f>F20</f>
        <v>10000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86000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85" t="s">
        <v>605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605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243</v>
      </c>
      <c r="C12">
        <v>10000</v>
      </c>
      <c r="D12" s="28"/>
      <c r="E12" s="29"/>
      <c r="F12" s="27">
        <f t="shared" si="0"/>
        <v>10000</v>
      </c>
    </row>
    <row r="13" spans="1:6">
      <c r="A13" s="386">
        <v>45244</v>
      </c>
      <c r="B13" t="s">
        <v>606</v>
      </c>
      <c r="D13" s="28"/>
      <c r="E13" s="29"/>
      <c r="F13" s="27">
        <f t="shared" si="0"/>
        <v>10000</v>
      </c>
    </row>
    <row r="14" spans="1:6">
      <c r="A14" s="30"/>
      <c r="B14" t="s">
        <v>607</v>
      </c>
      <c r="D14" s="31"/>
      <c r="E14" s="32"/>
      <c r="F14" s="27">
        <f t="shared" si="0"/>
        <v>10000</v>
      </c>
    </row>
    <row r="15" spans="1:6">
      <c r="A15" s="30"/>
      <c r="B15" t="s">
        <v>608</v>
      </c>
      <c r="D15" s="31"/>
      <c r="E15" s="32"/>
      <c r="F15" s="27">
        <f t="shared" si="0"/>
        <v>10000</v>
      </c>
    </row>
    <row r="16" spans="1:6">
      <c r="A16" s="30"/>
      <c r="B16" t="s">
        <v>609</v>
      </c>
      <c r="D16" s="31"/>
      <c r="E16" s="32"/>
      <c r="F16" s="27">
        <f t="shared" si="0"/>
        <v>10000</v>
      </c>
    </row>
    <row r="17" spans="1:7">
      <c r="A17" s="30"/>
      <c r="D17" s="31"/>
      <c r="E17" s="32"/>
      <c r="F17" s="27">
        <f t="shared" si="0"/>
        <v>10000</v>
      </c>
    </row>
    <row r="18" spans="1:7">
      <c r="A18" s="30"/>
      <c r="B18" t="s">
        <v>603</v>
      </c>
      <c r="D18" s="31"/>
      <c r="E18" s="32"/>
      <c r="F18" s="27">
        <f t="shared" si="0"/>
        <v>10000</v>
      </c>
    </row>
    <row r="19" spans="1:7">
      <c r="A19" s="30"/>
      <c r="B19" t="s">
        <v>604</v>
      </c>
      <c r="D19" s="31"/>
      <c r="E19" s="32"/>
      <c r="F19" s="27">
        <f t="shared" si="0"/>
        <v>10000</v>
      </c>
    </row>
    <row r="20" spans="1:7">
      <c r="A20" s="30"/>
      <c r="D20" s="31"/>
      <c r="E20" s="32"/>
      <c r="F20" s="33">
        <f t="shared" si="0"/>
        <v>10000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598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342.4</v>
      </c>
      <c r="F26" s="35">
        <f t="shared" si="1"/>
        <v>-1230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335.31</v>
      </c>
      <c r="F27" s="35">
        <f t="shared" si="1"/>
        <v>-1260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220.12</v>
      </c>
      <c r="F28" s="35">
        <f t="shared" si="1"/>
        <v>-1290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339.37</v>
      </c>
      <c r="F29" s="35">
        <f t="shared" si="1"/>
        <v>-1320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322.29000000000002</v>
      </c>
      <c r="F30" s="35">
        <f t="shared" si="1"/>
        <v>-1350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257.87</v>
      </c>
      <c r="F31" s="35">
        <f t="shared" si="1"/>
        <v>-1380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353.65</v>
      </c>
      <c r="F32" s="35">
        <f t="shared" si="1"/>
        <v>-1410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317.68</v>
      </c>
      <c r="F33" s="35">
        <f t="shared" si="1"/>
        <v>-1440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379.26</v>
      </c>
      <c r="F34" s="35">
        <f t="shared" si="1"/>
        <v>-1480</v>
      </c>
      <c r="G34" s="3"/>
    </row>
    <row r="35" spans="1:7">
      <c r="A35" s="30"/>
      <c r="B35" t="s">
        <v>44</v>
      </c>
      <c r="D35" s="34"/>
      <c r="E35" s="35"/>
      <c r="F35" s="35">
        <f t="shared" si="1"/>
        <v>-1480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-1480</v>
      </c>
    </row>
    <row r="37" spans="1:7">
      <c r="A37" s="40">
        <v>45291</v>
      </c>
      <c r="B37" s="41" t="s">
        <v>38</v>
      </c>
      <c r="C37" s="42">
        <f>SUM(C25:C36)</f>
        <v>280</v>
      </c>
      <c r="D37" s="43"/>
      <c r="E37" s="44"/>
      <c r="F37" s="45">
        <f>D37-E37+F36+C37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7" t="s">
        <v>576</v>
      </c>
      <c r="B40" s="46" t="s">
        <v>190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244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245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246</v>
      </c>
      <c r="E45" s="3"/>
      <c r="F45" s="3"/>
    </row>
    <row r="46" spans="1:7">
      <c r="B46" s="1" t="s">
        <v>247</v>
      </c>
      <c r="E46" s="3"/>
      <c r="F46" s="3"/>
    </row>
    <row r="47" spans="1:7">
      <c r="B47" s="1" t="s">
        <v>248</v>
      </c>
      <c r="E47" s="3"/>
      <c r="F47" s="3"/>
    </row>
    <row r="48" spans="1:7">
      <c r="B48" s="1" t="s">
        <v>249</v>
      </c>
      <c r="E48" s="3"/>
      <c r="F48" s="3"/>
    </row>
    <row r="49" spans="1:6">
      <c r="B49" s="1" t="s">
        <v>250</v>
      </c>
      <c r="E49" s="3"/>
      <c r="F49" s="3"/>
    </row>
    <row r="50" spans="1:6">
      <c r="B50" s="1" t="s">
        <v>251</v>
      </c>
      <c r="E50" s="3"/>
      <c r="F50" s="3"/>
    </row>
    <row r="51" spans="1:6">
      <c r="B51" s="1" t="s">
        <v>252</v>
      </c>
      <c r="E51" s="3"/>
      <c r="F51" s="3"/>
    </row>
    <row r="52" spans="1:6">
      <c r="B52" s="1" t="s">
        <v>253</v>
      </c>
      <c r="E52" s="3"/>
      <c r="F52" s="3"/>
    </row>
    <row r="56" spans="1:6">
      <c r="B56" t="s">
        <v>254</v>
      </c>
      <c r="C56" s="3"/>
      <c r="D56" s="3"/>
      <c r="E56" s="3"/>
    </row>
    <row r="57" spans="1:6">
      <c r="B57" t="s">
        <v>255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256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257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258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259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260</v>
      </c>
      <c r="C64" s="3">
        <v>400</v>
      </c>
      <c r="E64" s="3">
        <f t="shared" si="2"/>
        <v>4400</v>
      </c>
    </row>
    <row r="65" spans="1:5">
      <c r="A65" s="60"/>
      <c r="B65" t="s">
        <v>261</v>
      </c>
      <c r="C65" s="3"/>
      <c r="D65" s="3"/>
      <c r="E65" s="3">
        <f t="shared" si="2"/>
        <v>4400</v>
      </c>
    </row>
    <row r="66" spans="1:5">
      <c r="A66" s="60"/>
      <c r="B66" t="s">
        <v>262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263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263</v>
      </c>
      <c r="D69">
        <v>2400</v>
      </c>
      <c r="E69" s="3">
        <f t="shared" si="2"/>
        <v>-400</v>
      </c>
    </row>
    <row r="70" spans="1:5">
      <c r="B70" s="1" t="s">
        <v>264</v>
      </c>
      <c r="D70">
        <v>-342.4</v>
      </c>
      <c r="E70" s="3">
        <f t="shared" si="2"/>
        <v>-57.600000000000023</v>
      </c>
    </row>
    <row r="71" spans="1:5">
      <c r="B71" s="1" t="s">
        <v>265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zoomScale="160" zoomScaleNormal="160" workbookViewId="0">
      <selection activeCell="A3" sqref="A3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266</v>
      </c>
      <c r="D2" s="3" t="s">
        <v>267</v>
      </c>
      <c r="F2" s="57">
        <f>SUM(F6:F55)</f>
        <v>3056.4</v>
      </c>
      <c r="G2" s="57"/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268</v>
      </c>
      <c r="C6"/>
      <c r="D6"/>
      <c r="F6" s="3">
        <v>87.69</v>
      </c>
      <c r="G6" s="3">
        <f t="shared" ref="G6:G22" si="0">G5+E6-F6</f>
        <v>-87.69</v>
      </c>
    </row>
    <row r="7" spans="1:7">
      <c r="A7" s="60">
        <v>44985</v>
      </c>
      <c r="B7" t="s">
        <v>269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270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271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272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273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274</v>
      </c>
      <c r="C12"/>
      <c r="D12"/>
      <c r="F12" s="3">
        <v>109.5</v>
      </c>
      <c r="G12" s="3">
        <f t="shared" si="0"/>
        <v>-1577.63</v>
      </c>
    </row>
    <row r="13" spans="1:7">
      <c r="A13" s="60">
        <v>45076</v>
      </c>
      <c r="B13" t="s">
        <v>275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45107</v>
      </c>
      <c r="B14" t="s">
        <v>276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45137</v>
      </c>
      <c r="B15" t="s">
        <v>277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45168</v>
      </c>
      <c r="B16" t="s">
        <v>278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45199</v>
      </c>
      <c r="B17" t="s">
        <v>279</v>
      </c>
      <c r="C17"/>
      <c r="D17"/>
      <c r="F17" s="3">
        <v>41.12</v>
      </c>
      <c r="G17" s="3">
        <f t="shared" si="0"/>
        <v>-1731.9</v>
      </c>
    </row>
    <row r="18" spans="1:7">
      <c r="A18" s="60">
        <v>45229</v>
      </c>
      <c r="B18" t="s">
        <v>280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281</v>
      </c>
      <c r="C19"/>
      <c r="D19"/>
      <c r="F19" s="3">
        <v>109.5</v>
      </c>
      <c r="G19" s="3">
        <f t="shared" si="0"/>
        <v>-2936.4</v>
      </c>
    </row>
    <row r="20" spans="1:7">
      <c r="A20" s="101">
        <v>45213</v>
      </c>
      <c r="B20" s="1" t="s">
        <v>282</v>
      </c>
      <c r="C20"/>
      <c r="D20"/>
      <c r="F20"/>
      <c r="G20" s="3">
        <f t="shared" si="0"/>
        <v>-2936.4</v>
      </c>
    </row>
    <row r="21" spans="1:7">
      <c r="A21" s="60">
        <v>45290</v>
      </c>
      <c r="B21" t="s">
        <v>283</v>
      </c>
      <c r="C21"/>
      <c r="G21" s="3">
        <f t="shared" si="0"/>
        <v>-2936.4</v>
      </c>
    </row>
    <row r="22" spans="1:7">
      <c r="B22" t="s">
        <v>144</v>
      </c>
      <c r="C22"/>
      <c r="D22"/>
      <c r="E22"/>
      <c r="F22">
        <v>120</v>
      </c>
      <c r="G22" s="3">
        <f t="shared" si="0"/>
        <v>-3056.4</v>
      </c>
    </row>
    <row r="23" spans="1:7">
      <c r="C23"/>
      <c r="D23"/>
      <c r="E23"/>
      <c r="F23"/>
    </row>
    <row r="24" spans="1:7">
      <c r="D24"/>
    </row>
    <row r="25" spans="1:7">
      <c r="A25" s="60"/>
    </row>
    <row r="26" spans="1:7">
      <c r="A26" s="60"/>
      <c r="B26" s="3"/>
      <c r="D26"/>
    </row>
    <row r="27" spans="1:7">
      <c r="A27" s="60"/>
      <c r="B27" s="3"/>
      <c r="D27"/>
    </row>
    <row r="31" spans="1:7">
      <c r="E31" s="1"/>
    </row>
    <row r="32" spans="1:7">
      <c r="E32" s="1"/>
    </row>
    <row r="33" spans="1:7">
      <c r="E33" s="1"/>
    </row>
    <row r="34" spans="1:7">
      <c r="A34" s="60"/>
      <c r="E34" s="1"/>
    </row>
    <row r="35" spans="1:7">
      <c r="A35" s="60"/>
      <c r="E35" s="1"/>
    </row>
    <row r="36" spans="1:7">
      <c r="E36" s="1"/>
    </row>
    <row r="37" spans="1:7">
      <c r="A37" s="60"/>
      <c r="E37" s="1"/>
    </row>
    <row r="47" spans="1:7">
      <c r="G47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2023-11-09T11:36:40Z</cp:lastPrinted>
  <dcterms:created xsi:type="dcterms:W3CDTF">2019-12-25T12:06:09Z</dcterms:created>
  <dcterms:modified xsi:type="dcterms:W3CDTF">2023-11-24T11:27:45Z</dcterms:modified>
</cp:coreProperties>
</file>