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yfa2" sheetId="1" state="visible" r:id="rId2"/>
    <sheet name="Sayfa4" sheetId="2" state="visible" r:id="rId3"/>
    <sheet name="TTE" sheetId="3" state="visible" r:id="rId4"/>
    <sheet name="801" sheetId="4" state="visible" r:id="rId5"/>
    <sheet name="Sayfa3" sheetId="5" state="visible" r:id="rId6"/>
    <sheet name="Sayfa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<sst xmlns="http://schemas.openxmlformats.org/spreadsheetml/2006/main" count="417" uniqueCount="232">
  <si>
    <t xml:space="preserve">Toplam Yatırım</t>
  </si>
  <si>
    <t xml:space="preserve">Satış</t>
  </si>
  <si>
    <t xml:space="preserve">NET TL</t>
  </si>
  <si>
    <t xml:space="preserve">Mevcut</t>
  </si>
  <si>
    <t xml:space="preserve">Satılan</t>
  </si>
  <si>
    <t xml:space="preserve">ALIŞ</t>
  </si>
  <si>
    <t xml:space="preserve">SATIŞ</t>
  </si>
  <si>
    <t xml:space="preserve">FARK</t>
  </si>
  <si>
    <t xml:space="preserve">GÜN</t>
  </si>
  <si>
    <t xml:space="preserve">AY </t>
  </si>
  <si>
    <t xml:space="preserve">Açıklama</t>
  </si>
  <si>
    <t xml:space="preserve">tarih</t>
  </si>
  <si>
    <t xml:space="preserve">adet</t>
  </si>
  <si>
    <t xml:space="preserve">birim fiyat</t>
  </si>
  <si>
    <t xml:space="preserve">Tutar</t>
  </si>
  <si>
    <t xml:space="preserve">Tarih2</t>
  </si>
  <si>
    <t xml:space="preserve">Miktar</t>
  </si>
  <si>
    <t xml:space="preserve">Fiyat</t>
  </si>
  <si>
    <t xml:space="preserve">Tutar3</t>
  </si>
  <si>
    <t xml:space="preserve">Miktar3</t>
  </si>
  <si>
    <t xml:space="preserve">Tutar2</t>
  </si>
  <si>
    <t xml:space="preserve">Mktr</t>
  </si>
  <si>
    <t xml:space="preserve">%</t>
  </si>
  <si>
    <t xml:space="preserve">MOGAN halkaarz</t>
  </si>
  <si>
    <t xml:space="preserve">OBAMS halkaarz</t>
  </si>
  <si>
    <t xml:space="preserve">OBAMS komisyon</t>
  </si>
  <si>
    <t xml:space="preserve">TTE Fon</t>
  </si>
  <si>
    <t xml:space="preserve">XAU</t>
  </si>
  <si>
    <t xml:space="preserve">Euro </t>
  </si>
  <si>
    <t xml:space="preserve">USD</t>
  </si>
  <si>
    <t xml:space="preserve">NET</t>
  </si>
  <si>
    <t xml:space="preserve">Euro satış MOGAN</t>
  </si>
  <si>
    <t xml:space="preserve">Euro satış LMKDC için</t>
  </si>
  <si>
    <t xml:space="preserve">ALVES halkaarz</t>
  </si>
  <si>
    <t xml:space="preserve">ALVES komisyon</t>
  </si>
  <si>
    <t xml:space="preserve">LMKDC halkaarz</t>
  </si>
  <si>
    <t xml:space="preserve">LMKDC komisyon</t>
  </si>
  <si>
    <t xml:space="preserve">TABGD ALIŞ</t>
  </si>
  <si>
    <t xml:space="preserve">GUBRF alış</t>
  </si>
  <si>
    <t xml:space="preserve">komisyon</t>
  </si>
  <si>
    <t xml:space="preserve">SURGY Halka Arz</t>
  </si>
  <si>
    <t xml:space="preserve">Mega Metal Halka Arz</t>
  </si>
  <si>
    <t xml:space="preserve">Avrupakent GYO Halka Arz</t>
  </si>
  <si>
    <t xml:space="preserve">Avrupakent GYO Alış</t>
  </si>
  <si>
    <t xml:space="preserve">İŞ Fon 801 alış</t>
  </si>
  <si>
    <t xml:space="preserve">İŞ Fon 801 obams için</t>
  </si>
  <si>
    <t xml:space="preserve">İŞ Fon 801 alves için</t>
  </si>
  <si>
    <t xml:space="preserve">İŞ Fon 801 tte için</t>
  </si>
  <si>
    <t xml:space="preserve">İŞ Fon 801</t>
  </si>
  <si>
    <t xml:space="preserve">İŞ Fon 808 alış</t>
  </si>
  <si>
    <t xml:space="preserve">İŞ Fon 801 satış</t>
  </si>
  <si>
    <t xml:space="preserve">GAU</t>
  </si>
  <si>
    <t xml:space="preserve">EUR</t>
  </si>
  <si>
    <t xml:space="preserve">TTE</t>
  </si>
  <si>
    <t xml:space="preserve">MOGAN</t>
  </si>
  <si>
    <t xml:space="preserve">TPL</t>
  </si>
  <si>
    <t xml:space="preserve">XU100</t>
  </si>
  <si>
    <t xml:space="preserve">LMKDC</t>
  </si>
  <si>
    <t xml:space="preserve">ALVES</t>
  </si>
  <si>
    <t xml:space="preserve">OBAMS</t>
  </si>
  <si>
    <t xml:space="preserve">alış</t>
  </si>
  <si>
    <t xml:space="preserve">satış</t>
  </si>
  <si>
    <t xml:space="preserve">TL</t>
  </si>
  <si>
    <t xml:space="preserve"> + </t>
  </si>
  <si>
    <t xml:space="preserve">Tarih</t>
  </si>
  <si>
    <t xml:space="preserve">Adet</t>
  </si>
  <si>
    <t xml:space="preserve">Kar</t>
  </si>
  <si>
    <t xml:space="preserve">Alış</t>
  </si>
  <si>
    <t xml:space="preserve">Toplam Kar</t>
  </si>
  <si>
    <t xml:space="preserve">Kar %</t>
  </si>
  <si>
    <t xml:space="preserve">Değişim</t>
  </si>
  <si>
    <t xml:space="preserve">Değişim Oranı (%)</t>
  </si>
  <si>
    <t xml:space="preserve">Küm.Oran (%)</t>
  </si>
  <si>
    <t xml:space="preserve">0.000000</t>
  </si>
  <si>
    <t xml:space="preserve">0.00</t>
  </si>
  <si>
    <t xml:space="preserve">0.616584</t>
  </si>
  <si>
    <t xml:space="preserve">0.593753</t>
  </si>
  <si>
    <t xml:space="preserve">0.601064</t>
  </si>
  <si>
    <t xml:space="preserve">0.608605</t>
  </si>
  <si>
    <t xml:space="preserve">0.604285</t>
  </si>
  <si>
    <t xml:space="preserve">0.604500</t>
  </si>
  <si>
    <t xml:space="preserve">0.600845</t>
  </si>
  <si>
    <t xml:space="preserve">0.599500</t>
  </si>
  <si>
    <t xml:space="preserve">0.597470</t>
  </si>
  <si>
    <t xml:space="preserve">0.605467</t>
  </si>
  <si>
    <t xml:space="preserve">0.608884</t>
  </si>
  <si>
    <t xml:space="preserve">0.629702</t>
  </si>
  <si>
    <t xml:space="preserve">0.625502</t>
  </si>
  <si>
    <t xml:space="preserve">0.625781</t>
  </si>
  <si>
    <t xml:space="preserve">0.614817</t>
  </si>
  <si>
    <t xml:space="preserve">0.634786</t>
  </si>
  <si>
    <t xml:space="preserve">0.631570</t>
  </si>
  <si>
    <t xml:space="preserve">0.629156</t>
  </si>
  <si>
    <t xml:space="preserve">0.641710</t>
  </si>
  <si>
    <t xml:space="preserve">0.665196</t>
  </si>
  <si>
    <t xml:space="preserve">0.658159</t>
  </si>
  <si>
    <t xml:space="preserve">0.658668</t>
  </si>
  <si>
    <t xml:space="preserve">0.658434</t>
  </si>
  <si>
    <t xml:space="preserve">0.662731</t>
  </si>
  <si>
    <t xml:space="preserve">0.645802</t>
  </si>
  <si>
    <t xml:space="preserve">0.657615</t>
  </si>
  <si>
    <t xml:space="preserve">0.666105</t>
  </si>
  <si>
    <t xml:space="preserve">0.670066</t>
  </si>
  <si>
    <t xml:space="preserve">0.667361</t>
  </si>
  <si>
    <t xml:space="preserve">0.675217</t>
  </si>
  <si>
    <t xml:space="preserve">0.681558</t>
  </si>
  <si>
    <t xml:space="preserve">0.689368</t>
  </si>
  <si>
    <t xml:space="preserve"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</si>
  <si>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</si>
  <si>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</si>
  <si>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</si>
  <si>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</si>
  <si>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</si>
  <si>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</si>
  <si>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</si>
  <si>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</si>
  <si>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</si>
  <si>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 xml:space="preserve">İŞL</t>
  </si>
  <si>
    <t xml:space="preserve">TARİHİ  </t>
  </si>
  <si>
    <t xml:space="preserve">ADI   </t>
  </si>
  <si>
    <t xml:space="preserve">BİRİM FİAT </t>
  </si>
  <si>
    <t xml:space="preserve">ADEDİ            </t>
  </si>
  <si>
    <t xml:space="preserve">MALİYET</t>
  </si>
  <si>
    <t xml:space="preserve">MASRAF</t>
  </si>
  <si>
    <t xml:space="preserve">                  </t>
  </si>
  <si>
    <t xml:space="preserve"> BAKİYE</t>
  </si>
  <si>
    <t xml:space="preserve">     </t>
  </si>
  <si>
    <t xml:space="preserve">        </t>
  </si>
  <si>
    <t xml:space="preserve">KOD</t>
  </si>
  <si>
    <t xml:space="preserve">========</t>
  </si>
  <si>
    <t xml:space="preserve">======</t>
  </si>
  <si>
    <t xml:space="preserve">===========</t>
  </si>
  <si>
    <t xml:space="preserve">==========</t>
  </si>
  <si>
    <t xml:space="preserve">=========</t>
  </si>
  <si>
    <t xml:space="preserve"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</si>
  <si>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</si>
  <si>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</si>
  <si>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</si>
  <si>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</si>
  <si>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</si>
  <si>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 xml:space="preserve">CARİ/YATIRIM VİRMANI</t>
  </si>
  <si>
    <t xml:space="preserve"> QC</t>
  </si>
  <si>
    <t xml:space="preserve">TABGD </t>
  </si>
  <si>
    <t xml:space="preserve">HALKA ARZ TALEP GİRİŞİ</t>
  </si>
  <si>
    <t xml:space="preserve"> HF</t>
  </si>
  <si>
    <t xml:space="preserve">HALKA ARZ  +0.000 ALIM TALEP SONUCU</t>
  </si>
  <si>
    <t xml:space="preserve"> HX</t>
  </si>
  <si>
    <t xml:space="preserve">HALKA ARZ SENET 9</t>
  </si>
  <si>
    <t xml:space="preserve">30000025400 NOLU ALIŞ TALİMATI</t>
  </si>
  <si>
    <t xml:space="preserve"> QX</t>
  </si>
  <si>
    <t xml:space="preserve">30000025506 NOLU ALIŞ TALİMATI</t>
  </si>
  <si>
    <t xml:space="preserve">30000281703 NOLU ALIŞ TALİMATI</t>
  </si>
  <si>
    <t xml:space="preserve">030000281703 NOLU TALİMAT İPTALİ</t>
  </si>
  <si>
    <t xml:space="preserve"> QT</t>
  </si>
  <si>
    <t xml:space="preserve">030000025506 NOLU TALİMAT İPTALİ</t>
  </si>
  <si>
    <t xml:space="preserve">030000025400 NOLU TALİMAT İPTALİ</t>
  </si>
  <si>
    <t xml:space="preserve">MEGMT </t>
  </si>
  <si>
    <t xml:space="preserve">SURGY </t>
  </si>
  <si>
    <t xml:space="preserve">YATIRIM FONU ALIŞI 300</t>
  </si>
  <si>
    <t xml:space="preserve">YATIRIM FONU ALIŞI 10</t>
  </si>
  <si>
    <t xml:space="preserve">207000086784 NOLU ALIŞ TALİMATI</t>
  </si>
  <si>
    <t xml:space="preserve">207000086784 NOLU TLM.EMİR İYİLEŞT</t>
  </si>
  <si>
    <t xml:space="preserve"> QU</t>
  </si>
  <si>
    <t xml:space="preserve">TAKAS KOM: 2.87 - 19 - ALIŞ BSMV: 0.14</t>
  </si>
  <si>
    <t xml:space="preserve"> QA</t>
  </si>
  <si>
    <t xml:space="preserve">HALKA ARZ ALIM TALEP SONUCU</t>
  </si>
  <si>
    <t xml:space="preserve">HALKA ARZ SENET 10 GİRİŞİ,SIRANO:</t>
  </si>
  <si>
    <t xml:space="preserve">HALKA ARZ SENET 13 GİRİŞİ,SIRANO:</t>
  </si>
  <si>
    <t xml:space="preserve">          - </t>
  </si>
  <si>
    <t xml:space="preserve">           - </t>
  </si>
  <si>
    <t xml:space="preserve">QC</t>
  </si>
  <si>
    <t xml:space="preserve">AVPGY</t>
  </si>
  <si>
    <t xml:space="preserve">HF</t>
  </si>
  <si>
    <t xml:space="preserve">YATIRIM FONU ALIŞI 50</t>
  </si>
  <si>
    <t xml:space="preserve">HX</t>
  </si>
  <si>
    <t xml:space="preserve">HALKA ARZ SENET 26 GİRİŞİ,SIRANO:</t>
  </si>
  <si>
    <t xml:space="preserve">YATIRIM FONU SATIŞI</t>
  </si>
  <si>
    <t xml:space="preserve">YATIRIM/CARİ VİRMANI</t>
  </si>
  <si>
    <t xml:space="preserve">QP</t>
  </si>
  <si>
    <t xml:space="preserve">TABGD</t>
  </si>
  <si>
    <t xml:space="preserve">228000154978 NOLU ALIŞ TALİMATI</t>
  </si>
  <si>
    <t xml:space="preserve">QX</t>
  </si>
  <si>
    <t xml:space="preserve">228000162133 NOLU ALIŞ TALİMATI</t>
  </si>
  <si>
    <t xml:space="preserve">TABGD  </t>
  </si>
  <si>
    <t xml:space="preserve">TAKAS KOM: 4.60  - 39 - ALIŞ BSMV: 0.23</t>
  </si>
  <si>
    <t xml:space="preserve">QA</t>
  </si>
  <si>
    <t xml:space="preserve">AVPGY  </t>
  </si>
  <si>
    <t xml:space="preserve">TAKAS KOM: 7.90 -126 - ALIŞ BSMV: 0.40</t>
  </si>
  <si>
    <t xml:space="preserve">YATIRIM FONU SATIŞI 22</t>
  </si>
  <si>
    <t xml:space="preserve">       </t>
  </si>
  <si>
    <t xml:space="preserve">           -</t>
  </si>
  <si>
    <t xml:space="preserve">YAT.HS.SAKLAMA ÜCRETİ</t>
  </si>
  <si>
    <t xml:space="preserve">QM</t>
  </si>
  <si>
    <t xml:space="preserve">BSMV TUTARI</t>
  </si>
  <si>
    <t xml:space="preserve">ST</t>
  </si>
  <si>
    <t xml:space="preserve">YATIRIM FONU ALIŞI 110</t>
  </si>
  <si>
    <t xml:space="preserve">  +0.0</t>
  </si>
  <si>
    <t xml:space="preserve">TALİMAT</t>
  </si>
  <si>
    <t xml:space="preserve">IZ</t>
  </si>
  <si>
    <t xml:space="preserve">YATIRIM FONU -160 - TALİMAT SONUCU - ALIM</t>
  </si>
  <si>
    <t xml:space="preserve">MN</t>
  </si>
  <si>
    <t xml:space="preserve">122000524210 NOLU SATIŞ TALİMATI - 126</t>
  </si>
  <si>
    <t xml:space="preserve">QY</t>
  </si>
  <si>
    <t xml:space="preserve">MEGMT  </t>
  </si>
  <si>
    <t xml:space="preserve">122000524730 NOLU SATIŞ TALİMATI -13</t>
  </si>
  <si>
    <t xml:space="preserve">TAKAS KOM: 12.95 - 0- SATIŞ BSMV: 0.65</t>
  </si>
  <si>
    <t xml:space="preserve">QZ</t>
  </si>
  <si>
    <t xml:space="preserve">TAKAS KOM: 1.08 - SATIŞ BSMV: 0.05</t>
  </si>
  <si>
    <t xml:space="preserve">ev elektrik</t>
  </si>
  <si>
    <t xml:space="preserve">umut</t>
  </si>
  <si>
    <t xml:space="preserve">yasemin</t>
  </si>
  <si>
    <t xml:space="preserve">peri</t>
  </si>
  <si>
    <t xml:space="preserve">hmb</t>
  </si>
  <si>
    <t xml:space="preserve">kr a</t>
  </si>
  <si>
    <t xml:space="preserve">kr b</t>
  </si>
  <si>
    <t xml:space="preserve">kr c</t>
  </si>
  <si>
    <t xml:space="preserve">kr d</t>
  </si>
  <si>
    <t xml:space="preserve">kr e</t>
  </si>
  <si>
    <t xml:space="preserve">kr f</t>
  </si>
  <si>
    <t xml:space="preserve">kr g</t>
  </si>
  <si>
    <t xml:space="preserve">kr h</t>
  </si>
  <si>
    <t xml:space="preserve">100 KASA</t>
  </si>
  <si>
    <t xml:space="preserve">101 ALINAN ÇEKLER</t>
  </si>
  <si>
    <t xml:space="preserve">102 BANKALAR</t>
  </si>
  <si>
    <t xml:space="preserve">110 Hisse Senetleri</t>
  </si>
  <si>
    <t xml:space="preserve">645 Menkul Kıymet Satış Karları</t>
  </si>
  <si>
    <t xml:space="preserve">110.20 MEGMT - 745 MEGA METAL</t>
  </si>
  <si>
    <t xml:space="preserve">110.21 SURGY- 744 SUR GYO</t>
  </si>
  <si>
    <t xml:space="preserve">110.02 İŞ 808</t>
  </si>
  <si>
    <t xml:space="preserve">110.22 AVPGY - 747 AVRUPAKENT GYO</t>
  </si>
  <si>
    <t xml:space="preserve">110.01 İŞ 801</t>
  </si>
  <si>
    <t xml:space="preserve">110.23 TABGD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</si>
</sst>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dd/mm/yy;@"/>
    <numFmt numFmtId="166" formatCode="0.00"/>
    <numFmt numFmtId="167" formatCode="#,##0.00"/>
    <numFmt numFmtId="168" formatCode="#,##0.000000"/>
    <numFmt numFmtId="169" formatCode="#,##0.00_ ;[RED]\-#,##0.00\ "/>
    <numFmt numFmtId="170" formatCode="0.00_ ;[RED]\-0.00\ "/>
    <numFmt numFmtId="171" formatCode="%0"/>
    <numFmt numFmtId="172" formatCode="0.0"/>
    <numFmt numFmtId="173" formatCode="%0.00"/>
    <numFmt numFmtId="174" formatCode="0_ ;[RED]\-0\ "/>
    <numFmt numFmtId="175" formatCode="0"/>
    <numFmt numFmtId="176" formatCode="dd/mmm"/>
    <numFmt numFmtId="177" formatCode="General"/>
    <numFmt numFmtId="178" formatCode="0.000000"/>
    <numFmt numFmtId="179" formatCode="0.0000%"/>
    <numFmt numFmtId="180" formatCode="dd/mm/yyyy"/>
    <numFmt numFmtId="181" formatCode="#,##0"/>
    <numFmt numFmtId="182" formatCode="0.000"/>
  </numFmts>
  <fonts count="23">
    <font>
      <sz val="10"/>
      <color rgb="FF000000"/>
      <name val="Liberation Sans1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62"/>
    </font>
    <font>
      <b val="true"/>
      <sz val="10"/>
      <color rgb="FF000000"/>
      <name val="Liberation Sans1"/>
      <family val="0"/>
      <charset val="162"/>
    </font>
    <font>
      <sz val="10"/>
      <color rgb="FFCC0000"/>
      <name val="Liberation Sans1"/>
      <family val="0"/>
      <charset val="162"/>
    </font>
    <font>
      <b val="true"/>
      <sz val="10"/>
      <color rgb="FFFFFFFF"/>
      <name val="Liberation Sans1"/>
      <family val="0"/>
      <charset val="162"/>
    </font>
    <font>
      <i val="true"/>
      <sz val="10"/>
      <color rgb="FF808080"/>
      <name val="Liberation Sans1"/>
      <family val="0"/>
      <charset val="162"/>
    </font>
    <font>
      <sz val="10"/>
      <color rgb="FF006600"/>
      <name val="Liberation Sans1"/>
      <family val="0"/>
      <charset val="162"/>
    </font>
    <font>
      <sz val="18"/>
      <color rgb="FF000000"/>
      <name val="Liberation Sans1"/>
      <family val="0"/>
      <charset val="162"/>
    </font>
    <font>
      <b val="true"/>
      <sz val="24"/>
      <color rgb="FF000000"/>
      <name val="Liberation Sans1"/>
      <family val="0"/>
      <charset val="162"/>
    </font>
    <font>
      <sz val="12"/>
      <color rgb="FF000000"/>
      <name val="Liberation Sans1"/>
      <family val="0"/>
      <charset val="162"/>
    </font>
    <font>
      <u val="single"/>
      <sz val="10"/>
      <color rgb="FF0000EE"/>
      <name val="Liberation Sans1"/>
      <family val="0"/>
      <charset val="162"/>
    </font>
    <font>
      <sz val="10"/>
      <color rgb="FF996600"/>
      <name val="Liberation Sans1"/>
      <family val="0"/>
      <charset val="162"/>
    </font>
    <font>
      <sz val="10"/>
      <color rgb="FF333333"/>
      <name val="Liberation Sans1"/>
      <family val="0"/>
      <charset val="162"/>
    </font>
    <font>
      <b val="true"/>
      <i val="true"/>
      <u val="single"/>
      <sz val="10"/>
      <color rgb="FF000000"/>
      <name val="Liberation Sans1"/>
      <family val="0"/>
      <charset val="162"/>
    </font>
    <font>
      <b val="true"/>
      <u val="single"/>
      <sz val="10"/>
      <color rgb="FF000000"/>
      <name val="Liberation Sans1"/>
      <family val="0"/>
      <charset val="162"/>
    </font>
    <font>
      <sz val="10"/>
      <color rgb="FFFFFF00"/>
      <name val="Liberation Sans1"/>
      <family val="0"/>
      <charset val="162"/>
    </font>
    <font>
      <sz val="10"/>
      <color rgb="FFFF0000"/>
      <name val="Liberation Sans1"/>
      <family val="0"/>
      <charset val="162"/>
    </font>
    <font>
      <b val="true"/>
      <sz val="10"/>
      <color rgb="FFFF0000"/>
      <name val="Liberation Sans1"/>
      <family val="0"/>
      <charset val="162"/>
    </font>
    <font>
      <u val="single"/>
      <sz val="10"/>
      <color rgb="FF000000"/>
      <name val="Liberation Sans1"/>
      <family val="0"/>
      <charset val="162"/>
    </font>
    <font>
      <b val="true"/>
      <sz val="12"/>
      <color rgb="FF000000"/>
      <name val="Arial Rounded MT Bold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7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1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80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81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dxfs count="6">
    <dxf>
      <fill>
        <patternFill patternType="solid">
          <fgColor rgb="FFE2F0D9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FDFDF"/>
          <bgColor rgb="FF303030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2" displayName="Tablo2" ref="A9:M74" headerRowCount="1" totalsRowCount="0" totalsRowShown="0">
  <autoFilter ref="A9:M74"/>
  <tableColumns count="13">
    <tableColumn id="1" name="Açıklama"/>
    <tableColumn id="2" name="tarih"/>
    <tableColumn id="3" name="adet"/>
    <tableColumn id="4" name="birim fiyat"/>
    <tableColumn id="5" name="Tutar"/>
    <tableColumn id="6" name="Tarih2"/>
    <tableColumn id="7" name="Miktar"/>
    <tableColumn id="8" name="Fiyat"/>
    <tableColumn id="9" name="Tutar3"/>
    <tableColumn id="10" name="Miktar3"/>
    <tableColumn id="11" name="Tutar2"/>
    <tableColumn id="12" name="Mktr"/>
    <tableColumn id="13" name="%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2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H14" activeCellId="0" sqref="H14"/>
    </sheetView>
  </sheetViews>
  <sheetFormatPr defaultColWidth="8.57421875" defaultRowHeight="12.75" zeroHeight="false" outlineLevelRow="0" outlineLevelCol="0"/>
  <cols>
    <col collapsed="false" customWidth="true" hidden="false" outlineLevel="0" max="1" min="1" style="1" width="17.43"/>
    <col collapsed="false" customWidth="true" hidden="false" outlineLevel="0" max="2" min="2" style="2" width="8.28"/>
    <col collapsed="false" customWidth="true" hidden="false" outlineLevel="0" max="3" min="3" style="3" width="8.86"/>
    <col collapsed="false" customWidth="true" hidden="false" outlineLevel="0" max="4" min="4" style="1" width="11.58"/>
    <col collapsed="false" customWidth="true" hidden="false" outlineLevel="0" max="5" min="5" style="4" width="15"/>
    <col collapsed="false" customWidth="true" hidden="false" outlineLevel="0" max="6" min="6" style="2" width="8.28"/>
    <col collapsed="false" customWidth="true" hidden="false" outlineLevel="0" max="7" min="7" style="3" width="8.86"/>
    <col collapsed="false" customWidth="true" hidden="false" outlineLevel="0" max="8" min="8" style="5" width="12.58"/>
    <col collapsed="false" customWidth="true" hidden="false" outlineLevel="0" max="9" min="9" style="6" width="11"/>
    <col collapsed="false" customWidth="true" hidden="false" outlineLevel="0" max="10" min="10" style="3" width="8"/>
    <col collapsed="false" customWidth="true" hidden="false" outlineLevel="0" max="11" min="11" style="1" width="10.86"/>
    <col collapsed="false" customWidth="true" hidden="false" outlineLevel="0" max="12" min="12" style="1" width="7.28"/>
    <col collapsed="false" customWidth="true" hidden="false" outlineLevel="0" max="14" min="13" style="7" width="5.71"/>
    <col collapsed="false" customWidth="true" hidden="false" outlineLevel="0" max="15" min="15" style="1" width="10"/>
    <col collapsed="false" customWidth="true" hidden="false" outlineLevel="0" max="16" min="16" style="1" width="11"/>
    <col collapsed="false" customWidth="false" hidden="false" outlineLevel="0" max="1024" min="17" style="1" width="8.57"/>
  </cols>
  <sheetData>
    <row r="1" customFormat="false" ht="12.75" hidden="false" customHeight="false" outlineLevel="0" collapsed="false">
      <c r="E1" s="8" t="s">
        <v>0</v>
      </c>
      <c r="F1" s="9"/>
      <c r="G1" s="10"/>
      <c r="H1" s="11"/>
      <c r="I1" s="12" t="s">
        <v>1</v>
      </c>
      <c r="K1" s="10" t="s">
        <v>2</v>
      </c>
    </row>
    <row r="2" customFormat="false" ht="12.75" hidden="false" customHeight="false" outlineLevel="0" collapsed="false">
      <c r="B2" s="13" t="n">
        <v>45364</v>
      </c>
      <c r="K2" s="14" t="n">
        <f aca="false">SUM(K5:K6)</f>
        <v>250988.923307</v>
      </c>
    </row>
    <row r="3" customFormat="false" ht="12.75" hidden="false" customHeight="false" outlineLevel="0" collapsed="false">
      <c r="B3" s="2" t="n">
        <v>43803</v>
      </c>
      <c r="L3" s="15"/>
    </row>
    <row r="4" customFormat="false" ht="12.75" hidden="false" customHeight="false" outlineLevel="0" collapsed="false">
      <c r="B4" s="3" t="n">
        <f aca="false">B2-B3</f>
        <v>1561</v>
      </c>
    </row>
    <row r="5" customFormat="false" ht="12.75" hidden="false" customHeight="false" outlineLevel="0" collapsed="false">
      <c r="B5" s="3" t="n">
        <f aca="false">K2/B4</f>
        <v>160.787266692505</v>
      </c>
      <c r="D5" s="16" t="s">
        <v>3</v>
      </c>
      <c r="E5" s="17" t="n">
        <f aca="false">SUBTOTAL(109,E10:E28)</f>
        <v>289594.30908</v>
      </c>
      <c r="I5" s="17" t="n">
        <f aca="false">SUBTOTAL(109,I10:I28)</f>
        <v>247288.02</v>
      </c>
      <c r="K5" s="18" t="n">
        <f aca="false">SUBTOTAL(109,K10:K28)</f>
        <v>235579.04592</v>
      </c>
      <c r="L5" s="19" t="n">
        <f aca="false">K5/E5</f>
        <v>0.813479542013105</v>
      </c>
      <c r="M5" s="20" t="n">
        <f aca="false">SUBTOTAL(101,M10:M20)</f>
        <v>0.218310001265605</v>
      </c>
      <c r="N5" s="20" t="n">
        <f aca="false">SUBTOTAL(101,N10:N20)</f>
        <v>0.356153632557048</v>
      </c>
    </row>
    <row r="6" customFormat="false" ht="12.75" hidden="false" customHeight="false" outlineLevel="0" collapsed="false">
      <c r="B6" s="3"/>
      <c r="D6" s="21" t="s">
        <v>4</v>
      </c>
      <c r="E6" s="22" t="n">
        <f aca="false">SUBTOTAL(109,E31:E73)</f>
        <v>461625.968084</v>
      </c>
      <c r="F6" s="13"/>
      <c r="G6" s="23"/>
      <c r="H6" s="24"/>
      <c r="I6" s="25" t="n">
        <f aca="false">SUBTOTAL(109,I31:I73)</f>
        <v>470078.654495</v>
      </c>
      <c r="J6" s="23"/>
      <c r="K6" s="18" t="n">
        <f aca="false">SUBTOTAL(109,K31:K72)</f>
        <v>15409.877387</v>
      </c>
      <c r="L6" s="26" t="n">
        <f aca="false">K6/E6</f>
        <v>0.0333817385771416</v>
      </c>
      <c r="M6" s="27"/>
      <c r="N6" s="27"/>
    </row>
    <row r="7" customFormat="false" ht="12.75" hidden="false" customHeight="false" outlineLevel="0" collapsed="false">
      <c r="D7" s="16"/>
      <c r="E7" s="17"/>
      <c r="I7" s="17"/>
      <c r="K7" s="17"/>
      <c r="L7" s="19"/>
      <c r="M7" s="28"/>
      <c r="N7" s="28"/>
    </row>
    <row r="8" customFormat="false" ht="12.75" hidden="false" customHeight="false" outlineLevel="0" collapsed="false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customFormat="false" ht="12.75" hidden="false" customHeight="false" outlineLevel="0" collapsed="false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customFormat="false" ht="12.75" hidden="false" customHeight="false" outlineLevel="0" collapsed="false">
      <c r="C10" s="33"/>
      <c r="E10" s="34"/>
      <c r="F10" s="31"/>
      <c r="G10" s="33"/>
      <c r="J10" s="33"/>
      <c r="M10" s="35"/>
      <c r="N10" s="35"/>
      <c r="O10" s="41" t="n">
        <f aca="false">SUM(O11:O27)</f>
        <v>235579.04592</v>
      </c>
    </row>
    <row r="11" customFormat="false" ht="12.75" hidden="false" customHeight="false" outlineLevel="0" collapsed="false">
      <c r="A11" s="42" t="s">
        <v>3</v>
      </c>
      <c r="O11" s="43"/>
    </row>
    <row r="12" customFormat="false" ht="12.75" hidden="false" customHeight="false" outlineLevel="0" collapsed="false">
      <c r="O12" s="43"/>
    </row>
    <row r="13" customFormat="false" ht="12.75" hidden="false" customHeight="false" outlineLevel="0" collapsed="false">
      <c r="A13" s="1" t="s">
        <v>23</v>
      </c>
      <c r="B13" s="2" t="n">
        <v>45350</v>
      </c>
      <c r="C13" s="29" t="n">
        <v>68</v>
      </c>
      <c r="D13" s="30" t="n">
        <v>11.33</v>
      </c>
      <c r="E13" s="37" t="n">
        <f aca="false">Sayfa2!$D13*Sayfa2!$C13</f>
        <v>770.44</v>
      </c>
      <c r="F13" s="44" t="n">
        <f aca="false">$B$2</f>
        <v>45364</v>
      </c>
      <c r="G13" s="45"/>
      <c r="H13" s="46" t="n">
        <f aca="false">Sayfa4!M2</f>
        <v>18.22</v>
      </c>
      <c r="I13" s="25" t="n">
        <f aca="false">Sayfa2!$H13*Sayfa2!$G13</f>
        <v>0</v>
      </c>
      <c r="J13" s="29" t="n">
        <f aca="false">H13-D13</f>
        <v>6.89</v>
      </c>
      <c r="K13" s="47" t="n">
        <f aca="false">Sayfa2!$J13*Sayfa2!$C13</f>
        <v>468.52</v>
      </c>
      <c r="L13" s="48" t="n">
        <f aca="false">F13-B13</f>
        <v>14</v>
      </c>
      <c r="M13" s="20" t="n">
        <f aca="false">K13/E13</f>
        <v>0.608120035304501</v>
      </c>
      <c r="N13" s="20" t="n">
        <f aca="false">M13/L13*30</f>
        <v>1.30311436136679</v>
      </c>
      <c r="O13" s="43"/>
    </row>
    <row r="14" customFormat="false" ht="12.75" hidden="false" customHeight="false" outlineLevel="0" collapsed="false">
      <c r="A14" s="49" t="s">
        <v>24</v>
      </c>
      <c r="B14" s="50" t="n">
        <v>45344</v>
      </c>
      <c r="C14" s="51" t="n">
        <v>15</v>
      </c>
      <c r="D14" s="52" t="n">
        <v>39.24</v>
      </c>
      <c r="E14" s="47" t="n">
        <f aca="false">Sayfa2!$D14*Sayfa2!$C14</f>
        <v>588.6</v>
      </c>
      <c r="F14" s="53" t="n">
        <v>45362</v>
      </c>
      <c r="G14" s="54" t="n">
        <v>15</v>
      </c>
      <c r="H14" s="55" t="n">
        <v>55.5</v>
      </c>
      <c r="I14" s="56" t="n">
        <f aca="false">Sayfa2!$H14*Sayfa2!$G14</f>
        <v>832.5</v>
      </c>
      <c r="J14" s="51" t="n">
        <f aca="false">H14-D14</f>
        <v>16.26</v>
      </c>
      <c r="K14" s="47" t="n">
        <f aca="false">Sayfa2!$J14*Sayfa2!$C14</f>
        <v>243.9</v>
      </c>
      <c r="L14" s="57" t="n">
        <f aca="false">F14-B14</f>
        <v>18</v>
      </c>
      <c r="M14" s="58" t="n">
        <f aca="false">K14/E14</f>
        <v>0.414373088685015</v>
      </c>
      <c r="N14" s="58" t="n">
        <f aca="false">M14/L14*30</f>
        <v>0.690621814475025</v>
      </c>
      <c r="O14" s="43"/>
    </row>
    <row r="15" customFormat="false" ht="12.75" hidden="false" customHeight="false" outlineLevel="0" collapsed="false">
      <c r="A15" s="49" t="s">
        <v>25</v>
      </c>
      <c r="B15" s="50"/>
      <c r="C15" s="51"/>
      <c r="D15" s="52"/>
      <c r="E15" s="47"/>
      <c r="F15" s="53"/>
      <c r="G15" s="54"/>
      <c r="H15" s="55"/>
      <c r="I15" s="56"/>
      <c r="J15" s="51"/>
      <c r="K15" s="47" t="n">
        <v>-1.75</v>
      </c>
      <c r="L15" s="57"/>
      <c r="M15" s="59"/>
      <c r="N15" s="58"/>
      <c r="O15" s="43"/>
    </row>
    <row r="16" customFormat="false" ht="12.75" hidden="false" customHeight="false" outlineLevel="0" collapsed="false">
      <c r="A16" s="1" t="s">
        <v>26</v>
      </c>
      <c r="B16" s="2" t="n">
        <v>45348</v>
      </c>
      <c r="C16" s="29" t="n">
        <v>75000</v>
      </c>
      <c r="D16" s="30" t="n">
        <v>1.064435</v>
      </c>
      <c r="E16" s="60" t="n">
        <f aca="false">Sayfa2!$D16*Sayfa2!$C16</f>
        <v>79832.625</v>
      </c>
      <c r="F16" s="44" t="n">
        <f aca="false">$B$2</f>
        <v>45364</v>
      </c>
      <c r="G16" s="45"/>
      <c r="H16" s="46" t="n">
        <f aca="false">Sayfa4!K2</f>
        <v>0.957233</v>
      </c>
      <c r="I16" s="25" t="n">
        <f aca="false">Sayfa2!$H16*Sayfa2!$G16</f>
        <v>0</v>
      </c>
      <c r="J16" s="29" t="n">
        <f aca="false">H16-D16</f>
        <v>-0.107202</v>
      </c>
      <c r="K16" s="47" t="n">
        <f aca="false">Sayfa2!$J16*Sayfa2!$C16</f>
        <v>-8040.15</v>
      </c>
      <c r="L16" s="48" t="n">
        <f aca="false">F16-B16</f>
        <v>16</v>
      </c>
      <c r="M16" s="20" t="n">
        <f aca="false">K16/E16</f>
        <v>-0.100712584610615</v>
      </c>
      <c r="N16" s="20" t="n">
        <f aca="false">M16/L16*30</f>
        <v>-0.188836096144903</v>
      </c>
      <c r="O16" s="43"/>
    </row>
    <row r="17" customFormat="false" ht="12.75" hidden="false" customHeight="false" outlineLevel="0" collapsed="false">
      <c r="A17" s="1" t="s">
        <v>26</v>
      </c>
      <c r="B17" s="2" t="n">
        <v>45344</v>
      </c>
      <c r="C17" s="29" t="n">
        <v>50000</v>
      </c>
      <c r="D17" s="30" t="n">
        <v>1.003205</v>
      </c>
      <c r="E17" s="60" t="n">
        <f aca="false">Sayfa2!$D17*Sayfa2!$C17</f>
        <v>50160.25</v>
      </c>
      <c r="F17" s="44" t="n">
        <f aca="false">$B$2</f>
        <v>45364</v>
      </c>
      <c r="G17" s="45"/>
      <c r="H17" s="46" t="n">
        <f aca="false">H16</f>
        <v>0.957233</v>
      </c>
      <c r="I17" s="25" t="n">
        <f aca="false">Sayfa2!$H17*Sayfa2!$G17</f>
        <v>0</v>
      </c>
      <c r="J17" s="29" t="n">
        <f aca="false">H17-D17</f>
        <v>-0.0459719999999999</v>
      </c>
      <c r="K17" s="47" t="n">
        <f aca="false">Sayfa2!$J17*Sayfa2!$C17</f>
        <v>-2298.59999999999</v>
      </c>
      <c r="L17" s="48" t="n">
        <f aca="false">F17-B17</f>
        <v>20</v>
      </c>
      <c r="M17" s="20" t="n">
        <f aca="false">K17/E17</f>
        <v>-0.0458251304568856</v>
      </c>
      <c r="N17" s="20" t="n">
        <f aca="false">M17/L17*30</f>
        <v>-0.0687376956853284</v>
      </c>
      <c r="O17" s="61" t="n">
        <f aca="false">SUM(K13:K17)</f>
        <v>-9628.08</v>
      </c>
    </row>
    <row r="18" customFormat="false" ht="12.75" hidden="false" customHeight="false" outlineLevel="0" collapsed="false">
      <c r="M18" s="20"/>
      <c r="N18" s="20"/>
      <c r="O18" s="43"/>
    </row>
    <row r="19" customFormat="false" ht="12.75" hidden="false" customHeight="false" outlineLevel="0" collapsed="false">
      <c r="A19" s="62"/>
      <c r="B19" s="63"/>
      <c r="C19" s="64"/>
      <c r="D19" s="65"/>
      <c r="E19" s="66"/>
      <c r="G19" s="67"/>
      <c r="H19" s="68"/>
      <c r="I19" s="69"/>
      <c r="J19" s="64"/>
      <c r="K19" s="70"/>
      <c r="L19" s="71"/>
      <c r="M19" s="20"/>
      <c r="N19" s="20"/>
      <c r="O19" s="43"/>
    </row>
    <row r="20" customFormat="false" ht="12.75" hidden="false" customHeight="false" outlineLevel="0" collapsed="false">
      <c r="A20" s="1" t="s">
        <v>27</v>
      </c>
      <c r="B20" s="2" t="n">
        <v>45219</v>
      </c>
      <c r="C20" s="29" t="n">
        <v>50</v>
      </c>
      <c r="D20" s="30" t="n">
        <v>1826.53</v>
      </c>
      <c r="E20" s="60" t="n">
        <f aca="false">Sayfa2!$D20*Sayfa2!$C20</f>
        <v>91326.5</v>
      </c>
      <c r="F20" s="44" t="n">
        <f aca="false">$B$2</f>
        <v>45364</v>
      </c>
      <c r="G20" s="45" t="n">
        <v>50</v>
      </c>
      <c r="H20" s="46" t="n">
        <f aca="false">Sayfa4!C5</f>
        <v>2220.32</v>
      </c>
      <c r="I20" s="25" t="n">
        <f aca="false">Sayfa2!$H20*Sayfa2!$G20</f>
        <v>111016</v>
      </c>
      <c r="J20" s="29" t="n">
        <f aca="false">H20-D20</f>
        <v>393.79</v>
      </c>
      <c r="K20" s="47" t="n">
        <f aca="false">Sayfa2!$J20*Sayfa2!$C20</f>
        <v>19689.5</v>
      </c>
      <c r="L20" s="48" t="n">
        <f aca="false">F20-B20</f>
        <v>145</v>
      </c>
      <c r="M20" s="20" t="n">
        <f aca="false">K20/E20</f>
        <v>0.21559459740601</v>
      </c>
      <c r="N20" s="20" t="n">
        <f aca="false">M20/L20*30</f>
        <v>0.0446057787736573</v>
      </c>
      <c r="O20" s="43"/>
      <c r="P20" s="6" t="n">
        <f aca="false">Tablo2[[#This Row],[Tutar3]]</f>
        <v>111016</v>
      </c>
      <c r="Q20" s="1" t="n">
        <v>2000</v>
      </c>
      <c r="R20" s="1" t="n">
        <f aca="false">P20/Q20</f>
        <v>55.508</v>
      </c>
    </row>
    <row r="21" customFormat="false" ht="12.75" hidden="false" customHeight="false" outlineLevel="0" collapsed="false">
      <c r="A21" s="1" t="s">
        <v>27</v>
      </c>
      <c r="B21" s="2" t="n">
        <v>44244</v>
      </c>
      <c r="C21" s="29" t="n">
        <v>11</v>
      </c>
      <c r="D21" s="30" t="n">
        <v>402.1</v>
      </c>
      <c r="E21" s="60" t="n">
        <f aca="false">Sayfa2!$D21*Sayfa2!$C21</f>
        <v>4423.1</v>
      </c>
      <c r="F21" s="44" t="n">
        <f aca="false">$B$2</f>
        <v>45364</v>
      </c>
      <c r="G21" s="45" t="n">
        <v>11</v>
      </c>
      <c r="H21" s="46" t="n">
        <f aca="false">H20</f>
        <v>2220.32</v>
      </c>
      <c r="I21" s="25" t="n">
        <f aca="false">Sayfa2!$H21*Sayfa2!$G21</f>
        <v>24423.52</v>
      </c>
      <c r="J21" s="29" t="n">
        <f aca="false">H21-D21</f>
        <v>1818.22</v>
      </c>
      <c r="K21" s="47" t="n">
        <f aca="false">Sayfa2!$J21*Sayfa2!$C21</f>
        <v>20000.42</v>
      </c>
      <c r="L21" s="48" t="n">
        <f aca="false">F21-B21</f>
        <v>1120</v>
      </c>
      <c r="M21" s="20" t="n">
        <f aca="false">K21/E21</f>
        <v>4.52181049490177</v>
      </c>
      <c r="N21" s="20" t="n">
        <f aca="false">M21/L21*30</f>
        <v>0.121119923970583</v>
      </c>
      <c r="O21" s="43"/>
      <c r="P21" s="6" t="n">
        <f aca="false">Tablo2[[#This Row],[Tutar3]]</f>
        <v>24423.52</v>
      </c>
      <c r="Q21" s="1" t="n">
        <v>2000</v>
      </c>
      <c r="R21" s="1" t="n">
        <f aca="false">P21/Q21</f>
        <v>12.21176</v>
      </c>
    </row>
    <row r="22" customFormat="false" ht="12.75" hidden="false" customHeight="false" outlineLevel="0" collapsed="false">
      <c r="A22" s="1" t="s">
        <v>27</v>
      </c>
      <c r="B22" s="2" t="n">
        <v>44084</v>
      </c>
      <c r="C22" s="29" t="n">
        <v>50</v>
      </c>
      <c r="D22" s="30" t="n">
        <v>468.86</v>
      </c>
      <c r="E22" s="60" t="n">
        <f aca="false">Sayfa2!$D22*Sayfa2!$C22</f>
        <v>23443</v>
      </c>
      <c r="F22" s="44" t="n">
        <f aca="false">$B$2</f>
        <v>45364</v>
      </c>
      <c r="G22" s="45" t="n">
        <v>50</v>
      </c>
      <c r="H22" s="46" t="n">
        <f aca="false">H21</f>
        <v>2220.32</v>
      </c>
      <c r="I22" s="25" t="n">
        <f aca="false">Sayfa2!$H22*Sayfa2!$G22</f>
        <v>111016</v>
      </c>
      <c r="J22" s="29" t="n">
        <f aca="false">H22-D22</f>
        <v>1751.46</v>
      </c>
      <c r="K22" s="47" t="n">
        <f aca="false">Sayfa2!$J22*Sayfa2!$C22</f>
        <v>87573</v>
      </c>
      <c r="L22" s="48" t="n">
        <f aca="false">F22-B22</f>
        <v>1280</v>
      </c>
      <c r="M22" s="20" t="n">
        <f aca="false">K22/E22</f>
        <v>3.73557138591477</v>
      </c>
      <c r="N22" s="20" t="n">
        <f aca="false">M22/L22*30</f>
        <v>0.0875524543573775</v>
      </c>
      <c r="O22" s="43"/>
      <c r="P22" s="6" t="n">
        <f aca="false">Tablo2[[#This Row],[Tutar3]]</f>
        <v>111016</v>
      </c>
      <c r="Q22" s="1" t="n">
        <v>2000</v>
      </c>
      <c r="R22" s="1" t="n">
        <f aca="false">P22/Q22</f>
        <v>55.508</v>
      </c>
    </row>
    <row r="23" customFormat="false" ht="12.75" hidden="false" customHeight="false" outlineLevel="0" collapsed="false">
      <c r="A23" s="1" t="s">
        <v>27</v>
      </c>
      <c r="B23" s="2" t="n">
        <v>44020</v>
      </c>
      <c r="C23" s="29" t="n">
        <v>25</v>
      </c>
      <c r="D23" s="30" t="n">
        <v>399.87</v>
      </c>
      <c r="E23" s="60" t="n">
        <f aca="false">Sayfa2!$D23*Sayfa2!$C23</f>
        <v>9996.75</v>
      </c>
      <c r="F23" s="44" t="n">
        <f aca="false">$B$2</f>
        <v>45364</v>
      </c>
      <c r="G23" s="45"/>
      <c r="H23" s="46" t="n">
        <f aca="false">H22</f>
        <v>2220.32</v>
      </c>
      <c r="I23" s="25" t="n">
        <f aca="false">Sayfa2!$H23*Sayfa2!$G23</f>
        <v>0</v>
      </c>
      <c r="J23" s="29" t="n">
        <f aca="false">H23-D23</f>
        <v>1820.45</v>
      </c>
      <c r="K23" s="47" t="n">
        <f aca="false">Sayfa2!$J23*Sayfa2!$C23</f>
        <v>45511.25</v>
      </c>
      <c r="L23" s="48" t="n">
        <f aca="false">F23-B23</f>
        <v>1344</v>
      </c>
      <c r="M23" s="20" t="n">
        <f aca="false">K23/E23</f>
        <v>4.55260459649386</v>
      </c>
      <c r="N23" s="20" t="n">
        <f aca="false">M23/L23*30</f>
        <v>0.101620638314595</v>
      </c>
      <c r="O23" s="43"/>
      <c r="R23" s="1" t="n">
        <f aca="false">SUM(R20:R22)</f>
        <v>123.22776</v>
      </c>
    </row>
    <row r="24" customFormat="false" ht="12.75" hidden="false" customHeight="false" outlineLevel="0" collapsed="false">
      <c r="A24" s="1" t="s">
        <v>27</v>
      </c>
      <c r="B24" s="2" t="n">
        <v>43803</v>
      </c>
      <c r="C24" s="29" t="n">
        <v>24</v>
      </c>
      <c r="D24" s="30" t="n">
        <v>273.81</v>
      </c>
      <c r="E24" s="60" t="n">
        <f aca="false">Sayfa2!$D24*Sayfa2!$C24</f>
        <v>6571.44</v>
      </c>
      <c r="F24" s="44" t="n">
        <f aca="false">$B$2</f>
        <v>45364</v>
      </c>
      <c r="G24" s="45"/>
      <c r="H24" s="46" t="n">
        <f aca="false">H23</f>
        <v>2220.32</v>
      </c>
      <c r="I24" s="25" t="n">
        <f aca="false">Sayfa2!$H24*Sayfa2!$G24</f>
        <v>0</v>
      </c>
      <c r="J24" s="29" t="n">
        <f aca="false">H24-D24</f>
        <v>1946.51</v>
      </c>
      <c r="K24" s="47" t="n">
        <f aca="false">Sayfa2!$J24*Sayfa2!$C24</f>
        <v>46716.24</v>
      </c>
      <c r="L24" s="48" t="n">
        <f aca="false">F24-B24</f>
        <v>1561</v>
      </c>
      <c r="M24" s="20" t="n">
        <f aca="false">K24/E24</f>
        <v>7.1089806800336</v>
      </c>
      <c r="N24" s="20" t="n">
        <f aca="false">M24/L24*30</f>
        <v>0.136623587700838</v>
      </c>
      <c r="O24" s="43"/>
    </row>
    <row r="25" customFormat="false" ht="12.75" hidden="false" customHeight="false" outlineLevel="0" collapsed="false">
      <c r="A25" s="1" t="s">
        <v>27</v>
      </c>
      <c r="B25" s="2" t="n">
        <v>43803</v>
      </c>
      <c r="C25" s="29" t="n">
        <v>1</v>
      </c>
      <c r="D25" s="30" t="n">
        <v>237.59</v>
      </c>
      <c r="E25" s="60" t="n">
        <f aca="false">Sayfa2!$D25*Sayfa2!$C25</f>
        <v>237.59</v>
      </c>
      <c r="F25" s="44" t="n">
        <f aca="false">$B$2</f>
        <v>45364</v>
      </c>
      <c r="G25" s="45"/>
      <c r="H25" s="46" t="n">
        <f aca="false">H24</f>
        <v>2220.32</v>
      </c>
      <c r="I25" s="25" t="n">
        <f aca="false">Sayfa2!$H25*Sayfa2!$G25</f>
        <v>0</v>
      </c>
      <c r="J25" s="29" t="n">
        <f aca="false">H25-D25</f>
        <v>1982.73</v>
      </c>
      <c r="K25" s="47" t="n">
        <f aca="false">Sayfa2!$J25*Sayfa2!$C25</f>
        <v>1982.73</v>
      </c>
      <c r="L25" s="48" t="n">
        <f aca="false">F25-B25</f>
        <v>1561</v>
      </c>
      <c r="M25" s="20" t="n">
        <f aca="false">K25/E25</f>
        <v>8.34517446020456</v>
      </c>
      <c r="N25" s="20" t="n">
        <f aca="false">M25/L25*30</f>
        <v>0.160381315698999</v>
      </c>
      <c r="O25" s="43"/>
      <c r="P25" s="6" t="n">
        <f aca="false">SUM(P20:P24)</f>
        <v>246455.52</v>
      </c>
      <c r="R25" s="1" t="n">
        <f aca="false">P25/2220.32</f>
        <v>111</v>
      </c>
    </row>
    <row r="26" customFormat="false" ht="12.75" hidden="false" customHeight="false" outlineLevel="0" collapsed="false">
      <c r="A26" s="1" t="s">
        <v>28</v>
      </c>
      <c r="B26" s="2" t="n">
        <v>44784</v>
      </c>
      <c r="C26" s="29" t="n">
        <v>298.8</v>
      </c>
      <c r="D26" s="30" t="n">
        <v>18.7216</v>
      </c>
      <c r="E26" s="60" t="n">
        <f aca="false">Sayfa2!$D26*Sayfa2!$C26</f>
        <v>5594.01408</v>
      </c>
      <c r="F26" s="44" t="n">
        <f aca="false">$B$2</f>
        <v>45364</v>
      </c>
      <c r="G26" s="45"/>
      <c r="H26" s="46" t="n">
        <f aca="false">Sayfa4!G2</f>
        <v>35</v>
      </c>
      <c r="I26" s="25" t="n">
        <f aca="false">Sayfa2!$H26*Sayfa2!$G26</f>
        <v>0</v>
      </c>
      <c r="J26" s="29" t="n">
        <f aca="false">H26-D26</f>
        <v>16.2784</v>
      </c>
      <c r="K26" s="47" t="n">
        <f aca="false">Sayfa2!$J26*Sayfa2!$C26</f>
        <v>4863.98592</v>
      </c>
      <c r="L26" s="48" t="n">
        <f aca="false">F26-B26</f>
        <v>580</v>
      </c>
      <c r="M26" s="20" t="n">
        <f aca="false">K26/E26</f>
        <v>0.869498333475772</v>
      </c>
      <c r="N26" s="20" t="n">
        <f aca="false">M26/L26*30</f>
        <v>0.0449740517315054</v>
      </c>
      <c r="O26" s="43"/>
      <c r="P26" s="1" t="n">
        <f aca="false">P25*Q26</f>
        <v>24645.552</v>
      </c>
      <c r="Q26" s="72" t="n">
        <v>0.1</v>
      </c>
      <c r="T26" s="1" t="n">
        <v>2300</v>
      </c>
    </row>
    <row r="27" customFormat="false" ht="12.75" hidden="false" customHeight="false" outlineLevel="0" collapsed="false">
      <c r="A27" s="1" t="s">
        <v>29</v>
      </c>
      <c r="B27" s="2" t="n">
        <v>44774</v>
      </c>
      <c r="C27" s="29" t="n">
        <v>1110</v>
      </c>
      <c r="D27" s="30" t="n">
        <v>15</v>
      </c>
      <c r="E27" s="60" t="n">
        <f aca="false">Sayfa2!$D27*Sayfa2!$C27</f>
        <v>16650</v>
      </c>
      <c r="F27" s="44" t="n">
        <f aca="false">$B$2</f>
        <v>45364</v>
      </c>
      <c r="G27" s="45"/>
      <c r="H27" s="46" t="n">
        <f aca="false">Sayfa4!E2</f>
        <v>32</v>
      </c>
      <c r="I27" s="25" t="n">
        <f aca="false">Sayfa2!$H27*Sayfa2!$G27</f>
        <v>0</v>
      </c>
      <c r="J27" s="29" t="n">
        <f aca="false">H27-D27</f>
        <v>17</v>
      </c>
      <c r="K27" s="47" t="n">
        <f aca="false">Sayfa2!$J27*Sayfa2!$C27</f>
        <v>18870</v>
      </c>
      <c r="L27" s="48" t="n">
        <f aca="false">F27-B27</f>
        <v>590</v>
      </c>
      <c r="M27" s="20" t="n">
        <f aca="false">K27/E27</f>
        <v>1.13333333333333</v>
      </c>
      <c r="N27" s="20" t="n">
        <f aca="false">M27/L27*30</f>
        <v>0.0576271186440678</v>
      </c>
      <c r="O27" s="61" t="n">
        <f aca="false">SUM(K20:K27)</f>
        <v>245207.12592</v>
      </c>
      <c r="P27" s="6" t="n">
        <f aca="false">SUM(P25:P26)</f>
        <v>271101.072</v>
      </c>
      <c r="R27" s="1" t="n">
        <f aca="false">P27/2000</f>
        <v>135.550536</v>
      </c>
      <c r="T27" s="1" t="n">
        <f aca="false">P25/T26</f>
        <v>107.154573913043</v>
      </c>
    </row>
    <row r="28" customFormat="false" ht="12.75" hidden="false" customHeight="false" outlineLevel="0" collapsed="false">
      <c r="C28" s="29"/>
      <c r="D28" s="30"/>
      <c r="E28" s="47"/>
      <c r="F28" s="50"/>
      <c r="G28" s="73"/>
      <c r="H28" s="74"/>
      <c r="I28" s="25"/>
      <c r="J28" s="33"/>
      <c r="M28" s="20"/>
      <c r="N28" s="20"/>
      <c r="R28" s="20" t="n">
        <f aca="false">1-(R27/R25)</f>
        <v>-0.221176</v>
      </c>
    </row>
    <row r="29" customFormat="false" ht="12.75" hidden="false" customHeight="false" outlineLevel="0" collapsed="false">
      <c r="A29" s="62"/>
      <c r="B29" s="63"/>
      <c r="C29" s="67"/>
      <c r="D29" s="62"/>
      <c r="E29" s="70"/>
      <c r="F29" s="75"/>
      <c r="G29" s="76"/>
      <c r="H29" s="77"/>
      <c r="J29" s="67"/>
      <c r="K29" s="62"/>
      <c r="L29" s="62"/>
      <c r="M29" s="20"/>
      <c r="N29" s="78" t="s">
        <v>30</v>
      </c>
      <c r="O29" s="41" t="n">
        <f aca="false">SUM(O71,O49,O34)</f>
        <v>15095.277387</v>
      </c>
    </row>
    <row r="30" customFormat="false" ht="12.75" hidden="false" customHeight="false" outlineLevel="0" collapsed="false">
      <c r="C30" s="33"/>
      <c r="E30" s="79"/>
      <c r="F30" s="50"/>
      <c r="G30" s="80"/>
      <c r="H30" s="81"/>
      <c r="M30" s="20"/>
      <c r="N30" s="20"/>
      <c r="O30" s="43"/>
      <c r="R30" s="1" t="n">
        <f aca="false">R27*2220.32</f>
        <v>300965.56609152</v>
      </c>
    </row>
    <row r="31" customFormat="false" ht="12.75" hidden="false" customHeight="false" outlineLevel="0" collapsed="false">
      <c r="A31" s="21" t="s">
        <v>4</v>
      </c>
      <c r="C31" s="33"/>
      <c r="E31" s="79"/>
      <c r="F31" s="50"/>
      <c r="G31" s="80"/>
      <c r="H31" s="81"/>
      <c r="K31" s="6"/>
      <c r="M31" s="20"/>
      <c r="N31" s="20"/>
      <c r="O31" s="43"/>
    </row>
    <row r="32" customFormat="false" ht="12.75" hidden="false" customHeight="false" outlineLevel="0" collapsed="false">
      <c r="C32" s="33"/>
      <c r="E32" s="79"/>
      <c r="F32" s="50"/>
      <c r="G32" s="80"/>
      <c r="H32" s="81"/>
      <c r="K32" s="6"/>
      <c r="M32" s="20"/>
      <c r="N32" s="20"/>
      <c r="O32" s="43"/>
    </row>
    <row r="33" customFormat="false" ht="12.75" hidden="false" customHeight="false" outlineLevel="0" collapsed="false">
      <c r="A33" s="1" t="s">
        <v>31</v>
      </c>
      <c r="B33" s="2" t="n">
        <v>44784</v>
      </c>
      <c r="C33" s="29" t="n">
        <v>23.19</v>
      </c>
      <c r="D33" s="30" t="n">
        <v>18.7216</v>
      </c>
      <c r="E33" s="60" t="n">
        <f aca="false">Sayfa2!$D33*Sayfa2!$C33</f>
        <v>434.153904</v>
      </c>
      <c r="F33" s="2" t="n">
        <v>45350</v>
      </c>
      <c r="G33" s="73" t="n">
        <v>23.19</v>
      </c>
      <c r="H33" s="74" t="n">
        <v>33.2229</v>
      </c>
      <c r="I33" s="25" t="n">
        <f aca="false">Sayfa2!$H33*Sayfa2!$G33</f>
        <v>770.439051</v>
      </c>
      <c r="J33" s="29" t="n">
        <f aca="false">H33-D33</f>
        <v>14.5013</v>
      </c>
      <c r="K33" s="47" t="n">
        <f aca="false">Sayfa2!$J33*Sayfa2!$C33</f>
        <v>336.285147</v>
      </c>
      <c r="L33" s="48" t="n">
        <f aca="false">F33-B33</f>
        <v>566</v>
      </c>
      <c r="M33" s="20" t="n">
        <f aca="false">K33/E33</f>
        <v>0.774575890949492</v>
      </c>
      <c r="N33" s="20" t="n">
        <f aca="false">M33/L33*30</f>
        <v>0.0410552592376056</v>
      </c>
      <c r="O33" s="43"/>
    </row>
    <row r="34" customFormat="false" ht="12.75" hidden="false" customHeight="false" outlineLevel="0" collapsed="false">
      <c r="A34" s="1" t="s">
        <v>32</v>
      </c>
      <c r="B34" s="2" t="n">
        <v>44784</v>
      </c>
      <c r="C34" s="29" t="n">
        <v>18.01</v>
      </c>
      <c r="D34" s="30" t="n">
        <v>18.7216</v>
      </c>
      <c r="E34" s="60" t="n">
        <f aca="false">Sayfa2!$D34*Sayfa2!$C34</f>
        <v>337.176016</v>
      </c>
      <c r="F34" s="2" t="n">
        <v>45341</v>
      </c>
      <c r="G34" s="23" t="n">
        <v>18.01</v>
      </c>
      <c r="H34" s="24" t="n">
        <v>32.382</v>
      </c>
      <c r="I34" s="25" t="n">
        <f aca="false">Sayfa2!$H34*Sayfa2!$G34</f>
        <v>583.19982</v>
      </c>
      <c r="J34" s="29" t="n">
        <f aca="false">H34-D34</f>
        <v>13.6604</v>
      </c>
      <c r="K34" s="47" t="n">
        <f aca="false">Sayfa2!$J34*Sayfa2!$C34</f>
        <v>246.023804</v>
      </c>
      <c r="L34" s="48" t="n">
        <f aca="false">F34-B34</f>
        <v>557</v>
      </c>
      <c r="M34" s="20" t="n">
        <f aca="false">K34/E34</f>
        <v>0.729659858131784</v>
      </c>
      <c r="N34" s="20" t="n">
        <f aca="false">M34/L34*30</f>
        <v>0.039299453759342</v>
      </c>
      <c r="O34" s="61" t="n">
        <f aca="false">SUM(K33:K34)</f>
        <v>582.308951</v>
      </c>
    </row>
    <row r="35" customFormat="false" ht="12.75" hidden="false" customHeight="false" outlineLevel="0" collapsed="false">
      <c r="O35" s="43"/>
    </row>
    <row r="36" customFormat="false" ht="12.75" hidden="false" customHeight="false" outlineLevel="0" collapsed="false">
      <c r="O36" s="82"/>
    </row>
    <row r="37" customFormat="false" ht="12.75" hidden="false" customHeight="false" outlineLevel="0" collapsed="false">
      <c r="A37" s="36" t="s">
        <v>33</v>
      </c>
      <c r="B37" s="31" t="n">
        <v>45344</v>
      </c>
      <c r="C37" s="29" t="n">
        <v>12</v>
      </c>
      <c r="D37" s="30" t="n">
        <v>19.45</v>
      </c>
      <c r="E37" s="37" t="n">
        <f aca="false">Sayfa2!$D37*Sayfa2!$C37</f>
        <v>233.4</v>
      </c>
      <c r="F37" s="83" t="n">
        <v>45362</v>
      </c>
      <c r="G37" s="84" t="n">
        <v>12</v>
      </c>
      <c r="H37" s="85" t="n">
        <v>45.72</v>
      </c>
      <c r="I37" s="40" t="n">
        <f aca="false">Sayfa2!$H37*Sayfa2!$G37</f>
        <v>548.64</v>
      </c>
      <c r="J37" s="29" t="n">
        <f aca="false">H37-D37</f>
        <v>26.27</v>
      </c>
      <c r="K37" s="37" t="n">
        <f aca="false">Sayfa2!$J37*Sayfa2!$C37</f>
        <v>315.24</v>
      </c>
      <c r="L37" s="86" t="n">
        <f aca="false">F37-B37</f>
        <v>18</v>
      </c>
      <c r="M37" s="87" t="n">
        <f aca="false">K37/E37</f>
        <v>1.35064267352185</v>
      </c>
      <c r="N37" s="87" t="n">
        <f aca="false">M37/L37*30</f>
        <v>2.25107112253642</v>
      </c>
      <c r="O37" s="43"/>
    </row>
    <row r="38" customFormat="false" ht="12.75" hidden="false" customHeight="false" outlineLevel="0" collapsed="false">
      <c r="A38" s="36" t="s">
        <v>34</v>
      </c>
      <c r="B38" s="31"/>
      <c r="C38" s="29"/>
      <c r="D38" s="30"/>
      <c r="E38" s="37"/>
      <c r="F38" s="83"/>
      <c r="G38" s="84"/>
      <c r="H38" s="85"/>
      <c r="I38" s="40"/>
      <c r="J38" s="29"/>
      <c r="K38" s="37" t="n">
        <v>-0.64</v>
      </c>
      <c r="L38" s="86"/>
      <c r="M38" s="88"/>
      <c r="N38" s="87"/>
      <c r="O38" s="43"/>
    </row>
    <row r="39" customFormat="false" ht="12.75" hidden="false" customHeight="false" outlineLevel="0" collapsed="false">
      <c r="A39" s="1" t="s">
        <v>35</v>
      </c>
      <c r="B39" s="2" t="n">
        <v>45341</v>
      </c>
      <c r="C39" s="29" t="n">
        <v>36</v>
      </c>
      <c r="D39" s="30" t="n">
        <v>16.2</v>
      </c>
      <c r="E39" s="60" t="n">
        <f aca="false">Sayfa2!$D39*Sayfa2!$C39</f>
        <v>583.2</v>
      </c>
      <c r="F39" s="2" t="n">
        <v>45356</v>
      </c>
      <c r="G39" s="23" t="n">
        <v>36</v>
      </c>
      <c r="H39" s="24" t="n">
        <v>38</v>
      </c>
      <c r="I39" s="25" t="n">
        <f aca="false">Sayfa2!$H39*Sayfa2!$G39</f>
        <v>1368</v>
      </c>
      <c r="J39" s="29" t="n">
        <f aca="false">H39-D39</f>
        <v>21.8</v>
      </c>
      <c r="K39" s="89" t="n">
        <f aca="false">Sayfa2!$J39*Sayfa2!$C39</f>
        <v>784.8</v>
      </c>
      <c r="L39" s="48" t="n">
        <f aca="false">F39-B39</f>
        <v>15</v>
      </c>
      <c r="M39" s="20" t="n">
        <f aca="false">K39/E39</f>
        <v>1.34567901234568</v>
      </c>
      <c r="N39" s="20" t="n">
        <f aca="false">M39/L39*30</f>
        <v>2.69135802469136</v>
      </c>
      <c r="O39" s="82"/>
    </row>
    <row r="40" customFormat="false" ht="12.75" hidden="false" customHeight="false" outlineLevel="0" collapsed="false">
      <c r="A40" s="1" t="s">
        <v>36</v>
      </c>
      <c r="C40" s="29"/>
      <c r="D40" s="30"/>
      <c r="E40" s="60"/>
      <c r="G40" s="23"/>
      <c r="H40" s="24"/>
      <c r="I40" s="25"/>
      <c r="J40" s="29"/>
      <c r="K40" s="89" t="n">
        <v>-2.88</v>
      </c>
      <c r="L40" s="48"/>
      <c r="M40" s="20"/>
      <c r="N40" s="20"/>
      <c r="O40" s="82"/>
    </row>
    <row r="41" customFormat="false" ht="12.75" hidden="false" customHeight="false" outlineLevel="0" collapsed="false">
      <c r="A41" s="1" t="s">
        <v>37</v>
      </c>
      <c r="B41" s="2" t="n">
        <v>45222</v>
      </c>
      <c r="C41" s="3" t="n">
        <v>9</v>
      </c>
      <c r="D41" s="1" t="n">
        <v>130</v>
      </c>
      <c r="E41" s="60" t="n">
        <f aca="false">Sayfa2!$D41*Sayfa2!$C41</f>
        <v>1170</v>
      </c>
      <c r="F41" s="90" t="n">
        <v>45334</v>
      </c>
      <c r="G41" s="29" t="n">
        <v>9</v>
      </c>
      <c r="H41" s="91" t="n">
        <v>145.5</v>
      </c>
      <c r="I41" s="25" t="n">
        <f aca="false">Sayfa2!$H41*Sayfa2!$G41</f>
        <v>1309.5</v>
      </c>
      <c r="J41" s="22" t="n">
        <f aca="false">H41-D41</f>
        <v>15.5</v>
      </c>
      <c r="K41" s="47" t="n">
        <f aca="false">Sayfa2!$J41*Sayfa2!$G41</f>
        <v>139.5</v>
      </c>
      <c r="L41" s="48" t="n">
        <f aca="false">F41-B41</f>
        <v>112</v>
      </c>
      <c r="M41" s="20" t="n">
        <f aca="false">K41/E41</f>
        <v>0.119230769230769</v>
      </c>
      <c r="N41" s="20" t="n">
        <f aca="false">K41/E41</f>
        <v>0.119230769230769</v>
      </c>
      <c r="O41" s="82"/>
    </row>
    <row r="42" customFormat="false" ht="12.75" hidden="false" customHeight="false" outlineLevel="0" collapsed="false">
      <c r="A42" s="1" t="s">
        <v>37</v>
      </c>
      <c r="B42" s="2" t="n">
        <v>45271</v>
      </c>
      <c r="C42" s="3" t="n">
        <v>10</v>
      </c>
      <c r="D42" s="1" t="n">
        <v>144.001</v>
      </c>
      <c r="E42" s="60" t="n">
        <f aca="false">Sayfa2!$D42*Sayfa2!$C42</f>
        <v>1440.01</v>
      </c>
      <c r="F42" s="90" t="n">
        <v>45334</v>
      </c>
      <c r="G42" s="29" t="n">
        <v>10</v>
      </c>
      <c r="H42" s="91" t="n">
        <v>145.5</v>
      </c>
      <c r="I42" s="25" t="n">
        <f aca="false">Sayfa2!$H42*Sayfa2!$G42</f>
        <v>1455</v>
      </c>
      <c r="J42" s="22" t="n">
        <f aca="false">H42-D42</f>
        <v>1.499</v>
      </c>
      <c r="K42" s="47" t="n">
        <f aca="false">Sayfa2!$J42*Sayfa2!$G42</f>
        <v>14.99</v>
      </c>
      <c r="L42" s="48" t="n">
        <f aca="false">F42-B42</f>
        <v>63</v>
      </c>
      <c r="M42" s="20" t="n">
        <f aca="false">K42/E42</f>
        <v>0.0104096499329865</v>
      </c>
      <c r="N42" s="20" t="n">
        <f aca="false">K42/E42</f>
        <v>0.0104096499329865</v>
      </c>
      <c r="O42" s="82"/>
    </row>
    <row r="43" customFormat="false" ht="12.75" hidden="false" customHeight="false" outlineLevel="0" collapsed="false">
      <c r="A43" s="1" t="s">
        <v>37</v>
      </c>
      <c r="B43" s="2" t="n">
        <v>45288</v>
      </c>
      <c r="C43" s="3" t="n">
        <v>20</v>
      </c>
      <c r="D43" s="1" t="n">
        <v>115.34</v>
      </c>
      <c r="E43" s="60" t="n">
        <f aca="false">Sayfa2!$D43*Sayfa2!$C43</f>
        <v>2306.8</v>
      </c>
      <c r="F43" s="90" t="n">
        <v>45334</v>
      </c>
      <c r="G43" s="29" t="n">
        <v>20</v>
      </c>
      <c r="H43" s="91" t="n">
        <v>145.5</v>
      </c>
      <c r="I43" s="25" t="n">
        <f aca="false">Sayfa2!$H43*Sayfa2!$G43</f>
        <v>2910</v>
      </c>
      <c r="J43" s="22" t="n">
        <f aca="false">H43-D43</f>
        <v>30.16</v>
      </c>
      <c r="K43" s="47" t="n">
        <f aca="false">Sayfa2!$J43*Sayfa2!$G43</f>
        <v>603.2</v>
      </c>
      <c r="L43" s="48" t="n">
        <f aca="false">F43-B43</f>
        <v>46</v>
      </c>
      <c r="M43" s="20" t="n">
        <f aca="false">K43/E43</f>
        <v>0.261487775273106</v>
      </c>
      <c r="N43" s="20" t="n">
        <f aca="false">K43/E43</f>
        <v>0.261487775273106</v>
      </c>
      <c r="O43" s="82"/>
    </row>
    <row r="44" customFormat="false" ht="12.75" hidden="false" customHeight="false" outlineLevel="0" collapsed="false">
      <c r="A44" s="1" t="s">
        <v>38</v>
      </c>
      <c r="B44" s="2" t="n">
        <v>45335</v>
      </c>
      <c r="C44" s="3" t="n">
        <v>313</v>
      </c>
      <c r="D44" s="3" t="n">
        <v>190.8</v>
      </c>
      <c r="E44" s="60" t="n">
        <f aca="false">Sayfa2!$D44*Sayfa2!$C44</f>
        <v>59720.4</v>
      </c>
      <c r="F44" s="2" t="n">
        <v>45337</v>
      </c>
      <c r="G44" s="29" t="n">
        <v>313</v>
      </c>
      <c r="H44" s="1" t="n">
        <v>203.3</v>
      </c>
      <c r="I44" s="25" t="n">
        <f aca="false">Sayfa2!$H44*Sayfa2!$G44</f>
        <v>63632.9</v>
      </c>
      <c r="J44" s="29" t="n">
        <f aca="false">H44-D44</f>
        <v>12.5</v>
      </c>
      <c r="K44" s="47" t="n">
        <f aca="false">Sayfa2!$J44*Sayfa2!$G44</f>
        <v>3912.5</v>
      </c>
      <c r="L44" s="48" t="n">
        <f aca="false">F44-B44</f>
        <v>2</v>
      </c>
      <c r="M44" s="20" t="n">
        <f aca="false">K44/E44</f>
        <v>0.0655136268343816</v>
      </c>
      <c r="N44" s="20" t="n">
        <f aca="false">M44/L44*30</f>
        <v>0.982704402515723</v>
      </c>
      <c r="O44" s="82"/>
    </row>
    <row r="45" customFormat="false" ht="12.75" hidden="false" customHeight="false" outlineLevel="0" collapsed="false">
      <c r="A45" s="1" t="s">
        <v>39</v>
      </c>
      <c r="E45" s="60" t="n">
        <f aca="false">Sayfa2!$D45*Sayfa2!$C45</f>
        <v>0</v>
      </c>
      <c r="F45" s="31"/>
      <c r="I45" s="25" t="n">
        <f aca="false">Sayfa2!$H45*Sayfa2!$G45</f>
        <v>0</v>
      </c>
      <c r="J45" s="3" t="n">
        <v>-133.63</v>
      </c>
      <c r="K45" s="47" t="n">
        <f aca="false">Sayfa2!$J45*Sayfa2!$G45</f>
        <v>0</v>
      </c>
      <c r="M45" s="20"/>
      <c r="N45" s="20"/>
      <c r="O45" s="82"/>
    </row>
    <row r="46" customFormat="false" ht="12.75" hidden="false" customHeight="false" outlineLevel="0" collapsed="false">
      <c r="A46" s="1" t="s">
        <v>40</v>
      </c>
      <c r="B46" s="31" t="n">
        <v>45267</v>
      </c>
      <c r="C46" s="33" t="n">
        <v>10</v>
      </c>
      <c r="D46" s="1" t="n">
        <v>49.18</v>
      </c>
      <c r="E46" s="60" t="n">
        <f aca="false">Sayfa2!$D46*Sayfa2!$C46</f>
        <v>491.8</v>
      </c>
      <c r="F46" s="31" t="n">
        <v>45327</v>
      </c>
      <c r="G46" s="33" t="n">
        <v>10</v>
      </c>
      <c r="H46" s="36" t="n">
        <v>52</v>
      </c>
      <c r="I46" s="25" t="n">
        <f aca="false">Sayfa2!$H46*Sayfa2!$G46</f>
        <v>520</v>
      </c>
      <c r="J46" s="6" t="n">
        <f aca="false">H46-D46</f>
        <v>2.82</v>
      </c>
      <c r="K46" s="47" t="n">
        <f aca="false">Sayfa2!$J46*Sayfa2!$G46</f>
        <v>28.2</v>
      </c>
      <c r="L46" s="48" t="n">
        <f aca="false">F46-B46</f>
        <v>60</v>
      </c>
      <c r="M46" s="20" t="n">
        <f aca="false">K46/E46</f>
        <v>0.0573403822692151</v>
      </c>
      <c r="N46" s="20" t="n">
        <f aca="false">M46/L46*30</f>
        <v>0.0286701911346076</v>
      </c>
      <c r="O46" s="82"/>
      <c r="P46" s="3"/>
    </row>
    <row r="47" customFormat="false" ht="12.75" hidden="false" customHeight="false" outlineLevel="0" collapsed="false">
      <c r="A47" s="1" t="s">
        <v>41</v>
      </c>
      <c r="B47" s="2" t="n">
        <v>45267</v>
      </c>
      <c r="C47" s="3" t="n">
        <v>13</v>
      </c>
      <c r="D47" s="1" t="n">
        <v>28.3</v>
      </c>
      <c r="E47" s="60" t="n">
        <f aca="false">Sayfa2!$D47*Sayfa2!$C47</f>
        <v>367.9</v>
      </c>
      <c r="F47" s="2" t="n">
        <v>45313</v>
      </c>
      <c r="G47" s="29" t="n">
        <v>13</v>
      </c>
      <c r="H47" s="1" t="n">
        <v>41.6</v>
      </c>
      <c r="I47" s="25" t="n">
        <f aca="false">Sayfa2!$H47*Sayfa2!$G47</f>
        <v>540.8</v>
      </c>
      <c r="J47" s="6" t="n">
        <f aca="false">H47-D47</f>
        <v>13.3</v>
      </c>
      <c r="K47" s="47" t="n">
        <f aca="false">Sayfa2!$J47*Sayfa2!$G47</f>
        <v>172.9</v>
      </c>
      <c r="L47" s="92" t="n">
        <f aca="false">F47-B47</f>
        <v>46</v>
      </c>
      <c r="M47" s="20" t="n">
        <f aca="false">K47/E47</f>
        <v>0.469964664310954</v>
      </c>
      <c r="N47" s="20" t="n">
        <f aca="false">M47/L47*30</f>
        <v>0.30649869411584</v>
      </c>
      <c r="O47" s="82"/>
      <c r="P47" s="3"/>
    </row>
    <row r="48" customFormat="false" ht="12.75" hidden="false" customHeight="false" outlineLevel="0" collapsed="false">
      <c r="A48" s="93" t="s">
        <v>42</v>
      </c>
      <c r="B48" s="94" t="n">
        <v>45273</v>
      </c>
      <c r="C48" s="95" t="n">
        <v>26</v>
      </c>
      <c r="D48" s="93" t="n">
        <v>55.08</v>
      </c>
      <c r="E48" s="60" t="n">
        <f aca="false">Sayfa2!$D48*Sayfa2!$C48</f>
        <v>1432.08</v>
      </c>
      <c r="F48" s="2" t="n">
        <v>45313</v>
      </c>
      <c r="G48" s="29" t="n">
        <v>26</v>
      </c>
      <c r="H48" s="1" t="n">
        <v>51.4</v>
      </c>
      <c r="I48" s="25" t="n">
        <f aca="false">Sayfa2!$H48*Sayfa2!$G48</f>
        <v>1336.4</v>
      </c>
      <c r="J48" s="22" t="n">
        <f aca="false">H48-D48</f>
        <v>-3.68</v>
      </c>
      <c r="K48" s="47" t="n">
        <f aca="false">Sayfa2!$J48*Sayfa2!$G48</f>
        <v>-95.68</v>
      </c>
      <c r="L48" s="36"/>
      <c r="M48" s="20" t="n">
        <f aca="false">K48/E48</f>
        <v>-0.0668119099491648</v>
      </c>
      <c r="N48" s="20"/>
      <c r="O48" s="82"/>
      <c r="P48" s="3"/>
    </row>
    <row r="49" customFormat="false" ht="12.75" hidden="false" customHeight="false" outlineLevel="0" collapsed="false">
      <c r="A49" s="1" t="s">
        <v>43</v>
      </c>
      <c r="B49" s="2" t="n">
        <v>45288</v>
      </c>
      <c r="C49" s="3" t="n">
        <v>100</v>
      </c>
      <c r="D49" s="1" t="n">
        <v>39.5</v>
      </c>
      <c r="E49" s="60" t="n">
        <f aca="false">Sayfa2!$D49*Sayfa2!$C49</f>
        <v>3950</v>
      </c>
      <c r="F49" s="2" t="n">
        <v>45313</v>
      </c>
      <c r="G49" s="29" t="n">
        <v>100</v>
      </c>
      <c r="H49" s="1" t="n">
        <v>51.4</v>
      </c>
      <c r="I49" s="25" t="n">
        <f aca="false">Sayfa2!$H49*Sayfa2!$G49</f>
        <v>5140</v>
      </c>
      <c r="J49" s="22" t="n">
        <f aca="false">H49-D49</f>
        <v>11.9</v>
      </c>
      <c r="K49" s="47" t="n">
        <f aca="false">Sayfa2!$J49*Sayfa2!$G49</f>
        <v>1190</v>
      </c>
      <c r="L49" s="92" t="n">
        <f aca="false">F49-B49</f>
        <v>25</v>
      </c>
      <c r="M49" s="20" t="n">
        <f aca="false">K49/E49</f>
        <v>0.30126582278481</v>
      </c>
      <c r="N49" s="20" t="n">
        <f aca="false">M49/L49*30</f>
        <v>0.361518987341772</v>
      </c>
      <c r="O49" s="61" t="n">
        <f aca="false">SUM(K39:K49)</f>
        <v>6747.53</v>
      </c>
    </row>
    <row r="50" customFormat="false" ht="12.75" hidden="false" customHeight="false" outlineLevel="0" collapsed="false">
      <c r="E50" s="60"/>
      <c r="G50" s="29"/>
      <c r="H50" s="1"/>
      <c r="I50" s="25"/>
      <c r="J50" s="22"/>
      <c r="K50" s="47"/>
      <c r="L50" s="92"/>
      <c r="M50" s="96"/>
      <c r="N50" s="20"/>
      <c r="O50" s="82"/>
    </row>
    <row r="51" customFormat="false" ht="12.75" hidden="false" customHeight="false" outlineLevel="0" collapsed="false">
      <c r="E51" s="60"/>
      <c r="G51" s="29"/>
      <c r="H51" s="1"/>
      <c r="I51" s="25"/>
      <c r="J51" s="22"/>
      <c r="K51" s="47"/>
      <c r="L51" s="92"/>
      <c r="M51" s="96"/>
      <c r="N51" s="20"/>
      <c r="O51" s="82"/>
    </row>
    <row r="52" customFormat="false" ht="12.75" hidden="false" customHeight="false" outlineLevel="0" collapsed="false">
      <c r="A52" s="1" t="s">
        <v>44</v>
      </c>
      <c r="B52" s="2" t="n">
        <v>45344</v>
      </c>
      <c r="C52" s="29" t="n">
        <v>12</v>
      </c>
      <c r="D52" s="30" t="n">
        <v>571.105228</v>
      </c>
      <c r="E52" s="60" t="n">
        <f aca="false">Sayfa2!$D52*Sayfa2!$C52</f>
        <v>6853.262736</v>
      </c>
      <c r="F52" s="2" t="n">
        <v>45357</v>
      </c>
      <c r="G52" s="23" t="n">
        <v>12</v>
      </c>
      <c r="H52" s="24" t="n">
        <v>580.059248</v>
      </c>
      <c r="I52" s="25" t="n">
        <f aca="false">Sayfa2!$H52*Sayfa2!$G52</f>
        <v>6960.710976</v>
      </c>
      <c r="J52" s="29" t="n">
        <f aca="false">H52-D52</f>
        <v>8.95402000000001</v>
      </c>
      <c r="K52" s="47" t="n">
        <f aca="false">Sayfa2!$J52*Sayfa2!$C52</f>
        <v>107.44824</v>
      </c>
      <c r="L52" s="48" t="n">
        <f aca="false">F52-B52</f>
        <v>13</v>
      </c>
      <c r="M52" s="20" t="n">
        <f aca="false">K52/E52</f>
        <v>0.0156784066420768</v>
      </c>
      <c r="N52" s="20" t="n">
        <f aca="false">M52/L52*30</f>
        <v>0.0361809384047927</v>
      </c>
      <c r="O52" s="82"/>
    </row>
    <row r="53" customFormat="false" ht="12.75" hidden="false" customHeight="false" outlineLevel="0" collapsed="false">
      <c r="A53" s="1" t="s">
        <v>44</v>
      </c>
      <c r="B53" s="2" t="n">
        <v>45344</v>
      </c>
      <c r="C53" s="29" t="n">
        <v>22</v>
      </c>
      <c r="D53" s="30" t="n">
        <v>571.105228</v>
      </c>
      <c r="E53" s="60" t="n">
        <f aca="false">Sayfa2!$D53*Sayfa2!$C53</f>
        <v>12564.315016</v>
      </c>
      <c r="F53" s="2" t="n">
        <v>45357</v>
      </c>
      <c r="G53" s="23" t="n">
        <v>10</v>
      </c>
      <c r="H53" s="24" t="n">
        <v>580.059248</v>
      </c>
      <c r="I53" s="25" t="n">
        <f aca="false">Sayfa2!$H53*Sayfa2!$G53</f>
        <v>5800.59248</v>
      </c>
      <c r="J53" s="29" t="n">
        <f aca="false">H53-D53</f>
        <v>8.95402000000001</v>
      </c>
      <c r="K53" s="47" t="n">
        <f aca="false">Sayfa2!$J53*Sayfa2!$C53</f>
        <v>196.98844</v>
      </c>
      <c r="L53" s="48" t="n">
        <f aca="false">F53-B53</f>
        <v>13</v>
      </c>
      <c r="M53" s="20" t="n">
        <f aca="false">K53/E53</f>
        <v>0.0156784066420768</v>
      </c>
      <c r="N53" s="20" t="n">
        <f aca="false">M53/L53*30</f>
        <v>0.0361809384047927</v>
      </c>
      <c r="O53" s="82"/>
    </row>
    <row r="54" customFormat="false" ht="12.75" hidden="false" customHeight="false" outlineLevel="0" collapsed="false">
      <c r="A54" s="1" t="s">
        <v>44</v>
      </c>
      <c r="B54" s="2" t="n">
        <v>45344</v>
      </c>
      <c r="C54" s="29" t="n">
        <v>11</v>
      </c>
      <c r="D54" s="30" t="n">
        <v>571.105228</v>
      </c>
      <c r="E54" s="60" t="n">
        <f aca="false">Sayfa2!$D54*Sayfa2!$C54</f>
        <v>6282.157508</v>
      </c>
      <c r="F54" s="2" t="n">
        <v>45356</v>
      </c>
      <c r="G54" s="23" t="n">
        <v>11</v>
      </c>
      <c r="H54" s="24" t="n">
        <v>580.059248</v>
      </c>
      <c r="I54" s="25" t="n">
        <f aca="false">Sayfa2!$H54*Sayfa2!$G54</f>
        <v>6380.651728</v>
      </c>
      <c r="J54" s="29" t="n">
        <f aca="false">H54-D54</f>
        <v>8.95402000000001</v>
      </c>
      <c r="K54" s="47" t="n">
        <f aca="false">Sayfa2!$J54*Sayfa2!$C54</f>
        <v>98.4942200000002</v>
      </c>
      <c r="L54" s="48" t="n">
        <f aca="false">F54-B54</f>
        <v>12</v>
      </c>
      <c r="M54" s="20" t="n">
        <f aca="false">K54/E54</f>
        <v>0.0156784066420768</v>
      </c>
      <c r="N54" s="20" t="n">
        <f aca="false">M54/L54*30</f>
        <v>0.0391960166051921</v>
      </c>
      <c r="O54" s="82"/>
    </row>
    <row r="55" customFormat="false" ht="12.75" hidden="false" customHeight="false" outlineLevel="0" collapsed="false">
      <c r="A55" s="1" t="s">
        <v>44</v>
      </c>
      <c r="B55" s="2" t="n">
        <v>45355</v>
      </c>
      <c r="C55" s="29" t="n">
        <v>60</v>
      </c>
      <c r="D55" s="30" t="n">
        <v>578.660603</v>
      </c>
      <c r="E55" s="60" t="n">
        <f aca="false">Sayfa2!$D55*Sayfa2!$C55</f>
        <v>34719.63618</v>
      </c>
      <c r="F55" s="2" t="n">
        <v>45356</v>
      </c>
      <c r="G55" s="23" t="n">
        <v>60</v>
      </c>
      <c r="H55" s="24" t="n">
        <v>580.059248</v>
      </c>
      <c r="I55" s="25" t="n">
        <f aca="false">Sayfa2!$H55*Sayfa2!$G55</f>
        <v>34803.55488</v>
      </c>
      <c r="J55" s="29" t="n">
        <f aca="false">H55-D55</f>
        <v>1.39864499999999</v>
      </c>
      <c r="K55" s="47" t="n">
        <f aca="false">Sayfa2!$J55*Sayfa2!$C55</f>
        <v>83.9186999999993</v>
      </c>
      <c r="L55" s="48" t="n">
        <f aca="false">F55-B55</f>
        <v>1</v>
      </c>
      <c r="M55" s="20" t="n">
        <f aca="false">K55/E55</f>
        <v>0.00241703857623773</v>
      </c>
      <c r="N55" s="20" t="n">
        <f aca="false">M55/L55*30</f>
        <v>0.072511157287132</v>
      </c>
      <c r="O55" s="82"/>
    </row>
    <row r="56" customFormat="false" ht="12.75" hidden="false" customHeight="false" outlineLevel="0" collapsed="false">
      <c r="A56" s="1" t="s">
        <v>44</v>
      </c>
      <c r="B56" s="2" t="n">
        <v>45350</v>
      </c>
      <c r="C56" s="29" t="n">
        <v>24</v>
      </c>
      <c r="D56" s="30" t="n">
        <v>575.215354</v>
      </c>
      <c r="E56" s="60" t="n">
        <f aca="false">Sayfa2!$D56*Sayfa2!$C56</f>
        <v>13805.168496</v>
      </c>
      <c r="F56" s="2" t="n">
        <v>45356</v>
      </c>
      <c r="G56" s="23" t="n">
        <v>24</v>
      </c>
      <c r="H56" s="24" t="n">
        <v>580.059248</v>
      </c>
      <c r="I56" s="25" t="n">
        <f aca="false">Sayfa2!$H56*Sayfa2!$G56</f>
        <v>13921.421952</v>
      </c>
      <c r="J56" s="29" t="n">
        <f aca="false">H56-D56</f>
        <v>4.84389399999998</v>
      </c>
      <c r="K56" s="47" t="n">
        <f aca="false">Sayfa2!$J56*Sayfa2!$C56</f>
        <v>116.253455999999</v>
      </c>
      <c r="L56" s="48" t="n">
        <f aca="false">F56-B56</f>
        <v>6</v>
      </c>
      <c r="M56" s="20" t="n">
        <f aca="false">K56/E56</f>
        <v>0.00842100956853105</v>
      </c>
      <c r="N56" s="20" t="n">
        <f aca="false">M56/L56*30</f>
        <v>0.0421050478426553</v>
      </c>
      <c r="O56" s="82"/>
    </row>
    <row r="57" customFormat="false" ht="12.75" hidden="false" customHeight="false" outlineLevel="0" collapsed="false">
      <c r="A57" s="1" t="s">
        <v>45</v>
      </c>
      <c r="B57" s="2" t="n">
        <v>45344</v>
      </c>
      <c r="C57" s="29" t="n">
        <v>2</v>
      </c>
      <c r="D57" s="30" t="n">
        <v>571.105228</v>
      </c>
      <c r="E57" s="60" t="n">
        <f aca="false">Sayfa2!$D57*Sayfa2!$C57</f>
        <v>1142.210456</v>
      </c>
      <c r="F57" s="2" t="n">
        <v>45347</v>
      </c>
      <c r="G57" s="23" t="n">
        <v>2</v>
      </c>
      <c r="H57" s="24" t="n">
        <v>573.835914</v>
      </c>
      <c r="I57" s="25" t="n">
        <f aca="false">Sayfa2!$H57*Sayfa2!$G57</f>
        <v>1147.671828</v>
      </c>
      <c r="J57" s="29" t="n">
        <f aca="false">H57-D57</f>
        <v>2.73068599999999</v>
      </c>
      <c r="K57" s="89" t="n">
        <f aca="false">Sayfa2!$J57*Sayfa2!$G57</f>
        <v>5.46137199999998</v>
      </c>
      <c r="L57" s="48" t="n">
        <f aca="false">F57-B57</f>
        <v>3</v>
      </c>
      <c r="M57" s="20" t="n">
        <f aca="false">K57/E57</f>
        <v>0.00478140606340237</v>
      </c>
      <c r="N57" s="20" t="n">
        <f aca="false">M57/L57*30</f>
        <v>0.0478140606340237</v>
      </c>
      <c r="O57" s="82"/>
    </row>
    <row r="58" customFormat="false" ht="12.75" hidden="false" customHeight="false" outlineLevel="0" collapsed="false">
      <c r="A58" s="1" t="s">
        <v>46</v>
      </c>
      <c r="B58" s="2" t="n">
        <v>45344</v>
      </c>
      <c r="C58" s="29" t="n">
        <v>1</v>
      </c>
      <c r="D58" s="30" t="n">
        <v>571.105228</v>
      </c>
      <c r="E58" s="60" t="n">
        <f aca="false">Sayfa2!$D58*Sayfa2!$C58</f>
        <v>571.105228</v>
      </c>
      <c r="F58" s="2" t="n">
        <v>45350</v>
      </c>
      <c r="G58" s="23" t="n">
        <v>1</v>
      </c>
      <c r="H58" s="24" t="n">
        <v>573.835914</v>
      </c>
      <c r="I58" s="25" t="n">
        <f aca="false">Sayfa2!$H58*Sayfa2!$G58</f>
        <v>573.835914</v>
      </c>
      <c r="J58" s="29" t="n">
        <f aca="false">H58-D58</f>
        <v>2.73068599999999</v>
      </c>
      <c r="K58" s="89" t="n">
        <f aca="false">Sayfa2!$J58*Sayfa2!$G58</f>
        <v>2.73068599999999</v>
      </c>
      <c r="L58" s="48" t="n">
        <f aca="false">F58-B58</f>
        <v>6</v>
      </c>
      <c r="M58" s="20" t="n">
        <f aca="false">K58/E58</f>
        <v>0.00478140606340237</v>
      </c>
      <c r="N58" s="20" t="n">
        <f aca="false">M58/L58*30</f>
        <v>0.0239070303170118</v>
      </c>
      <c r="O58" s="82"/>
    </row>
    <row r="59" customFormat="false" ht="12.75" hidden="false" customHeight="false" outlineLevel="0" collapsed="false">
      <c r="A59" s="1" t="s">
        <v>47</v>
      </c>
      <c r="B59" s="2" t="n">
        <v>45344</v>
      </c>
      <c r="C59" s="29" t="n">
        <v>44</v>
      </c>
      <c r="D59" s="30" t="n">
        <v>571.105228</v>
      </c>
      <c r="E59" s="60" t="n">
        <f aca="false">Sayfa2!$D59*Sayfa2!$C59</f>
        <v>25128.630032</v>
      </c>
      <c r="F59" s="2" t="n">
        <v>45350</v>
      </c>
      <c r="G59" s="23" t="n">
        <v>44</v>
      </c>
      <c r="H59" s="24" t="n">
        <v>573.835914</v>
      </c>
      <c r="I59" s="25" t="n">
        <f aca="false">Sayfa2!$H59*Sayfa2!$G59</f>
        <v>25248.780216</v>
      </c>
      <c r="J59" s="29" t="n">
        <f aca="false">H59-D59</f>
        <v>2.73068599999999</v>
      </c>
      <c r="K59" s="89" t="n">
        <f aca="false">Sayfa2!$J59*Sayfa2!$G59</f>
        <v>120.150184</v>
      </c>
      <c r="L59" s="48" t="n">
        <f aca="false">F59-B59</f>
        <v>6</v>
      </c>
      <c r="M59" s="20" t="n">
        <f aca="false">K59/E59</f>
        <v>0.00478140606340237</v>
      </c>
      <c r="N59" s="20" t="n">
        <f aca="false">M59/L59*30</f>
        <v>0.0239070303170118</v>
      </c>
      <c r="O59" s="82"/>
    </row>
    <row r="60" customFormat="false" ht="12.75" hidden="false" customHeight="false" outlineLevel="0" collapsed="false">
      <c r="A60" s="1" t="s">
        <v>47</v>
      </c>
      <c r="B60" s="2" t="n">
        <v>45341</v>
      </c>
      <c r="C60" s="29" t="n">
        <v>106</v>
      </c>
      <c r="D60" s="30" t="n">
        <v>569.092584</v>
      </c>
      <c r="E60" s="60" t="n">
        <f aca="false">Sayfa2!$D60*Sayfa2!$C60</f>
        <v>60323.813904</v>
      </c>
      <c r="F60" s="2" t="n">
        <v>45350</v>
      </c>
      <c r="G60" s="23" t="n">
        <v>106</v>
      </c>
      <c r="H60" s="24" t="n">
        <v>573.835914</v>
      </c>
      <c r="I60" s="25" t="n">
        <f aca="false">Sayfa2!$H60*Sayfa2!$G60</f>
        <v>60826.606884</v>
      </c>
      <c r="J60" s="29" t="n">
        <f aca="false">H60-D60</f>
        <v>4.74333000000001</v>
      </c>
      <c r="K60" s="89" t="n">
        <f aca="false">Sayfa2!$J60*Sayfa2!$G60</f>
        <v>502.792980000002</v>
      </c>
      <c r="L60" s="48" t="n">
        <f aca="false">F60-B60</f>
        <v>9</v>
      </c>
      <c r="M60" s="20" t="n">
        <f aca="false">K60/E60</f>
        <v>0.00833490038942418</v>
      </c>
      <c r="N60" s="20" t="n">
        <f aca="false">M60/L60*30</f>
        <v>0.0277830012980806</v>
      </c>
      <c r="O60" s="82"/>
    </row>
    <row r="61" customFormat="false" ht="12.75" hidden="false" customHeight="false" outlineLevel="0" collapsed="false">
      <c r="A61" s="1" t="s">
        <v>48</v>
      </c>
      <c r="B61" s="2" t="n">
        <v>45338</v>
      </c>
      <c r="C61" s="3" t="n">
        <v>64</v>
      </c>
      <c r="D61" s="1" t="n">
        <v>567.082351</v>
      </c>
      <c r="E61" s="60" t="n">
        <f aca="false">Sayfa2!$D61*Sayfa2!$C61</f>
        <v>36293.270464</v>
      </c>
      <c r="F61" s="2" t="n">
        <v>45344</v>
      </c>
      <c r="G61" s="29" t="n">
        <v>64</v>
      </c>
      <c r="H61" s="1" t="n">
        <v>571.105228</v>
      </c>
      <c r="I61" s="25" t="n">
        <f aca="false">Sayfa2!$H61*Sayfa2!$G61</f>
        <v>36550.734592</v>
      </c>
      <c r="J61" s="29" t="n">
        <f aca="false">H61-D61</f>
        <v>4.02287699999999</v>
      </c>
      <c r="K61" s="89" t="n">
        <f aca="false">Sayfa2!$J61*Sayfa2!$G61</f>
        <v>257.464128</v>
      </c>
      <c r="L61" s="48" t="n">
        <f aca="false">F61-B61</f>
        <v>6</v>
      </c>
      <c r="M61" s="20" t="n">
        <f aca="false">K61/E61</f>
        <v>0.00709399083379337</v>
      </c>
      <c r="N61" s="20" t="n">
        <f aca="false">M61/L61*30</f>
        <v>0.0354699541689668</v>
      </c>
      <c r="O61" s="82"/>
    </row>
    <row r="62" customFormat="false" ht="12.75" hidden="false" customHeight="false" outlineLevel="0" collapsed="false">
      <c r="A62" s="1" t="s">
        <v>44</v>
      </c>
      <c r="B62" s="2" t="n">
        <v>45299</v>
      </c>
      <c r="C62" s="3" t="n">
        <v>50</v>
      </c>
      <c r="D62" s="1" t="n">
        <v>542.434502</v>
      </c>
      <c r="E62" s="60" t="n">
        <f aca="false">Sayfa2!$D62*Sayfa2!$C62</f>
        <v>27121.7251</v>
      </c>
      <c r="F62" s="2" t="n">
        <v>45344</v>
      </c>
      <c r="G62" s="29" t="n">
        <v>50</v>
      </c>
      <c r="H62" s="1" t="n">
        <v>571.105228</v>
      </c>
      <c r="I62" s="25" t="n">
        <f aca="false">Sayfa2!$H62*Sayfa2!$G62</f>
        <v>28555.2614</v>
      </c>
      <c r="J62" s="29" t="n">
        <f aca="false">H62-D62</f>
        <v>28.6707260000001</v>
      </c>
      <c r="K62" s="89" t="n">
        <f aca="false">Sayfa2!$J62*Sayfa2!$G62</f>
        <v>1433.5363</v>
      </c>
      <c r="L62" s="48" t="n">
        <f aca="false">F62-B62</f>
        <v>45</v>
      </c>
      <c r="M62" s="20" t="n">
        <f aca="false">K62/E62</f>
        <v>0.052855645970691</v>
      </c>
      <c r="N62" s="20" t="n">
        <f aca="false">M62/L62*30</f>
        <v>0.035237097313794</v>
      </c>
      <c r="O62" s="82"/>
    </row>
    <row r="63" customFormat="false" ht="12.75" hidden="false" customHeight="false" outlineLevel="0" collapsed="false">
      <c r="A63" s="1" t="s">
        <v>44</v>
      </c>
      <c r="B63" s="2" t="n">
        <v>45321</v>
      </c>
      <c r="C63" s="3" t="n">
        <v>50</v>
      </c>
      <c r="D63" s="1" t="n">
        <v>555.950107</v>
      </c>
      <c r="E63" s="60" t="n">
        <f aca="false">Sayfa2!$D63*Sayfa2!$C63</f>
        <v>27797.50535</v>
      </c>
      <c r="F63" s="2" t="n">
        <v>45344</v>
      </c>
      <c r="G63" s="29" t="n">
        <v>50</v>
      </c>
      <c r="H63" s="1" t="n">
        <v>571.105228</v>
      </c>
      <c r="I63" s="25" t="n">
        <f aca="false">Sayfa2!$H63*Sayfa2!$G63</f>
        <v>28555.2614</v>
      </c>
      <c r="J63" s="29" t="n">
        <f aca="false">H63-D63</f>
        <v>15.155121</v>
      </c>
      <c r="K63" s="89" t="n">
        <f aca="false">Sayfa2!$J63*Sayfa2!$G63</f>
        <v>757.75605</v>
      </c>
      <c r="L63" s="48" t="n">
        <f aca="false">F63-B63</f>
        <v>23</v>
      </c>
      <c r="M63" s="20" t="n">
        <f aca="false">K63/E63</f>
        <v>0.0272598580505355</v>
      </c>
      <c r="N63" s="20" t="n">
        <f aca="false">M63/L63*30</f>
        <v>0.035556336587655</v>
      </c>
      <c r="O63" s="82"/>
    </row>
    <row r="64" customFormat="false" ht="12.75" hidden="false" customHeight="false" outlineLevel="0" collapsed="false">
      <c r="A64" s="1" t="s">
        <v>44</v>
      </c>
      <c r="B64" s="2" t="n">
        <v>45322</v>
      </c>
      <c r="C64" s="3" t="n">
        <v>16</v>
      </c>
      <c r="D64" s="1" t="n">
        <v>555.950107</v>
      </c>
      <c r="E64" s="60" t="n">
        <f aca="false">Sayfa2!$D64*Sayfa2!$C64</f>
        <v>8895.201712</v>
      </c>
      <c r="F64" s="2" t="n">
        <v>45344</v>
      </c>
      <c r="G64" s="29" t="n">
        <v>16</v>
      </c>
      <c r="H64" s="1" t="n">
        <v>571.105228</v>
      </c>
      <c r="I64" s="25" t="n">
        <f aca="false">Sayfa2!$H64*Sayfa2!$G64</f>
        <v>9137.683648</v>
      </c>
      <c r="J64" s="29" t="n">
        <f aca="false">H64-D64</f>
        <v>15.155121</v>
      </c>
      <c r="K64" s="89" t="n">
        <f aca="false">Sayfa2!$J64*Sayfa2!$G64</f>
        <v>242.481936</v>
      </c>
      <c r="L64" s="48" t="n">
        <f aca="false">F64-B64</f>
        <v>22</v>
      </c>
      <c r="M64" s="20" t="n">
        <f aca="false">K64/E64</f>
        <v>0.0272598580505355</v>
      </c>
      <c r="N64" s="20" t="n">
        <f aca="false">M64/L64*30</f>
        <v>0.0371725337052756</v>
      </c>
      <c r="O64" s="82"/>
    </row>
    <row r="65" customFormat="false" ht="12.75" hidden="false" customHeight="false" outlineLevel="0" collapsed="false">
      <c r="A65" s="1" t="s">
        <v>44</v>
      </c>
      <c r="B65" s="2" t="n">
        <v>45296</v>
      </c>
      <c r="C65" s="3" t="n">
        <v>110</v>
      </c>
      <c r="D65" s="1" t="n">
        <v>540.601108</v>
      </c>
      <c r="E65" s="60" t="n">
        <f aca="false">Sayfa2!$D65*Sayfa2!$C65</f>
        <v>59466.12188</v>
      </c>
      <c r="F65" s="2" t="n">
        <v>45335</v>
      </c>
      <c r="G65" s="29" t="n">
        <v>110</v>
      </c>
      <c r="H65" s="1" t="n">
        <v>565.112829</v>
      </c>
      <c r="I65" s="25" t="n">
        <f aca="false">Sayfa2!$H65*Sayfa2!$G65</f>
        <v>62162.41119</v>
      </c>
      <c r="J65" s="22" t="n">
        <f aca="false">H65-D65</f>
        <v>24.5117210000001</v>
      </c>
      <c r="K65" s="47" t="n">
        <f aca="false">Sayfa2!$J65*Sayfa2!$G65</f>
        <v>2696.28931000001</v>
      </c>
      <c r="L65" s="48" t="n">
        <f aca="false">F65-B65</f>
        <v>39</v>
      </c>
      <c r="M65" s="20" t="n">
        <f aca="false">K65/E65</f>
        <v>0.0453416033324151</v>
      </c>
      <c r="N65" s="20" t="n">
        <f aca="false">K65/E65</f>
        <v>0.0453416033324151</v>
      </c>
      <c r="O65" s="82"/>
    </row>
    <row r="66" customFormat="false" ht="12.75" hidden="false" customHeight="false" outlineLevel="0" collapsed="false">
      <c r="A66" s="1" t="s">
        <v>44</v>
      </c>
      <c r="B66" s="2" t="n">
        <v>45322</v>
      </c>
      <c r="C66" s="3" t="n">
        <v>10</v>
      </c>
      <c r="D66" s="1" t="n">
        <v>555.950107</v>
      </c>
      <c r="E66" s="60" t="n">
        <f aca="false">Sayfa2!$D66*Sayfa2!$C66</f>
        <v>5559.50107</v>
      </c>
      <c r="F66" s="2" t="n">
        <v>45334</v>
      </c>
      <c r="G66" s="29" t="n">
        <v>10</v>
      </c>
      <c r="H66" s="1" t="n">
        <v>564.450098</v>
      </c>
      <c r="I66" s="25" t="n">
        <f aca="false">Sayfa2!$H66*Sayfa2!$G66</f>
        <v>5644.50098</v>
      </c>
      <c r="J66" s="22" t="n">
        <f aca="false">H66-D66</f>
        <v>8.49999100000002</v>
      </c>
      <c r="K66" s="47" t="n">
        <f aca="false">Sayfa2!$J66*Sayfa2!$G66</f>
        <v>84.9999100000002</v>
      </c>
      <c r="L66" s="48" t="n">
        <f aca="false">F66-B66</f>
        <v>12</v>
      </c>
      <c r="M66" s="20" t="n">
        <f aca="false">K66/E66</f>
        <v>0.0152891255761554</v>
      </c>
      <c r="N66" s="20" t="n">
        <f aca="false">M66/L66*30</f>
        <v>0.0382228139403885</v>
      </c>
      <c r="O66" s="82"/>
    </row>
    <row r="67" customFormat="false" ht="12.75" hidden="false" customHeight="false" outlineLevel="0" collapsed="false">
      <c r="A67" s="1" t="s">
        <v>44</v>
      </c>
      <c r="B67" s="31" t="n">
        <v>45322</v>
      </c>
      <c r="C67" s="33" t="n">
        <v>46</v>
      </c>
      <c r="D67" s="1" t="n">
        <v>555.950107</v>
      </c>
      <c r="E67" s="60" t="n">
        <f aca="false">Sayfa2!$D67*Sayfa2!$C67</f>
        <v>25573.704922</v>
      </c>
      <c r="F67" s="31" t="n">
        <v>45327</v>
      </c>
      <c r="G67" s="33" t="n">
        <v>46</v>
      </c>
      <c r="H67" s="1" t="n">
        <v>559.833857</v>
      </c>
      <c r="I67" s="25" t="n">
        <f aca="false">Sayfa2!$H67*Sayfa2!$G67</f>
        <v>25752.357422</v>
      </c>
      <c r="J67" s="6" t="n">
        <f aca="false">H67-D67</f>
        <v>3.88374999999996</v>
      </c>
      <c r="K67" s="47" t="n">
        <f aca="false">Sayfa2!$J67*Sayfa2!$G67</f>
        <v>178.652499999998</v>
      </c>
      <c r="L67" s="48" t="n">
        <f aca="false">F67-B67</f>
        <v>5</v>
      </c>
      <c r="M67" s="20" t="n">
        <f aca="false">K67/E67</f>
        <v>0.00698578874452841</v>
      </c>
      <c r="N67" s="20" t="n">
        <f aca="false">M67/L67*30</f>
        <v>0.0419147324671704</v>
      </c>
      <c r="O67" s="82"/>
    </row>
    <row r="68" customFormat="false" ht="12.75" hidden="false" customHeight="false" outlineLevel="0" collapsed="false">
      <c r="A68" s="1" t="s">
        <v>49</v>
      </c>
      <c r="B68" s="2" t="n">
        <v>45267</v>
      </c>
      <c r="C68" s="3" t="n">
        <v>300</v>
      </c>
      <c r="D68" s="1" t="n">
        <v>18.207358</v>
      </c>
      <c r="E68" s="60" t="n">
        <f aca="false">Sayfa2!$D68*Sayfa2!$C68</f>
        <v>5462.2074</v>
      </c>
      <c r="F68" s="2" t="n">
        <v>45288</v>
      </c>
      <c r="G68" s="29" t="n">
        <v>300</v>
      </c>
      <c r="H68" s="1" t="n">
        <v>18.625761</v>
      </c>
      <c r="I68" s="25" t="n">
        <f aca="false">Sayfa2!$H68*Sayfa2!$G68</f>
        <v>5587.7283</v>
      </c>
      <c r="J68" s="22" t="n">
        <f aca="false">H68-D68</f>
        <v>0.418403000000001</v>
      </c>
      <c r="K68" s="47" t="n">
        <f aca="false">Sayfa2!$J68*Sayfa2!$G68</f>
        <v>125.5209</v>
      </c>
      <c r="L68" s="1" t="n">
        <f aca="false">F68-B68</f>
        <v>21</v>
      </c>
      <c r="M68" s="20" t="n">
        <f aca="false">K68/E68</f>
        <v>0.0229798853847989</v>
      </c>
      <c r="N68" s="20" t="n">
        <f aca="false">M68/L68*30</f>
        <v>0.0328284076925699</v>
      </c>
      <c r="O68" s="82"/>
    </row>
    <row r="69" customFormat="false" ht="12.75" hidden="false" customHeight="false" outlineLevel="0" collapsed="false">
      <c r="A69" s="1" t="s">
        <v>44</v>
      </c>
      <c r="B69" s="2" t="n">
        <v>45267</v>
      </c>
      <c r="C69" s="3" t="n">
        <v>10</v>
      </c>
      <c r="D69" s="1" t="n">
        <v>523.889871</v>
      </c>
      <c r="E69" s="60" t="n">
        <f aca="false">Sayfa2!$D69*Sayfa2!$C69</f>
        <v>5238.89871</v>
      </c>
      <c r="F69" s="2" t="n">
        <v>45293</v>
      </c>
      <c r="G69" s="29" t="n">
        <v>10</v>
      </c>
      <c r="H69" s="1" t="n">
        <v>538.789707</v>
      </c>
      <c r="I69" s="25" t="n">
        <f aca="false">Sayfa2!$H69*Sayfa2!$G69</f>
        <v>5387.89707</v>
      </c>
      <c r="J69" s="22" t="n">
        <f aca="false">H69-D69</f>
        <v>14.8998360000001</v>
      </c>
      <c r="K69" s="47" t="n">
        <f aca="false">Sayfa2!$J69*Sayfa2!$G69</f>
        <v>148.998360000001</v>
      </c>
      <c r="L69" s="1" t="n">
        <f aca="false">F69-B69</f>
        <v>26</v>
      </c>
      <c r="M69" s="20" t="n">
        <f aca="false">K69/E69</f>
        <v>0.0284407789208814</v>
      </c>
      <c r="N69" s="20" t="n">
        <f aca="false">M69/L69*30</f>
        <v>0.0328162833702477</v>
      </c>
      <c r="O69" s="82"/>
    </row>
    <row r="70" customFormat="false" ht="12.75" hidden="false" customHeight="false" outlineLevel="0" collapsed="false">
      <c r="A70" s="1" t="s">
        <v>44</v>
      </c>
      <c r="B70" s="2" t="n">
        <v>45273</v>
      </c>
      <c r="C70" s="3" t="n">
        <v>28</v>
      </c>
      <c r="D70" s="1" t="n">
        <v>527.21224</v>
      </c>
      <c r="E70" s="60" t="n">
        <f aca="false">Sayfa2!$D70*Sayfa2!$C70</f>
        <v>14761.94272</v>
      </c>
      <c r="F70" s="2" t="n">
        <v>45293</v>
      </c>
      <c r="G70" s="29" t="n">
        <v>28</v>
      </c>
      <c r="H70" s="1" t="n">
        <f aca="false">H69</f>
        <v>538.789707</v>
      </c>
      <c r="I70" s="25" t="n">
        <f aca="false">Sayfa2!$H70*Sayfa2!$G70</f>
        <v>15086.111796</v>
      </c>
      <c r="J70" s="22" t="n">
        <f aca="false">H70-D70</f>
        <v>11.5774670000001</v>
      </c>
      <c r="K70" s="47" t="n">
        <f aca="false">Sayfa2!$J70*Sayfa2!$G70</f>
        <v>324.169076000002</v>
      </c>
      <c r="L70" s="1" t="n">
        <f aca="false">F70-B70</f>
        <v>20</v>
      </c>
      <c r="M70" s="20" t="n">
        <f aca="false">K70/E70</f>
        <v>0.0219597841658609</v>
      </c>
      <c r="N70" s="20" t="n">
        <f aca="false">M70/L70*30</f>
        <v>0.0329396762487914</v>
      </c>
      <c r="O70" s="82"/>
    </row>
    <row r="71" customFormat="false" ht="12.75" hidden="false" customHeight="false" outlineLevel="0" collapsed="false">
      <c r="A71" s="1" t="s">
        <v>50</v>
      </c>
      <c r="B71" s="2" t="n">
        <v>45273</v>
      </c>
      <c r="C71" s="3" t="n">
        <v>22</v>
      </c>
      <c r="D71" s="1" t="n">
        <v>527.21224</v>
      </c>
      <c r="E71" s="60" t="n">
        <f aca="false">Sayfa2!$D71*Sayfa2!$C71</f>
        <v>11598.66928</v>
      </c>
      <c r="F71" s="2" t="n">
        <v>45295</v>
      </c>
      <c r="G71" s="29" t="n">
        <v>22</v>
      </c>
      <c r="H71" s="1" t="n">
        <v>540.000044</v>
      </c>
      <c r="I71" s="25" t="n">
        <f aca="false">Sayfa2!$H71*Sayfa2!$G71</f>
        <v>11880.000968</v>
      </c>
      <c r="J71" s="22" t="n">
        <f aca="false">H71-D70</f>
        <v>12.7878040000001</v>
      </c>
      <c r="K71" s="47" t="n">
        <f aca="false">Sayfa2!$J71*Sayfa2!$G71</f>
        <v>281.331688000001</v>
      </c>
      <c r="L71" s="1" t="n">
        <f aca="false">F71-B70</f>
        <v>22</v>
      </c>
      <c r="M71" s="20" t="n">
        <f aca="false">K71/E71</f>
        <v>0.024255514249821</v>
      </c>
      <c r="N71" s="20" t="n">
        <f aca="false">M71/L71*30</f>
        <v>0.0330757012497559</v>
      </c>
      <c r="O71" s="61" t="n">
        <f aca="false">SUM(K52:K71)</f>
        <v>7765.43843600002</v>
      </c>
    </row>
    <row r="72" customFormat="false" ht="12.75" hidden="false" customHeight="false" outlineLevel="0" collapsed="false">
      <c r="E72" s="34"/>
      <c r="F72" s="31"/>
      <c r="G72" s="33"/>
      <c r="I72" s="97"/>
      <c r="K72" s="36"/>
      <c r="L72" s="36"/>
    </row>
    <row r="73" customFormat="false" ht="12.75" hidden="false" customHeight="false" outlineLevel="0" collapsed="false">
      <c r="E73" s="34"/>
      <c r="F73" s="31"/>
      <c r="G73" s="33"/>
      <c r="I73" s="97"/>
      <c r="K73" s="36"/>
      <c r="L73" s="36"/>
    </row>
    <row r="74" customFormat="false" ht="12.75" hidden="false" customHeight="false" outlineLevel="0" collapsed="false">
      <c r="E74" s="34"/>
      <c r="F74" s="31"/>
      <c r="G74" s="33"/>
      <c r="I74" s="97"/>
      <c r="K74" s="36"/>
      <c r="L74" s="36"/>
    </row>
    <row r="75" customFormat="false" ht="12.75" hidden="false" customHeight="false" outlineLevel="0" collapsed="false">
      <c r="E75" s="34"/>
      <c r="F75" s="31"/>
      <c r="G75" s="33"/>
      <c r="I75" s="97"/>
      <c r="K75" s="36"/>
      <c r="L75" s="36"/>
    </row>
    <row r="76" customFormat="false" ht="12.75" hidden="false" customHeight="false" outlineLevel="0" collapsed="false">
      <c r="E76" s="34"/>
      <c r="F76" s="31"/>
      <c r="G76" s="33"/>
      <c r="I76" s="97"/>
      <c r="K76" s="36"/>
      <c r="L76" s="36"/>
    </row>
    <row r="77" customFormat="false" ht="12.75" hidden="false" customHeight="false" outlineLevel="0" collapsed="false">
      <c r="E77" s="34"/>
      <c r="F77" s="31"/>
      <c r="G77" s="33"/>
      <c r="I77" s="97"/>
      <c r="K77" s="36"/>
      <c r="L77" s="36"/>
    </row>
    <row r="78" customFormat="false" ht="12.75" hidden="false" customHeight="false" outlineLevel="0" collapsed="false">
      <c r="E78" s="34"/>
      <c r="F78" s="31"/>
      <c r="G78" s="33"/>
      <c r="I78" s="97"/>
      <c r="K78" s="36"/>
      <c r="L78" s="36"/>
    </row>
    <row r="79" customFormat="false" ht="12.75" hidden="false" customHeight="false" outlineLevel="0" collapsed="false">
      <c r="E79" s="34"/>
      <c r="F79" s="31"/>
      <c r="G79" s="33"/>
    </row>
    <row r="80" customFormat="false" ht="12.75" hidden="false" customHeight="false" outlineLevel="0" collapsed="false">
      <c r="E80" s="34"/>
      <c r="F80" s="31"/>
      <c r="G80" s="33"/>
    </row>
    <row r="81" customFormat="false" ht="12.75" hidden="false" customHeight="false" outlineLevel="0" collapsed="false">
      <c r="E81" s="34"/>
      <c r="F81" s="31"/>
      <c r="G81" s="33"/>
    </row>
    <row r="82" customFormat="false" ht="12.75" hidden="false" customHeight="false" outlineLevel="0" collapsed="false">
      <c r="E82" s="34"/>
      <c r="F82" s="31"/>
      <c r="G82" s="33"/>
    </row>
  </sheetData>
  <dataValidations count="1">
    <dataValidation allowBlank="true" errorStyle="stop" operator="between" showDropDown="false" showErrorMessage="true" showInputMessage="true" sqref="N41 N46 L48 N71 I72:L72 I73:I78 K73:L78" type="list">
      <formula1>Sayfa1!$C:$C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X26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O6" activeCellId="0" sqref="O6"/>
    </sheetView>
  </sheetViews>
  <sheetFormatPr defaultColWidth="8.65234375" defaultRowHeight="12.75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98" width="4.14"/>
    <col collapsed="false" customWidth="true" hidden="false" outlineLevel="0" max="3" min="3" style="0" width="8.42"/>
    <col collapsed="false" customWidth="true" hidden="false" outlineLevel="0" max="4" min="4" style="0" width="5.14"/>
    <col collapsed="false" customWidth="true" hidden="false" outlineLevel="0" max="5" min="5" style="0" width="8.42"/>
    <col collapsed="false" customWidth="true" hidden="false" outlineLevel="0" max="6" min="6" style="0" width="7.42"/>
    <col collapsed="false" customWidth="true" hidden="false" outlineLevel="0" max="7" min="7" style="0" width="8.42"/>
    <col collapsed="false" customWidth="true" hidden="false" outlineLevel="0" max="8" min="8" style="0" width="3"/>
    <col collapsed="false" customWidth="true" hidden="false" outlineLevel="0" max="9" min="9" style="0" width="11.58"/>
    <col collapsed="false" customWidth="true" hidden="false" outlineLevel="0" max="11" min="11" style="0" width="9.42"/>
    <col collapsed="false" customWidth="true" hidden="false" outlineLevel="0" max="12" min="12" style="0" width="3"/>
    <col collapsed="false" customWidth="true" hidden="false" outlineLevel="0" max="13" min="13" style="0" width="9.57"/>
    <col collapsed="false" customWidth="true" hidden="false" outlineLevel="0" max="14" min="14" style="99" width="11.13"/>
    <col collapsed="false" customWidth="true" hidden="false" outlineLevel="0" max="17" min="17" style="0" width="10.57"/>
    <col collapsed="false" customWidth="true" hidden="false" outlineLevel="0" max="19" min="19" style="0" width="3"/>
    <col collapsed="false" customWidth="true" hidden="false" outlineLevel="0" max="20" min="20" style="0" width="8.57"/>
    <col collapsed="false" customWidth="true" hidden="false" outlineLevel="0" max="21" min="21" style="0" width="3"/>
    <col collapsed="false" customWidth="true" hidden="false" outlineLevel="0" max="22" min="22" style="0" width="10.72"/>
    <col collapsed="false" customWidth="true" hidden="false" outlineLevel="0" max="23" min="23" style="0" width="3"/>
    <col collapsed="false" customWidth="true" hidden="false" outlineLevel="0" max="1024" min="1019" style="0" width="11.23"/>
  </cols>
  <sheetData>
    <row r="2" customFormat="false" ht="12.75" hidden="false" customHeight="false" outlineLevel="0" collapsed="false">
      <c r="A2" s="100" t="n">
        <f aca="false">A5</f>
        <v>45364</v>
      </c>
      <c r="C2" s="0" t="n">
        <f aca="false">C5</f>
        <v>2220.32</v>
      </c>
      <c r="E2" s="0" t="n">
        <f aca="false">E5</f>
        <v>32</v>
      </c>
      <c r="G2" s="0" t="n">
        <f aca="false">G5</f>
        <v>35</v>
      </c>
      <c r="I2" s="0" t="n">
        <f aca="false">I5</f>
        <v>0</v>
      </c>
      <c r="K2" s="0" t="n">
        <f aca="false">K5</f>
        <v>0.957233</v>
      </c>
      <c r="M2" s="0" t="n">
        <f aca="false">M5</f>
        <v>18.22</v>
      </c>
      <c r="P2" s="101" t="n">
        <f aca="false">Sayfa2!B5</f>
        <v>160.787266692505</v>
      </c>
      <c r="Q2" s="102" t="n">
        <f aca="false">Sayfa2!K2</f>
        <v>250988.923307</v>
      </c>
      <c r="T2" s="0" t="n">
        <f aca="false">T5</f>
        <v>0</v>
      </c>
      <c r="V2" s="0" t="n">
        <f aca="false">V5</f>
        <v>0</v>
      </c>
      <c r="X2" s="0" t="n">
        <f aca="false">X5</f>
        <v>0</v>
      </c>
    </row>
    <row r="3" customFormat="false" ht="12.75" hidden="false" customHeight="false" outlineLevel="0" collapsed="false">
      <c r="A3" s="103"/>
      <c r="B3" s="104"/>
      <c r="C3" s="105" t="s">
        <v>51</v>
      </c>
      <c r="D3" s="105"/>
      <c r="E3" s="105" t="s">
        <v>29</v>
      </c>
      <c r="F3" s="105"/>
      <c r="G3" s="105" t="s">
        <v>52</v>
      </c>
      <c r="H3" s="105"/>
      <c r="I3" s="105" t="n">
        <v>801</v>
      </c>
      <c r="J3" s="105"/>
      <c r="K3" s="105" t="s">
        <v>53</v>
      </c>
      <c r="L3" s="105"/>
      <c r="M3" s="105" t="s">
        <v>54</v>
      </c>
      <c r="N3" s="106" t="s">
        <v>55</v>
      </c>
      <c r="O3" s="105" t="s">
        <v>56</v>
      </c>
      <c r="S3" s="105"/>
      <c r="T3" s="105" t="s">
        <v>57</v>
      </c>
      <c r="U3" s="105"/>
      <c r="V3" s="105" t="s">
        <v>58</v>
      </c>
      <c r="W3" s="105"/>
      <c r="X3" s="105" t="s">
        <v>59</v>
      </c>
    </row>
    <row r="5" customFormat="false" ht="12.75" hidden="false" customHeight="false" outlineLevel="0" collapsed="false">
      <c r="A5" s="100" t="n">
        <v>45364</v>
      </c>
      <c r="B5" s="98" t="n">
        <v>161</v>
      </c>
      <c r="C5" s="0" t="n">
        <v>2220.32</v>
      </c>
      <c r="D5" s="0" t="n">
        <f aca="false">D13</f>
        <v>1110</v>
      </c>
      <c r="E5" s="0" t="n">
        <v>32</v>
      </c>
      <c r="F5" s="0" t="n">
        <f aca="false">F13</f>
        <v>321.99</v>
      </c>
      <c r="G5" s="0" t="n">
        <v>35</v>
      </c>
      <c r="J5" s="0" t="n">
        <f aca="false">J13</f>
        <v>125000</v>
      </c>
      <c r="K5" s="0" t="n">
        <v>0.957233</v>
      </c>
      <c r="L5" s="0" t="n">
        <v>68</v>
      </c>
      <c r="M5" s="0" t="n">
        <v>18.22</v>
      </c>
      <c r="N5" s="99" t="n">
        <f aca="false">(B5*C5)+(D5*E5)+(F5*G5)+(H5*I5)+(J5*K5)+(S5*T5)+(U5*V5)+(W5*X5)+(L5*M5)</f>
        <v>525154.255</v>
      </c>
      <c r="O5" s="0" t="n">
        <v>8910.23</v>
      </c>
      <c r="P5" s="0" t="n">
        <v>160.79</v>
      </c>
      <c r="Q5" s="0" t="n">
        <v>250988.92</v>
      </c>
    </row>
    <row r="6" customFormat="false" ht="12.75" hidden="false" customHeight="false" outlineLevel="0" collapsed="false">
      <c r="A6" s="100" t="n">
        <v>45363</v>
      </c>
      <c r="B6" s="98" t="n">
        <v>161</v>
      </c>
      <c r="C6" s="0" t="n">
        <v>2220.32</v>
      </c>
      <c r="D6" s="0" t="n">
        <f aca="false">D14</f>
        <v>1110</v>
      </c>
      <c r="E6" s="0" t="n">
        <v>31.5164</v>
      </c>
      <c r="F6" s="0" t="n">
        <f aca="false">F14</f>
        <v>321.99</v>
      </c>
      <c r="G6" s="0" t="n">
        <v>34.4632</v>
      </c>
      <c r="J6" s="0" t="n">
        <f aca="false">J14</f>
        <v>125000</v>
      </c>
      <c r="K6" s="0" t="n">
        <v>0.979213</v>
      </c>
      <c r="L6" s="0" t="n">
        <v>68</v>
      </c>
      <c r="M6" s="0" t="n">
        <v>16.57</v>
      </c>
      <c r="N6" s="99" t="n">
        <f aca="false">(B6*C6)+(D6*E6)+(F6*G6)+(H6*I6)+(J6*K6)+(S6*T6)+(U6*V6)+(W6*X6)+(L6*M6)</f>
        <v>527079.914768</v>
      </c>
      <c r="O6" s="0" t="n">
        <v>9069.03</v>
      </c>
      <c r="P6" s="0" t="n">
        <v>161.95</v>
      </c>
      <c r="Q6" s="0" t="n">
        <v>252645.61</v>
      </c>
    </row>
    <row r="7" customFormat="false" ht="12.75" hidden="false" customHeight="false" outlineLevel="0" collapsed="false">
      <c r="A7" s="100" t="n">
        <v>45362</v>
      </c>
      <c r="B7" s="98" t="n">
        <v>161</v>
      </c>
      <c r="C7" s="0" t="n">
        <v>2232.66</v>
      </c>
      <c r="D7" s="0" t="n">
        <f aca="false">D14</f>
        <v>1110</v>
      </c>
      <c r="E7" s="0" t="n">
        <v>31.5714</v>
      </c>
      <c r="F7" s="0" t="n">
        <f aca="false">F14</f>
        <v>321.99</v>
      </c>
      <c r="G7" s="0" t="n">
        <v>34.5581</v>
      </c>
      <c r="J7" s="0" t="n">
        <f aca="false">J14</f>
        <v>125000</v>
      </c>
      <c r="K7" s="0" t="n">
        <v>0.9985199</v>
      </c>
      <c r="L7" s="0" t="n">
        <v>68</v>
      </c>
      <c r="M7" s="0" t="n">
        <v>15.07</v>
      </c>
      <c r="N7" s="99" t="n">
        <f aca="false">(B7*C7)+(D7*E7)+(F7*G7)+(H7*I7)+(J7*K7)+(S7*T7)+(U7*V7)+(W7*X7)+(L7*M7)</f>
        <v>532801.834119</v>
      </c>
      <c r="O7" s="0" t="n">
        <v>9131.82</v>
      </c>
      <c r="P7" s="0" t="n">
        <v>164.91</v>
      </c>
      <c r="Q7" s="0" t="n">
        <v>257088.48</v>
      </c>
      <c r="U7" s="0" t="n">
        <v>12</v>
      </c>
      <c r="V7" s="0" t="n">
        <v>41.58</v>
      </c>
      <c r="W7" s="0" t="n">
        <f aca="false">W14</f>
        <v>15</v>
      </c>
      <c r="X7" s="0" t="n">
        <v>55.55</v>
      </c>
    </row>
    <row r="8" customFormat="false" ht="12.75" hidden="false" customHeight="false" outlineLevel="0" collapsed="false">
      <c r="A8" s="100" t="n">
        <v>45359</v>
      </c>
      <c r="B8" s="98" t="n">
        <v>161</v>
      </c>
      <c r="C8" s="0" t="n">
        <v>2198.16</v>
      </c>
      <c r="D8" s="0" t="n">
        <f aca="false">D14</f>
        <v>1110</v>
      </c>
      <c r="E8" s="0" t="n">
        <v>31.403</v>
      </c>
      <c r="F8" s="0" t="n">
        <f aca="false">F14</f>
        <v>321.99</v>
      </c>
      <c r="G8" s="0" t="n">
        <v>34.3643</v>
      </c>
      <c r="J8" s="0" t="n">
        <f aca="false">J14</f>
        <v>125000</v>
      </c>
      <c r="K8" s="0" t="n">
        <v>0.991159</v>
      </c>
      <c r="L8" s="0" t="n">
        <v>68</v>
      </c>
      <c r="M8" s="0" t="n">
        <v>13.7</v>
      </c>
      <c r="N8" s="99" t="n">
        <f aca="false">(B8*C8)+(D8*E8)+(F8*G8)+(H8*I8)+(J8*K8)+(S8*T8)+(U8*V8)+(W8*X8)+(L8*M8)</f>
        <v>525972.375957</v>
      </c>
      <c r="O8" s="0" t="n">
        <v>9155.32</v>
      </c>
      <c r="P8" s="0" t="n">
        <v>160.9</v>
      </c>
      <c r="U8" s="0" t="n">
        <v>12</v>
      </c>
      <c r="V8" s="0" t="n">
        <v>37.8</v>
      </c>
      <c r="W8" s="0" t="n">
        <f aca="false">W14</f>
        <v>15</v>
      </c>
      <c r="X8" s="0" t="n">
        <v>57.75</v>
      </c>
    </row>
    <row r="9" customFormat="false" ht="12.75" hidden="false" customHeight="false" outlineLevel="0" collapsed="false">
      <c r="A9" s="100" t="n">
        <v>45358</v>
      </c>
      <c r="B9" s="98" t="n">
        <v>161</v>
      </c>
      <c r="C9" s="0" t="n">
        <v>2184.79</v>
      </c>
      <c r="D9" s="0" t="n">
        <f aca="false">D14</f>
        <v>1110</v>
      </c>
      <c r="E9" s="0" t="n">
        <v>31.297</v>
      </c>
      <c r="F9" s="0" t="n">
        <f aca="false">F14</f>
        <v>321.99</v>
      </c>
      <c r="G9" s="0" t="n">
        <v>34.1106</v>
      </c>
      <c r="J9" s="0" t="n">
        <f aca="false">J14</f>
        <v>125000</v>
      </c>
      <c r="K9" s="0" t="n">
        <v>0.945214</v>
      </c>
      <c r="L9" s="0" t="n">
        <v>68</v>
      </c>
      <c r="M9" s="0" t="n">
        <v>12.46</v>
      </c>
      <c r="N9" s="99" t="n">
        <f aca="false">(B9*C9)+(D9*E9)+(F9*G9)+(H9*I9)+(J9*K9)+(S9*T9)+(U9*V9)+(W9*X9)+(L9*M9)</f>
        <v>517832.222094</v>
      </c>
      <c r="O9" s="0" t="n">
        <v>9054.18</v>
      </c>
      <c r="P9" s="0" t="n">
        <v>155.75</v>
      </c>
      <c r="U9" s="0" t="n">
        <v>12</v>
      </c>
      <c r="V9" s="0" t="n">
        <v>34.38</v>
      </c>
      <c r="W9" s="0" t="n">
        <f aca="false">W14</f>
        <v>15</v>
      </c>
      <c r="X9" s="0" t="n">
        <v>63.1</v>
      </c>
    </row>
    <row r="10" customFormat="false" ht="12.75" hidden="false" customHeight="false" outlineLevel="0" collapsed="false">
      <c r="A10" s="100" t="n">
        <v>45357</v>
      </c>
      <c r="B10" s="98" t="n">
        <v>161</v>
      </c>
      <c r="C10" s="0" t="n">
        <v>2150.9</v>
      </c>
      <c r="D10" s="0" t="n">
        <f aca="false">D14</f>
        <v>1110</v>
      </c>
      <c r="E10" s="0" t="n">
        <v>31.2934</v>
      </c>
      <c r="F10" s="0" t="n">
        <f aca="false">F14</f>
        <v>321.99</v>
      </c>
      <c r="G10" s="0" t="n">
        <v>34.0065</v>
      </c>
      <c r="H10" s="0" t="n">
        <f aca="false">H14</f>
        <v>57</v>
      </c>
      <c r="I10" s="0" t="n">
        <v>580.059248</v>
      </c>
      <c r="J10" s="0" t="n">
        <f aca="false">J14</f>
        <v>125000</v>
      </c>
      <c r="K10" s="0" t="n">
        <v>0.993971</v>
      </c>
      <c r="L10" s="0" t="n">
        <v>68</v>
      </c>
      <c r="M10" s="0" t="n">
        <v>11.33</v>
      </c>
      <c r="N10" s="99" t="n">
        <f aca="false">(B10*C10)+(D10*E10)+(F10*G10)+(H10*I10)+(J10*K10)+(S10*T10)+(U10*V10)+(W10*X10)+(L10*M10)</f>
        <v>551296.639071</v>
      </c>
      <c r="O10" s="0" t="n">
        <v>8744.58</v>
      </c>
      <c r="P10" s="0" t="n">
        <v>156.16</v>
      </c>
      <c r="U10" s="0" t="n">
        <v>12</v>
      </c>
      <c r="V10" s="0" t="n">
        <v>31.26</v>
      </c>
      <c r="W10" s="0" t="n">
        <f aca="false">W14</f>
        <v>15</v>
      </c>
      <c r="X10" s="0" t="n">
        <v>57.4</v>
      </c>
    </row>
    <row r="11" customFormat="false" ht="12.75" hidden="false" customHeight="false" outlineLevel="0" collapsed="false">
      <c r="A11" s="100" t="n">
        <v>45356</v>
      </c>
      <c r="B11" s="98" t="n">
        <v>161</v>
      </c>
      <c r="C11" s="0" t="n">
        <v>2116.34</v>
      </c>
      <c r="D11" s="0" t="n">
        <f aca="false">D14</f>
        <v>1110</v>
      </c>
      <c r="E11" s="0" t="n">
        <v>31.0799</v>
      </c>
      <c r="F11" s="0" t="n">
        <f aca="false">F14</f>
        <v>321.99</v>
      </c>
      <c r="G11" s="0" t="n">
        <v>33.7217</v>
      </c>
      <c r="H11" s="0" t="n">
        <f aca="false">H14</f>
        <v>57</v>
      </c>
      <c r="I11" s="0" t="n">
        <v>579.361718</v>
      </c>
      <c r="J11" s="0" t="n">
        <f aca="false">J14</f>
        <v>125000</v>
      </c>
      <c r="K11" s="0" t="n">
        <v>1.016031</v>
      </c>
      <c r="L11" s="0" t="n">
        <v>68</v>
      </c>
      <c r="M11" s="0" t="n">
        <v>11.33</v>
      </c>
      <c r="N11" s="99" t="n">
        <f aca="false">(B11*C11)+(D11*E11)+(F11*G11)+(H11*I11)+(J11*K11)+(S11*T11)+(U11*V11)+(W11*X11)+(L11*M11)</f>
        <v>549382.852109</v>
      </c>
      <c r="O11" s="0" t="n">
        <v>8860.52</v>
      </c>
      <c r="P11" s="0" t="n">
        <v>154.23</v>
      </c>
      <c r="S11" s="0" t="n">
        <f aca="false">S14</f>
        <v>36</v>
      </c>
      <c r="T11" s="107" t="n">
        <v>38.15</v>
      </c>
      <c r="U11" s="0" t="n">
        <f aca="false">U14</f>
        <v>12</v>
      </c>
      <c r="V11" s="0" t="n">
        <v>28.42</v>
      </c>
      <c r="W11" s="0" t="n">
        <f aca="false">W14</f>
        <v>15</v>
      </c>
      <c r="X11" s="0" t="n">
        <v>52.2</v>
      </c>
    </row>
    <row r="12" customFormat="false" ht="12.75" hidden="false" customHeight="false" outlineLevel="0" collapsed="false">
      <c r="A12" s="100" t="n">
        <v>45355</v>
      </c>
      <c r="B12" s="98" t="n">
        <v>161</v>
      </c>
      <c r="C12" s="0" t="n">
        <v>2072.52</v>
      </c>
      <c r="D12" s="0" t="n">
        <f aca="false">D14</f>
        <v>1110</v>
      </c>
      <c r="E12" s="0" t="n">
        <v>30.906</v>
      </c>
      <c r="F12" s="0" t="n">
        <f aca="false">F14</f>
        <v>321.99</v>
      </c>
      <c r="G12" s="0" t="n">
        <v>33.5423</v>
      </c>
      <c r="H12" s="0" t="n">
        <f aca="false">H14</f>
        <v>57</v>
      </c>
      <c r="I12" s="0" t="n">
        <v>578.660603</v>
      </c>
      <c r="J12" s="0" t="n">
        <f aca="false">J14</f>
        <v>125000</v>
      </c>
      <c r="K12" s="0" t="n">
        <v>1.041954</v>
      </c>
      <c r="L12" s="0" t="n">
        <v>68</v>
      </c>
      <c r="M12" s="0" t="n">
        <v>11.33</v>
      </c>
      <c r="N12" s="99" t="n">
        <f aca="false">(B12*C12)+(D12*E12)+(F12*G12)+(H12*I12)+(J12*K12)+(S12*T12)+(U12*V12)+(W12*X12)+(L12*M12)</f>
        <v>545049.749548</v>
      </c>
      <c r="O12" s="0" t="n">
        <v>8907.65</v>
      </c>
      <c r="S12" s="0" t="n">
        <f aca="false">S14</f>
        <v>36</v>
      </c>
      <c r="T12" s="0" t="n">
        <v>34.66</v>
      </c>
      <c r="U12" s="0" t="n">
        <f aca="false">U14</f>
        <v>12</v>
      </c>
      <c r="V12" s="0" t="n">
        <v>25.84</v>
      </c>
      <c r="W12" s="0" t="n">
        <f aca="false">W14</f>
        <v>15</v>
      </c>
      <c r="X12" s="0" t="n">
        <v>47.46</v>
      </c>
    </row>
    <row r="13" customFormat="false" ht="12.75" hidden="false" customHeight="false" outlineLevel="0" collapsed="false">
      <c r="A13" s="100" t="n">
        <v>45352</v>
      </c>
      <c r="B13" s="98" t="n">
        <v>161</v>
      </c>
      <c r="C13" s="0" t="n">
        <v>2018.91</v>
      </c>
      <c r="D13" s="0" t="n">
        <f aca="false">D14</f>
        <v>1110</v>
      </c>
      <c r="E13" s="0" t="n">
        <v>30.7361</v>
      </c>
      <c r="F13" s="0" t="n">
        <f aca="false">F14</f>
        <v>321.99</v>
      </c>
      <c r="G13" s="0" t="n">
        <v>33.2257</v>
      </c>
      <c r="H13" s="0" t="n">
        <f aca="false">H14</f>
        <v>57</v>
      </c>
      <c r="I13" s="0" t="n">
        <v>576.588071</v>
      </c>
      <c r="J13" s="0" t="n">
        <f aca="false">J14</f>
        <v>125000</v>
      </c>
      <c r="K13" s="0" t="n">
        <v>1.034036</v>
      </c>
      <c r="L13" s="0" t="n">
        <v>68</v>
      </c>
      <c r="M13" s="0" t="n">
        <v>11.33</v>
      </c>
      <c r="N13" s="99" t="n">
        <f aca="false">(B13*C13)+(D13*E13)+(F13*G13)+(H13*I13)+(J13*K13)+(S13*T13)+(U13*V13)+(W13*X13)+(L13*M13)</f>
        <v>534814.50419</v>
      </c>
      <c r="O13" s="0" t="n">
        <v>9097.15</v>
      </c>
      <c r="S13" s="0" t="n">
        <f aca="false">S14</f>
        <v>36</v>
      </c>
      <c r="T13" s="0" t="n">
        <v>31.52</v>
      </c>
      <c r="U13" s="0" t="n">
        <f aca="false">U14</f>
        <v>12</v>
      </c>
      <c r="V13" s="0" t="n">
        <v>23.5</v>
      </c>
      <c r="W13" s="0" t="n">
        <f aca="false">W14</f>
        <v>15</v>
      </c>
      <c r="X13" s="0" t="n">
        <v>43.16</v>
      </c>
    </row>
    <row r="14" customFormat="false" ht="12.75" hidden="false" customHeight="false" outlineLevel="0" collapsed="false">
      <c r="A14" s="100" t="n">
        <v>45351</v>
      </c>
      <c r="B14" s="98" t="n">
        <v>161</v>
      </c>
      <c r="C14" s="0" t="n">
        <v>2018.91</v>
      </c>
      <c r="D14" s="0" t="n">
        <f aca="false">D15</f>
        <v>1110</v>
      </c>
      <c r="E14" s="0" t="n">
        <v>30.7361</v>
      </c>
      <c r="F14" s="0" t="n">
        <f aca="false">F15</f>
        <v>321.99</v>
      </c>
      <c r="G14" s="0" t="n">
        <v>33.2257</v>
      </c>
      <c r="H14" s="0" t="n">
        <f aca="false">H15</f>
        <v>57</v>
      </c>
      <c r="I14" s="0" t="n">
        <v>576.588071</v>
      </c>
      <c r="J14" s="0" t="n">
        <f aca="false">J15</f>
        <v>125000</v>
      </c>
      <c r="K14" s="0" t="n">
        <v>1.010337</v>
      </c>
      <c r="N14" s="99" t="n">
        <f aca="false">(B14*C14)+(D14*E14)+(F14*G14)+(H14*I14)+(J14*K14)+(S14*T14)+(U14*V14)+(W14*X14)+(L14*M14)</f>
        <v>530894.48919</v>
      </c>
      <c r="O14" s="0" t="n">
        <v>9193.69</v>
      </c>
      <c r="S14" s="0" t="n">
        <f aca="false">S15</f>
        <v>36</v>
      </c>
      <c r="T14" s="0" t="n">
        <v>28.66</v>
      </c>
      <c r="U14" s="0" t="n">
        <f aca="false">U15</f>
        <v>12</v>
      </c>
      <c r="V14" s="0" t="n">
        <v>21.38</v>
      </c>
      <c r="W14" s="0" t="n">
        <v>15</v>
      </c>
      <c r="X14" s="0" t="n">
        <v>39.24</v>
      </c>
    </row>
    <row r="15" customFormat="false" ht="12.75" hidden="false" customHeight="false" outlineLevel="0" collapsed="false">
      <c r="A15" s="100" t="n">
        <v>45350</v>
      </c>
      <c r="B15" s="98" t="n">
        <v>161</v>
      </c>
      <c r="C15" s="0" t="n">
        <v>2018.91</v>
      </c>
      <c r="D15" s="0" t="n">
        <v>1110</v>
      </c>
      <c r="E15" s="0" t="n">
        <v>30.7361</v>
      </c>
      <c r="F15" s="0" t="n">
        <v>321.99</v>
      </c>
      <c r="G15" s="0" t="n">
        <v>33.2257</v>
      </c>
      <c r="H15" s="0" t="n">
        <v>57</v>
      </c>
      <c r="I15" s="0" t="n">
        <v>576.588071</v>
      </c>
      <c r="J15" s="0" t="n">
        <f aca="false">J16</f>
        <v>125000</v>
      </c>
      <c r="K15" s="0" t="n">
        <v>1.067704</v>
      </c>
      <c r="N15" s="99" t="n">
        <f aca="false">(B15*C15)+(D15*E15)+(F15*G15)+(H15*I15)+(J15*K15)+(S15*T15)+(U15*V15)+(W15*X15)+(L15*M15)</f>
        <v>537360.00419</v>
      </c>
      <c r="O15" s="0" t="n">
        <v>9062.36</v>
      </c>
      <c r="S15" s="0" t="n">
        <f aca="false">S16</f>
        <v>36</v>
      </c>
      <c r="T15" s="0" t="n">
        <v>26.06</v>
      </c>
      <c r="U15" s="0" t="n">
        <v>12</v>
      </c>
      <c r="V15" s="0" t="n">
        <v>19.45</v>
      </c>
    </row>
    <row r="16" customFormat="false" ht="12.75" hidden="false" customHeight="false" outlineLevel="0" collapsed="false">
      <c r="B16" s="98" t="n">
        <v>161</v>
      </c>
      <c r="C16" s="0" t="n">
        <v>2018.91</v>
      </c>
      <c r="D16" s="0" t="n">
        <v>1110</v>
      </c>
      <c r="E16" s="0" t="n">
        <v>30.7361</v>
      </c>
      <c r="F16" s="0" t="n">
        <v>321.99</v>
      </c>
      <c r="G16" s="0" t="n">
        <v>33.2257</v>
      </c>
      <c r="H16" s="0" t="n">
        <v>57</v>
      </c>
      <c r="I16" s="0" t="n">
        <v>576.588071</v>
      </c>
      <c r="J16" s="0" t="n">
        <v>125000</v>
      </c>
      <c r="K16" s="0" t="n">
        <v>1.064435</v>
      </c>
      <c r="N16" s="99" t="n">
        <f aca="false">(B16*C16)+(D16*E16)+(F16*G16)+(H16*I16)+(J16*K16)+(S16*T16)+(U16*V16)+(W16*X16)+(L16*M16)</f>
        <v>536633.01919</v>
      </c>
      <c r="O16" s="0" t="n">
        <v>9179.48</v>
      </c>
      <c r="S16" s="0" t="n">
        <v>36</v>
      </c>
      <c r="T16" s="0" t="n">
        <v>23.7</v>
      </c>
    </row>
    <row r="17" customFormat="false" ht="12.75" hidden="false" customHeight="false" outlineLevel="0" collapsed="false">
      <c r="B17" s="98" t="n">
        <v>161</v>
      </c>
      <c r="C17" s="0" t="n">
        <v>2018.91</v>
      </c>
      <c r="D17" s="0" t="n">
        <v>1110</v>
      </c>
      <c r="E17" s="0" t="n">
        <v>30.7361</v>
      </c>
      <c r="F17" s="0" t="n">
        <v>321.99</v>
      </c>
      <c r="G17" s="0" t="n">
        <v>33.2257</v>
      </c>
      <c r="H17" s="0" t="n">
        <v>57</v>
      </c>
      <c r="I17" s="0" t="n">
        <v>576.588071</v>
      </c>
      <c r="J17" s="0" t="n">
        <f aca="false">J18</f>
        <v>50000</v>
      </c>
      <c r="K17" s="0" t="n">
        <v>1.01924</v>
      </c>
      <c r="N17" s="99" t="n">
        <f aca="false">(B17*C17)+(D17*E17)+(F17*G17)+(H17*I17)+(J17*K17)+(S17*T17)+(U17*V17)+(W17*X17)+(L17*M17)</f>
        <v>454463.60419</v>
      </c>
      <c r="S17" s="0" t="n">
        <v>36</v>
      </c>
      <c r="T17" s="0" t="n">
        <v>21.56</v>
      </c>
    </row>
    <row r="18" customFormat="false" ht="12.75" hidden="false" customHeight="false" outlineLevel="0" collapsed="false">
      <c r="B18" s="98" t="n">
        <v>161</v>
      </c>
      <c r="C18" s="0" t="n">
        <v>2018.91</v>
      </c>
      <c r="D18" s="0" t="n">
        <v>1110</v>
      </c>
      <c r="E18" s="0" t="n">
        <v>30.7361</v>
      </c>
      <c r="F18" s="0" t="n">
        <v>321.99</v>
      </c>
      <c r="G18" s="0" t="n">
        <v>33.2257</v>
      </c>
      <c r="H18" s="0" t="n">
        <v>57</v>
      </c>
      <c r="I18" s="0" t="n">
        <v>576.588071</v>
      </c>
      <c r="J18" s="0" t="n">
        <v>50000</v>
      </c>
      <c r="K18" s="0" t="n">
        <v>1.003205</v>
      </c>
      <c r="N18" s="99" t="n">
        <f aca="false">(B18*C18)+(D18*E18)+(F18*G18)+(H18*I18)+(J18*K18)+(S18*T18)+(U18*V18)+(W18*X18)+(L18*M18)</f>
        <v>453591.29419</v>
      </c>
      <c r="S18" s="0" t="n">
        <v>36</v>
      </c>
      <c r="T18" s="0" t="n">
        <v>19.6</v>
      </c>
    </row>
    <row r="19" customFormat="false" ht="12.75" hidden="false" customHeight="false" outlineLevel="0" collapsed="false">
      <c r="K19" s="0" t="n">
        <v>0.97161</v>
      </c>
      <c r="S19" s="0" t="n">
        <v>36</v>
      </c>
      <c r="T19" s="0" t="n">
        <v>17.82</v>
      </c>
    </row>
    <row r="20" customFormat="false" ht="12.75" hidden="false" customHeight="false" outlineLevel="0" collapsed="false">
      <c r="K20" s="0" t="n">
        <v>0.93849</v>
      </c>
      <c r="M20" s="108" t="n">
        <f aca="false">M13</f>
        <v>11.33</v>
      </c>
      <c r="S20" s="0" t="n">
        <v>36</v>
      </c>
      <c r="T20" s="108" t="n">
        <v>15.3</v>
      </c>
      <c r="V20" s="108" t="n">
        <f aca="false">V15</f>
        <v>19.45</v>
      </c>
      <c r="X20" s="108" t="n">
        <f aca="false">X14</f>
        <v>39.24</v>
      </c>
    </row>
    <row r="21" customFormat="false" ht="12.75" hidden="false" customHeight="false" outlineLevel="0" collapsed="false">
      <c r="K21" s="0" t="n">
        <v>0.91199</v>
      </c>
      <c r="M21" s="108" t="s">
        <v>60</v>
      </c>
      <c r="T21" s="108" t="s">
        <v>60</v>
      </c>
      <c r="V21" s="108" t="s">
        <v>60</v>
      </c>
      <c r="X21" s="108" t="s">
        <v>60</v>
      </c>
    </row>
    <row r="22" customFormat="false" ht="12.75" hidden="false" customHeight="false" outlineLevel="0" collapsed="false">
      <c r="K22" s="0" t="n">
        <v>0.90268</v>
      </c>
      <c r="M22" s="109" t="s">
        <v>61</v>
      </c>
      <c r="T22" s="109" t="s">
        <v>61</v>
      </c>
      <c r="V22" s="109" t="s">
        <v>61</v>
      </c>
      <c r="X22" s="109" t="s">
        <v>61</v>
      </c>
    </row>
    <row r="23" customFormat="false" ht="12.75" hidden="false" customHeight="false" outlineLevel="0" collapsed="false">
      <c r="K23" s="0" t="n">
        <v>0.89848</v>
      </c>
      <c r="M23" s="109" t="n">
        <f aca="false">M2</f>
        <v>18.22</v>
      </c>
      <c r="S23" s="0" t="s">
        <v>62</v>
      </c>
      <c r="T23" s="109" t="n">
        <v>38</v>
      </c>
      <c r="V23" s="109" t="n">
        <v>45.72</v>
      </c>
      <c r="X23" s="109" t="n">
        <v>55.5</v>
      </c>
    </row>
    <row r="24" customFormat="false" ht="12.75" hidden="false" customHeight="false" outlineLevel="0" collapsed="false">
      <c r="K24" s="0" t="n">
        <v>0.88784</v>
      </c>
      <c r="M24" s="110" t="n">
        <f aca="false">(M23-M13)/M13</f>
        <v>0.608120035304501</v>
      </c>
      <c r="T24" s="110" t="n">
        <f aca="false">Sayfa2!M39</f>
        <v>1.34567901234568</v>
      </c>
      <c r="V24" s="110" t="n">
        <f aca="false">(V23-V15)/V15</f>
        <v>1.35064267352185</v>
      </c>
      <c r="X24" s="110" t="n">
        <f aca="false">(X23-X14)/X14</f>
        <v>0.414373088685015</v>
      </c>
    </row>
    <row r="25" customFormat="false" ht="12.75" hidden="false" customHeight="false" outlineLevel="0" collapsed="false">
      <c r="K25" s="0" t="n">
        <v>0.86725</v>
      </c>
    </row>
    <row r="26" customFormat="false" ht="12.75" hidden="false" customHeight="false" outlineLevel="0" collapsed="false">
      <c r="M26" s="111" t="n">
        <f aca="false">(L13*M23)-(L5*M13)</f>
        <v>468.52</v>
      </c>
      <c r="S26" s="111" t="s">
        <v>63</v>
      </c>
      <c r="T26" s="111" t="n">
        <f aca="false">(38*36)-(36*16.2)</f>
        <v>784.8</v>
      </c>
      <c r="U26" s="111" t="s">
        <v>63</v>
      </c>
      <c r="V26" s="111" t="n">
        <f aca="false">(U15*V23)-(U5*V15)</f>
        <v>548.64</v>
      </c>
      <c r="W26" s="111" t="s">
        <v>63</v>
      </c>
      <c r="X26" s="111" t="n">
        <f aca="false">(W14*X23)-(W5*X14)</f>
        <v>832.5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0" activeCellId="0" sqref="I20"/>
    </sheetView>
  </sheetViews>
  <sheetFormatPr defaultColWidth="8.65234375" defaultRowHeight="12.75" zeroHeight="false" outlineLevelRow="0" outlineLevelCol="0"/>
  <cols>
    <col collapsed="false" customWidth="true" hidden="false" outlineLevel="0" max="2" min="2" style="112" width="9.28"/>
    <col collapsed="false" customWidth="true" hidden="false" outlineLevel="0" max="3" min="3" style="98" width="6.28"/>
    <col collapsed="false" customWidth="true" hidden="false" outlineLevel="0" max="5" min="4" style="101" width="13.14"/>
    <col collapsed="false" customWidth="true" hidden="false" outlineLevel="0" max="6" min="6" style="101" width="0.86"/>
    <col collapsed="false" customWidth="true" hidden="false" outlineLevel="0" max="7" min="7" style="112" width="6.28"/>
    <col collapsed="false" customWidth="true" hidden="false" outlineLevel="0" max="8" min="8" style="112" width="8.86"/>
    <col collapsed="false" customWidth="true" hidden="false" outlineLevel="0" max="9" min="9" style="112" width="9.13"/>
    <col collapsed="false" customWidth="true" hidden="false" outlineLevel="0" max="10" min="10" style="101" width="11.28"/>
    <col collapsed="false" customWidth="true" hidden="false" outlineLevel="0" max="11" min="11" style="112" width="10.57"/>
    <col collapsed="false" customWidth="true" hidden="false" outlineLevel="0" max="12" min="12" style="101" width="12.13"/>
    <col collapsed="false" customWidth="true" hidden="false" outlineLevel="0" max="13" min="13" style="101" width="9.13"/>
    <col collapsed="false" customWidth="true" hidden="false" outlineLevel="0" max="18" min="14" style="112" width="9.13"/>
  </cols>
  <sheetData>
    <row r="1" s="98" customFormat="true" ht="12.75" hidden="false" customHeight="false" outlineLevel="0" collapsed="false">
      <c r="D1" s="101"/>
      <c r="E1" s="101"/>
      <c r="F1" s="101"/>
      <c r="J1" s="101"/>
      <c r="L1" s="101"/>
      <c r="M1" s="101"/>
    </row>
    <row r="2" s="98" customFormat="true" ht="12.75" hidden="false" customHeight="false" outlineLevel="0" collapsed="false">
      <c r="B2" s="98" t="s">
        <v>53</v>
      </c>
      <c r="D2" s="101"/>
      <c r="E2" s="101"/>
      <c r="F2" s="101"/>
      <c r="J2" s="101"/>
      <c r="L2" s="101"/>
      <c r="M2" s="101"/>
    </row>
    <row r="3" s="98" customFormat="true" ht="12.75" hidden="false" customHeight="false" outlineLevel="0" collapsed="false">
      <c r="D3" s="101"/>
      <c r="E3" s="101"/>
      <c r="F3" s="101"/>
      <c r="J3" s="101"/>
      <c r="L3" s="101"/>
      <c r="M3" s="101"/>
    </row>
    <row r="4" s="98" customFormat="true" ht="12.75" hidden="false" customHeight="false" outlineLevel="0" collapsed="false">
      <c r="C4" s="98" t="s">
        <v>5</v>
      </c>
      <c r="D4" s="101"/>
      <c r="E4" s="101"/>
      <c r="F4" s="101"/>
      <c r="J4" s="101"/>
      <c r="L4" s="101"/>
      <c r="M4" s="101"/>
    </row>
    <row r="5" s="98" customFormat="true" ht="12.75" hidden="false" customHeight="false" outlineLevel="0" collapsed="false">
      <c r="A5" s="98" t="s">
        <v>64</v>
      </c>
      <c r="B5" s="98" t="s">
        <v>17</v>
      </c>
      <c r="C5" s="98" t="s">
        <v>65</v>
      </c>
      <c r="D5" s="101" t="s">
        <v>14</v>
      </c>
      <c r="E5" s="101" t="s">
        <v>66</v>
      </c>
      <c r="F5" s="101"/>
      <c r="G5" s="98" t="s">
        <v>67</v>
      </c>
      <c r="H5" s="101" t="s">
        <v>14</v>
      </c>
      <c r="I5" s="101" t="s">
        <v>66</v>
      </c>
      <c r="J5" s="101" t="s">
        <v>68</v>
      </c>
      <c r="K5" s="98" t="s">
        <v>69</v>
      </c>
      <c r="L5" s="101"/>
      <c r="M5" s="101"/>
    </row>
    <row r="6" s="98" customFormat="true" ht="12.75" hidden="false" customHeight="false" outlineLevel="0" collapsed="false">
      <c r="A6" s="100"/>
      <c r="B6" s="112"/>
      <c r="D6" s="101"/>
      <c r="E6" s="101"/>
      <c r="F6" s="101"/>
      <c r="J6" s="101"/>
      <c r="L6" s="101"/>
      <c r="M6" s="101"/>
    </row>
    <row r="7" s="98" customFormat="true" ht="12.75" hidden="false" customHeight="false" outlineLevel="0" collapsed="false">
      <c r="A7" s="100"/>
      <c r="B7" s="112"/>
      <c r="D7" s="101"/>
      <c r="E7" s="101"/>
      <c r="F7" s="101"/>
      <c r="J7" s="101"/>
      <c r="L7" s="101"/>
      <c r="M7" s="101"/>
    </row>
    <row r="8" s="98" customFormat="true" ht="12.75" hidden="false" customHeight="false" outlineLevel="0" collapsed="false">
      <c r="A8" s="100"/>
      <c r="B8" s="112"/>
      <c r="D8" s="101"/>
      <c r="E8" s="101"/>
      <c r="F8" s="101"/>
      <c r="J8" s="101"/>
      <c r="L8" s="101"/>
      <c r="M8" s="101"/>
    </row>
    <row r="9" s="98" customFormat="true" ht="12.75" hidden="false" customHeight="false" outlineLevel="0" collapsed="false">
      <c r="A9" s="100" t="n">
        <v>45352</v>
      </c>
      <c r="B9" s="112" t="n">
        <v>1.034036</v>
      </c>
      <c r="D9" s="101" t="n">
        <f aca="false">$C$14*B9</f>
        <v>51701.8</v>
      </c>
      <c r="E9" s="101" t="n">
        <f aca="false">D9-$D$14</f>
        <v>1541.55</v>
      </c>
      <c r="F9" s="101"/>
      <c r="G9" s="112"/>
      <c r="H9" s="101" t="n">
        <f aca="false">$G$12*B9</f>
        <v>77552.7</v>
      </c>
      <c r="I9" s="101" t="n">
        <f aca="false">H9-$H$12</f>
        <v>-2279.925</v>
      </c>
      <c r="J9" s="101" t="n">
        <f aca="false">E9+I9</f>
        <v>-738.375</v>
      </c>
      <c r="K9" s="113" t="n">
        <f aca="false">J9/($H$12+$D$14)</f>
        <v>-0.00568011900652247</v>
      </c>
      <c r="L9" s="101"/>
      <c r="M9" s="101"/>
    </row>
    <row r="10" s="98" customFormat="true" ht="12.75" hidden="false" customHeight="false" outlineLevel="0" collapsed="false">
      <c r="A10" s="100" t="n">
        <v>45351</v>
      </c>
      <c r="B10" s="112" t="n">
        <v>1.067704</v>
      </c>
      <c r="D10" s="101" t="n">
        <f aca="false">$C$14*B10</f>
        <v>53385.2</v>
      </c>
      <c r="E10" s="101" t="n">
        <f aca="false">D10-$D$14</f>
        <v>3224.95</v>
      </c>
      <c r="F10" s="101"/>
      <c r="G10" s="112"/>
      <c r="H10" s="101" t="n">
        <f aca="false">$G$12*B10</f>
        <v>80077.8</v>
      </c>
      <c r="I10" s="101" t="n">
        <f aca="false">H10-$H$12</f>
        <v>245.175000000003</v>
      </c>
      <c r="J10" s="101" t="n">
        <f aca="false">E10+I10</f>
        <v>3470.12500000001</v>
      </c>
      <c r="K10" s="113" t="n">
        <f aca="false">J10/($H$12+$D$14)</f>
        <v>0.0266947323074438</v>
      </c>
      <c r="L10" s="101"/>
      <c r="M10" s="101"/>
    </row>
    <row r="11" customFormat="false" ht="12.75" hidden="false" customHeight="false" outlineLevel="0" collapsed="false">
      <c r="A11" s="100" t="n">
        <v>45350</v>
      </c>
      <c r="B11" s="112" t="n">
        <v>1.067704</v>
      </c>
      <c r="D11" s="101" t="n">
        <f aca="false">$C$14*B11</f>
        <v>53385.2</v>
      </c>
      <c r="E11" s="101" t="n">
        <f aca="false">D11-$D$14</f>
        <v>3224.95</v>
      </c>
      <c r="H11" s="101" t="n">
        <f aca="false">$G$12*B11</f>
        <v>80077.8</v>
      </c>
      <c r="I11" s="101" t="n">
        <f aca="false">H11-$H$12</f>
        <v>245.175000000003</v>
      </c>
      <c r="J11" s="101" t="n">
        <f aca="false">E11+I11</f>
        <v>3470.12500000001</v>
      </c>
      <c r="K11" s="113" t="n">
        <f aca="false">J11/($H$12+$D$14)</f>
        <v>0.0266947323074438</v>
      </c>
    </row>
    <row r="12" customFormat="false" ht="12.75" hidden="false" customHeight="false" outlineLevel="0" collapsed="false">
      <c r="A12" s="100" t="n">
        <v>45349</v>
      </c>
      <c r="B12" s="112" t="n">
        <v>1.064435</v>
      </c>
      <c r="D12" s="101" t="n">
        <f aca="false">$C$14*B12</f>
        <v>53221.75</v>
      </c>
      <c r="E12" s="101" t="n">
        <f aca="false">D12-$D$14</f>
        <v>3061.50000000001</v>
      </c>
      <c r="G12" s="98" t="n">
        <v>75000</v>
      </c>
      <c r="H12" s="101" t="n">
        <f aca="false">$B$12*G12</f>
        <v>79832.625</v>
      </c>
      <c r="I12" s="101" t="n">
        <f aca="false">H12-$H$12</f>
        <v>0</v>
      </c>
      <c r="J12" s="101" t="n">
        <f aca="false">E12+I12</f>
        <v>3061.50000000001</v>
      </c>
      <c r="K12" s="113" t="n">
        <f aca="false">J12/($H$12+$D$14)</f>
        <v>0.0235512907918992</v>
      </c>
    </row>
    <row r="13" customFormat="false" ht="12.75" hidden="false" customHeight="false" outlineLevel="0" collapsed="false">
      <c r="A13" s="100" t="n">
        <v>45348</v>
      </c>
      <c r="B13" s="112" t="n">
        <v>1.01924</v>
      </c>
      <c r="D13" s="101" t="n">
        <f aca="false">$C$14*B13</f>
        <v>50962</v>
      </c>
      <c r="E13" s="101" t="n">
        <f aca="false">D13-$D$14</f>
        <v>801.75</v>
      </c>
      <c r="J13" s="101" t="n">
        <f aca="false">E13+I13</f>
        <v>801.75</v>
      </c>
      <c r="K13" s="113" t="n">
        <f aca="false">J13/($H$12+$D$14)</f>
        <v>0.00616764572673695</v>
      </c>
    </row>
    <row r="14" customFormat="false" ht="12.75" hidden="false" customHeight="false" outlineLevel="0" collapsed="false">
      <c r="A14" s="100" t="n">
        <v>45347</v>
      </c>
      <c r="B14" s="112" t="n">
        <v>1.003205</v>
      </c>
      <c r="C14" s="98" t="n">
        <v>50000</v>
      </c>
      <c r="D14" s="101" t="n">
        <f aca="false">$C$14*B14</f>
        <v>50160.25</v>
      </c>
      <c r="E14" s="101" t="n">
        <f aca="false">D14-$D$14</f>
        <v>0</v>
      </c>
      <c r="J14" s="101" t="n">
        <f aca="false">E14+I14</f>
        <v>0</v>
      </c>
      <c r="K14" s="112" t="n">
        <f aca="false">J14/($H$12+$D$14)</f>
        <v>0</v>
      </c>
    </row>
    <row r="15" customFormat="false" ht="12.75" hidden="false" customHeight="false" outlineLevel="0" collapsed="false">
      <c r="A15" s="100" t="n">
        <v>45346</v>
      </c>
      <c r="B15" s="112" t="n">
        <v>0.97161</v>
      </c>
    </row>
    <row r="16" customFormat="false" ht="12.75" hidden="false" customHeight="false" outlineLevel="0" collapsed="false">
      <c r="A16" s="100" t="n">
        <v>45345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5"/>
  <sheetViews>
    <sheetView showFormulas="false" showGridLines="true" showRowColHeaders="true" showZeros="true" rightToLeft="false" tabSelected="false" showOutlineSymbols="true" defaultGridColor="true" view="normal" topLeftCell="A29" colorId="64" zoomScale="190" zoomScaleNormal="190" zoomScalePageLayoutView="100" workbookViewId="0">
      <selection pane="topLeft" activeCell="B45" activeCellId="0" sqref="B45"/>
    </sheetView>
  </sheetViews>
  <sheetFormatPr defaultColWidth="8.65234375" defaultRowHeight="12.75" zeroHeight="false" outlineLevelRow="0" outlineLevelCol="0"/>
  <cols>
    <col collapsed="false" customWidth="true" hidden="false" outlineLevel="0" max="1" min="1" style="102" width="10.43"/>
    <col collapsed="false" customWidth="true" hidden="false" outlineLevel="0" max="2" min="2" style="114" width="18.43"/>
    <col collapsed="false" customWidth="true" hidden="false" outlineLevel="0" max="3" min="3" style="115" width="13.29"/>
    <col collapsed="false" customWidth="true" hidden="false" outlineLevel="0" max="4" min="4" style="116" width="9.42"/>
    <col collapsed="false" customWidth="true" hidden="false" outlineLevel="0" max="5" min="5" style="117" width="8.86"/>
    <col collapsed="false" customWidth="true" hidden="false" outlineLevel="0" max="12" min="6" style="102" width="9.13"/>
  </cols>
  <sheetData>
    <row r="1" customFormat="false" ht="25.5" hidden="false" customHeight="false" outlineLevel="0" collapsed="false">
      <c r="A1" s="118" t="s">
        <v>64</v>
      </c>
      <c r="B1" s="119" t="s">
        <v>17</v>
      </c>
      <c r="C1" s="120" t="s">
        <v>70</v>
      </c>
      <c r="D1" s="121" t="s">
        <v>71</v>
      </c>
      <c r="E1" s="122" t="s">
        <v>72</v>
      </c>
    </row>
    <row r="2" customFormat="false" ht="12.75" hidden="false" customHeight="false" outlineLevel="0" collapsed="false">
      <c r="A2" s="123" t="n">
        <v>45289</v>
      </c>
      <c r="B2" s="119" t="n">
        <v>538.789707</v>
      </c>
      <c r="C2" s="120" t="s">
        <v>73</v>
      </c>
      <c r="D2" s="110" t="n">
        <v>0</v>
      </c>
      <c r="E2" s="122" t="s">
        <v>74</v>
      </c>
    </row>
    <row r="3" customFormat="false" ht="12.75" hidden="false" customHeight="false" outlineLevel="0" collapsed="false">
      <c r="A3" s="123" t="n">
        <v>45294</v>
      </c>
      <c r="B3" s="119" t="n">
        <v>539.406291</v>
      </c>
      <c r="C3" s="120" t="s">
        <v>75</v>
      </c>
      <c r="D3" s="110" t="n">
        <v>0.0011</v>
      </c>
      <c r="E3" s="124" t="n">
        <f aca="false">D2+D3</f>
        <v>0.0011</v>
      </c>
    </row>
    <row r="4" customFormat="false" ht="12.75" hidden="false" customHeight="false" outlineLevel="0" collapsed="false">
      <c r="A4" s="123" t="n">
        <v>45295</v>
      </c>
      <c r="B4" s="125" t="n">
        <v>540.000044</v>
      </c>
      <c r="C4" s="120" t="s">
        <v>76</v>
      </c>
      <c r="D4" s="110" t="n">
        <v>0.0011</v>
      </c>
      <c r="E4" s="124" t="n">
        <f aca="false">D3+D4</f>
        <v>0.0022</v>
      </c>
    </row>
    <row r="5" customFormat="false" ht="12.75" hidden="false" customHeight="false" outlineLevel="0" collapsed="false">
      <c r="A5" s="123" t="n">
        <v>45296</v>
      </c>
      <c r="B5" s="119" t="n">
        <v>540.601108</v>
      </c>
      <c r="C5" s="120" t="s">
        <v>77</v>
      </c>
      <c r="D5" s="110" t="n">
        <v>0.0011</v>
      </c>
      <c r="E5" s="124" t="n">
        <f aca="false">E4+D5</f>
        <v>0.0033</v>
      </c>
    </row>
    <row r="6" customFormat="false" ht="12.75" hidden="false" customHeight="false" outlineLevel="0" collapsed="false">
      <c r="A6" s="123" t="n">
        <v>45299</v>
      </c>
      <c r="B6" s="119" t="n">
        <v>542.434502</v>
      </c>
      <c r="C6" s="126" t="n">
        <v>1833394</v>
      </c>
      <c r="D6" s="110" t="n">
        <v>0.0033</v>
      </c>
      <c r="E6" s="124" t="n">
        <f aca="false">E5+D6</f>
        <v>0.0066</v>
      </c>
    </row>
    <row r="7" customFormat="false" ht="12.75" hidden="false" customHeight="false" outlineLevel="0" collapsed="false">
      <c r="A7" s="123" t="n">
        <v>45300</v>
      </c>
      <c r="B7" s="119" t="n">
        <v>543.043107</v>
      </c>
      <c r="C7" s="120" t="s">
        <v>78</v>
      </c>
      <c r="D7" s="110" t="n">
        <v>0.0011</v>
      </c>
      <c r="E7" s="124" t="n">
        <f aca="false">E6+D7</f>
        <v>0.0077</v>
      </c>
    </row>
    <row r="8" customFormat="false" ht="12.75" hidden="false" customHeight="false" outlineLevel="0" collapsed="false">
      <c r="A8" s="123" t="n">
        <v>45301</v>
      </c>
      <c r="B8" s="119" t="n">
        <v>543.647392</v>
      </c>
      <c r="C8" s="120" t="s">
        <v>79</v>
      </c>
      <c r="D8" s="110" t="n">
        <v>0.0011</v>
      </c>
      <c r="E8" s="124" t="n">
        <f aca="false">E7+D8</f>
        <v>0.0088</v>
      </c>
    </row>
    <row r="9" customFormat="false" ht="12.75" hidden="false" customHeight="false" outlineLevel="0" collapsed="false">
      <c r="A9" s="123" t="n">
        <v>45302</v>
      </c>
      <c r="B9" s="119" t="n">
        <v>544.251892</v>
      </c>
      <c r="C9" s="120" t="s">
        <v>80</v>
      </c>
      <c r="D9" s="110" t="n">
        <v>0.0011</v>
      </c>
      <c r="E9" s="124" t="n">
        <f aca="false">E8+D9</f>
        <v>0.0099</v>
      </c>
      <c r="K9" s="127"/>
    </row>
    <row r="10" customFormat="false" ht="12.75" hidden="false" customHeight="false" outlineLevel="0" collapsed="false">
      <c r="A10" s="123" t="n">
        <v>45303</v>
      </c>
      <c r="B10" s="119" t="n">
        <v>544.852737</v>
      </c>
      <c r="C10" s="120" t="s">
        <v>81</v>
      </c>
      <c r="D10" s="110" t="n">
        <v>0.0011</v>
      </c>
      <c r="E10" s="124" t="n">
        <f aca="false">E9+D10</f>
        <v>0.011</v>
      </c>
      <c r="K10" s="127"/>
    </row>
    <row r="11" customFormat="false" ht="12.75" hidden="false" customHeight="false" outlineLevel="0" collapsed="false">
      <c r="A11" s="123" t="n">
        <v>45306</v>
      </c>
      <c r="B11" s="119" t="n">
        <v>546.656398</v>
      </c>
      <c r="C11" s="126" t="n">
        <v>1803661</v>
      </c>
      <c r="D11" s="110" t="n">
        <v>0.0033</v>
      </c>
      <c r="E11" s="124" t="n">
        <f aca="false">E10+D11</f>
        <v>0.0143</v>
      </c>
      <c r="K11" s="127"/>
    </row>
    <row r="12" customFormat="false" ht="12.75" hidden="false" customHeight="false" outlineLevel="0" collapsed="false">
      <c r="A12" s="123" t="n">
        <v>45307</v>
      </c>
      <c r="B12" s="119" t="n">
        <v>547.255898</v>
      </c>
      <c r="C12" s="120" t="s">
        <v>82</v>
      </c>
      <c r="D12" s="110" t="n">
        <v>0.001</v>
      </c>
      <c r="E12" s="124" t="n">
        <f aca="false">E11+D12</f>
        <v>0.0153</v>
      </c>
      <c r="K12" s="127"/>
    </row>
    <row r="13" customFormat="false" ht="12.75" hidden="false" customHeight="false" outlineLevel="0" collapsed="false">
      <c r="A13" s="123" t="n">
        <v>45308</v>
      </c>
      <c r="B13" s="119" t="n">
        <v>547.853368</v>
      </c>
      <c r="C13" s="120" t="s">
        <v>83</v>
      </c>
      <c r="D13" s="110" t="n">
        <v>0.001</v>
      </c>
      <c r="E13" s="124" t="n">
        <f aca="false">E12+D13</f>
        <v>0.0163</v>
      </c>
    </row>
    <row r="14" customFormat="false" ht="12.75" hidden="false" customHeight="false" outlineLevel="0" collapsed="false">
      <c r="A14" s="123" t="n">
        <v>45309</v>
      </c>
      <c r="B14" s="119" t="n">
        <v>548.458835</v>
      </c>
      <c r="C14" s="120" t="s">
        <v>84</v>
      </c>
      <c r="D14" s="110" t="n">
        <v>0.0011</v>
      </c>
      <c r="E14" s="124" t="n">
        <f aca="false">E13+D14</f>
        <v>0.0174</v>
      </c>
    </row>
    <row r="15" customFormat="false" ht="12.75" hidden="false" customHeight="false" outlineLevel="0" collapsed="false">
      <c r="A15" s="123" t="n">
        <v>45310</v>
      </c>
      <c r="B15" s="119" t="n">
        <v>549.067719</v>
      </c>
      <c r="C15" s="120" t="s">
        <v>85</v>
      </c>
      <c r="D15" s="110" t="n">
        <v>0.0011</v>
      </c>
      <c r="E15" s="124" t="n">
        <f aca="false">E14+D15</f>
        <v>0.0185</v>
      </c>
    </row>
    <row r="16" customFormat="false" ht="12.75" hidden="false" customHeight="false" outlineLevel="0" collapsed="false">
      <c r="A16" s="123" t="n">
        <v>45313</v>
      </c>
      <c r="B16" s="119" t="n">
        <v>550.933949</v>
      </c>
      <c r="C16" s="126" t="n">
        <v>1866230</v>
      </c>
      <c r="D16" s="110" t="n">
        <v>0.0033</v>
      </c>
      <c r="E16" s="124" t="n">
        <f aca="false">E15+D16</f>
        <v>0.0218</v>
      </c>
    </row>
    <row r="17" customFormat="false" ht="12.75" hidden="false" customHeight="false" outlineLevel="0" collapsed="false">
      <c r="A17" s="123" t="n">
        <v>45314</v>
      </c>
      <c r="B17" s="119" t="n">
        <v>551.563651</v>
      </c>
      <c r="C17" s="120" t="s">
        <v>86</v>
      </c>
      <c r="D17" s="110" t="n">
        <v>0.0011</v>
      </c>
      <c r="E17" s="124" t="n">
        <f aca="false">E16+D17</f>
        <v>0.0229</v>
      </c>
    </row>
    <row r="18" customFormat="false" ht="12.75" hidden="false" customHeight="false" outlineLevel="0" collapsed="false">
      <c r="A18" s="123" t="n">
        <v>45315</v>
      </c>
      <c r="B18" s="119" t="n">
        <v>552.189153</v>
      </c>
      <c r="C18" s="120" t="s">
        <v>87</v>
      </c>
      <c r="D18" s="110" t="n">
        <v>0.0011</v>
      </c>
      <c r="E18" s="124" t="n">
        <f aca="false">E17+D18</f>
        <v>0.024</v>
      </c>
    </row>
    <row r="19" customFormat="false" ht="12.75" hidden="false" customHeight="false" outlineLevel="0" collapsed="false">
      <c r="A19" s="123" t="n">
        <v>45316</v>
      </c>
      <c r="B19" s="119" t="n">
        <v>552.814934</v>
      </c>
      <c r="C19" s="120" t="s">
        <v>88</v>
      </c>
      <c r="D19" s="110" t="n">
        <v>0.0011</v>
      </c>
      <c r="E19" s="124" t="n">
        <f aca="false">E18+D19</f>
        <v>0.0251</v>
      </c>
    </row>
    <row r="20" customFormat="false" ht="12.75" hidden="false" customHeight="false" outlineLevel="0" collapsed="false">
      <c r="A20" s="123" t="n">
        <v>45317</v>
      </c>
      <c r="B20" s="119" t="n">
        <v>553.429751</v>
      </c>
      <c r="C20" s="120" t="s">
        <v>89</v>
      </c>
      <c r="D20" s="110" t="n">
        <v>0.0011</v>
      </c>
      <c r="E20" s="124" t="n">
        <f aca="false">E19+D20</f>
        <v>0.0262</v>
      </c>
    </row>
    <row r="21" customFormat="false" ht="12.75" hidden="false" customHeight="false" outlineLevel="0" collapsed="false">
      <c r="A21" s="123" t="n">
        <v>45320</v>
      </c>
      <c r="B21" s="119" t="n">
        <v>555.315321</v>
      </c>
      <c r="C21" s="126" t="n">
        <v>1885570</v>
      </c>
      <c r="D21" s="110" t="n">
        <v>0.0034</v>
      </c>
      <c r="E21" s="124" t="n">
        <f aca="false">E20+D21</f>
        <v>0.0296</v>
      </c>
    </row>
    <row r="22" customFormat="false" ht="12.75" hidden="false" customHeight="false" outlineLevel="0" collapsed="false">
      <c r="A22" s="123" t="n">
        <v>45321</v>
      </c>
      <c r="B22" s="119" t="n">
        <v>555.950107</v>
      </c>
      <c r="C22" s="120" t="s">
        <v>90</v>
      </c>
      <c r="D22" s="110" t="n">
        <v>0.0011</v>
      </c>
      <c r="E22" s="124" t="n">
        <f aca="false">E21+D22</f>
        <v>0.0307</v>
      </c>
    </row>
    <row r="23" customFormat="false" ht="12.75" hidden="false" customHeight="false" outlineLevel="0" collapsed="false">
      <c r="A23" s="123" t="n">
        <v>45322</v>
      </c>
      <c r="B23" s="119" t="n">
        <v>556.581677</v>
      </c>
      <c r="C23" s="120" t="s">
        <v>91</v>
      </c>
      <c r="D23" s="110" t="n">
        <v>0.0011</v>
      </c>
      <c r="E23" s="124" t="n">
        <f aca="false">E22+D23</f>
        <v>0.0318</v>
      </c>
    </row>
    <row r="24" customFormat="false" ht="12.75" hidden="false" customHeight="false" outlineLevel="0" collapsed="false">
      <c r="A24" s="123" t="n">
        <v>45323</v>
      </c>
      <c r="B24" s="119" t="n">
        <v>557.210833</v>
      </c>
      <c r="C24" s="120" t="s">
        <v>92</v>
      </c>
      <c r="D24" s="110" t="n">
        <v>0.0011</v>
      </c>
      <c r="E24" s="124" t="n">
        <f aca="false">E23+D24</f>
        <v>0.0329</v>
      </c>
    </row>
    <row r="25" customFormat="false" ht="12.75" hidden="false" customHeight="false" outlineLevel="0" collapsed="false">
      <c r="A25" s="123" t="n">
        <v>45324</v>
      </c>
      <c r="B25" s="119" t="n">
        <v>557.852543</v>
      </c>
      <c r="C25" s="120" t="s">
        <v>93</v>
      </c>
      <c r="D25" s="110" t="n">
        <v>0.0011</v>
      </c>
      <c r="E25" s="124" t="n">
        <f aca="false">E24+D25</f>
        <v>0.034</v>
      </c>
    </row>
    <row r="26" customFormat="false" ht="12.75" hidden="false" customHeight="false" outlineLevel="0" collapsed="false">
      <c r="A26" s="123" t="n">
        <v>45327</v>
      </c>
      <c r="B26" s="119" t="n">
        <v>559.833857</v>
      </c>
      <c r="C26" s="126" t="n">
        <v>1981314</v>
      </c>
      <c r="D26" s="110" t="n">
        <v>0.0035</v>
      </c>
      <c r="E26" s="124" t="n">
        <f aca="false">E25+D26</f>
        <v>0.0375</v>
      </c>
    </row>
    <row r="27" customFormat="false" ht="12.75" hidden="false" customHeight="false" outlineLevel="0" collapsed="false">
      <c r="A27" s="123" t="n">
        <v>45328</v>
      </c>
      <c r="B27" s="119" t="n">
        <v>560.499053</v>
      </c>
      <c r="C27" s="120" t="s">
        <v>94</v>
      </c>
      <c r="D27" s="110" t="n">
        <v>0.0011</v>
      </c>
      <c r="E27" s="124" t="n">
        <f aca="false">E26+D27</f>
        <v>0.0386</v>
      </c>
    </row>
    <row r="28" customFormat="false" ht="12.75" hidden="false" customHeight="false" outlineLevel="0" collapsed="false">
      <c r="A28" s="123" t="n">
        <v>45329</v>
      </c>
      <c r="B28" s="119" t="n">
        <v>561.157212</v>
      </c>
      <c r="C28" s="120" t="s">
        <v>95</v>
      </c>
      <c r="D28" s="110" t="n">
        <v>0.0011</v>
      </c>
      <c r="E28" s="124" t="n">
        <f aca="false">E27+D28</f>
        <v>0.0397</v>
      </c>
    </row>
    <row r="29" customFormat="false" ht="12.75" hidden="false" customHeight="false" outlineLevel="0" collapsed="false">
      <c r="A29" s="123" t="n">
        <v>45330</v>
      </c>
      <c r="B29" s="119" t="n">
        <v>561.81588</v>
      </c>
      <c r="C29" s="120" t="s">
        <v>96</v>
      </c>
      <c r="D29" s="110" t="n">
        <v>0.0011</v>
      </c>
      <c r="E29" s="124" t="n">
        <f aca="false">E28+D29</f>
        <v>0.0408</v>
      </c>
    </row>
    <row r="30" customFormat="false" ht="12.75" hidden="false" customHeight="false" outlineLevel="0" collapsed="false">
      <c r="A30" s="123" t="n">
        <v>45331</v>
      </c>
      <c r="B30" s="119" t="n">
        <v>562.474314</v>
      </c>
      <c r="C30" s="120" t="s">
        <v>97</v>
      </c>
      <c r="D30" s="110" t="n">
        <v>0.0011</v>
      </c>
      <c r="E30" s="124" t="n">
        <f aca="false">E29+D30</f>
        <v>0.0419</v>
      </c>
    </row>
    <row r="31" customFormat="false" ht="12.75" hidden="false" customHeight="false" outlineLevel="0" collapsed="false">
      <c r="A31" s="123" t="n">
        <v>45334</v>
      </c>
      <c r="B31" s="119" t="n">
        <v>564.450098</v>
      </c>
      <c r="C31" s="126" t="n">
        <v>1975784</v>
      </c>
      <c r="D31" s="110" t="n">
        <v>0.0035</v>
      </c>
      <c r="E31" s="124" t="n">
        <f aca="false">E30+D31</f>
        <v>0.0454</v>
      </c>
    </row>
    <row r="32" customFormat="false" ht="12.75" hidden="false" customHeight="false" outlineLevel="0" collapsed="false">
      <c r="A32" s="123" t="n">
        <v>45335</v>
      </c>
      <c r="B32" s="119" t="n">
        <v>565.112829</v>
      </c>
      <c r="C32" s="120" t="s">
        <v>98</v>
      </c>
      <c r="D32" s="110" t="n">
        <v>0.0011</v>
      </c>
      <c r="E32" s="124" t="n">
        <f aca="false">E31+D32</f>
        <v>0.0465</v>
      </c>
    </row>
    <row r="33" customFormat="false" ht="12.75" hidden="false" customHeight="false" outlineLevel="0" collapsed="false">
      <c r="A33" s="123" t="n">
        <v>45336</v>
      </c>
      <c r="B33" s="119" t="n">
        <v>565.758631</v>
      </c>
      <c r="C33" s="120" t="s">
        <v>99</v>
      </c>
      <c r="D33" s="110" t="n">
        <v>0.0011</v>
      </c>
      <c r="E33" s="124" t="n">
        <f aca="false">E32+D33</f>
        <v>0.0476</v>
      </c>
    </row>
    <row r="34" customFormat="false" ht="12.75" hidden="false" customHeight="false" outlineLevel="0" collapsed="false">
      <c r="A34" s="123" t="n">
        <v>45337</v>
      </c>
      <c r="B34" s="119" t="n">
        <v>566.416246</v>
      </c>
      <c r="C34" s="120" t="s">
        <v>100</v>
      </c>
      <c r="D34" s="110" t="n">
        <v>0.0011</v>
      </c>
      <c r="E34" s="124" t="n">
        <f aca="false">E33+D34</f>
        <v>0.0487</v>
      </c>
    </row>
    <row r="35" customFormat="false" ht="12.75" hidden="false" customHeight="false" outlineLevel="0" collapsed="false">
      <c r="A35" s="123" t="n">
        <v>45338</v>
      </c>
      <c r="B35" s="119" t="n">
        <v>567.082351</v>
      </c>
      <c r="C35" s="120" t="s">
        <v>101</v>
      </c>
      <c r="D35" s="110" t="n">
        <v>0.0011</v>
      </c>
      <c r="E35" s="124" t="n">
        <f aca="false">E34+D35</f>
        <v>0.0498</v>
      </c>
    </row>
    <row r="36" customFormat="false" ht="12.75" hidden="false" customHeight="false" outlineLevel="0" collapsed="false">
      <c r="A36" s="123" t="n">
        <v>45341</v>
      </c>
      <c r="B36" s="119" t="n">
        <v>569.092584</v>
      </c>
      <c r="C36" s="126" t="n">
        <v>2010233</v>
      </c>
      <c r="D36" s="110" t="n">
        <v>0.0035</v>
      </c>
      <c r="E36" s="124" t="n">
        <f aca="false">E35+D36</f>
        <v>0.0533</v>
      </c>
    </row>
    <row r="37" customFormat="false" ht="12.75" hidden="false" customHeight="false" outlineLevel="0" collapsed="false">
      <c r="A37" s="123" t="n">
        <v>45342</v>
      </c>
      <c r="B37" s="119" t="n">
        <v>569.76265</v>
      </c>
      <c r="C37" s="120" t="s">
        <v>102</v>
      </c>
      <c r="D37" s="110" t="n">
        <v>0.0011</v>
      </c>
      <c r="E37" s="124" t="n">
        <f aca="false">E36+D37</f>
        <v>0.0544</v>
      </c>
    </row>
    <row r="38" customFormat="false" ht="12.75" hidden="false" customHeight="false" outlineLevel="0" collapsed="false">
      <c r="A38" s="123" t="n">
        <v>45343</v>
      </c>
      <c r="B38" s="119" t="n">
        <v>570.430011</v>
      </c>
      <c r="C38" s="120" t="s">
        <v>103</v>
      </c>
      <c r="D38" s="110" t="n">
        <v>0.0011</v>
      </c>
      <c r="E38" s="124" t="n">
        <f aca="false">E37+D38</f>
        <v>0.0555</v>
      </c>
    </row>
    <row r="39" customFormat="false" ht="12.75" hidden="false" customHeight="false" outlineLevel="0" collapsed="false">
      <c r="A39" s="123" t="n">
        <v>45344</v>
      </c>
      <c r="B39" s="119" t="n">
        <v>571.105228</v>
      </c>
      <c r="C39" s="120" t="s">
        <v>104</v>
      </c>
      <c r="D39" s="110" t="n">
        <v>0.0011</v>
      </c>
      <c r="E39" s="124" t="n">
        <f aca="false">E38+D39</f>
        <v>0.0566</v>
      </c>
    </row>
    <row r="40" customFormat="false" ht="12.75" hidden="false" customHeight="false" outlineLevel="0" collapsed="false">
      <c r="A40" s="123" t="n">
        <v>45345</v>
      </c>
      <c r="B40" s="119" t="n">
        <v>571.786786</v>
      </c>
      <c r="C40" s="120" t="s">
        <v>105</v>
      </c>
      <c r="D40" s="110" t="n">
        <v>0.0011</v>
      </c>
      <c r="E40" s="124" t="n">
        <f aca="false">E39+D40</f>
        <v>0.0577</v>
      </c>
    </row>
    <row r="41" customFormat="false" ht="12.75" hidden="false" customHeight="false" outlineLevel="0" collapsed="false">
      <c r="A41" s="123" t="n">
        <v>45348</v>
      </c>
      <c r="B41" s="119" t="n">
        <v>573.835914</v>
      </c>
      <c r="C41" s="126" t="n">
        <v>2049128</v>
      </c>
      <c r="D41" s="110" t="n">
        <v>0.0035</v>
      </c>
      <c r="E41" s="124" t="n">
        <f aca="false">E40+D41</f>
        <v>0.0612</v>
      </c>
    </row>
    <row r="42" customFormat="false" ht="12.75" hidden="false" customHeight="false" outlineLevel="0" collapsed="false">
      <c r="A42" s="123" t="n">
        <v>45349</v>
      </c>
      <c r="B42" s="119" t="n">
        <v>574.525282</v>
      </c>
      <c r="C42" s="120" t="s">
        <v>106</v>
      </c>
      <c r="D42" s="110" t="n">
        <v>0.0012</v>
      </c>
      <c r="E42" s="124" t="n">
        <f aca="false">E41+D42</f>
        <v>0.0624</v>
      </c>
    </row>
    <row r="43" customFormat="false" ht="12.75" hidden="false" customHeight="false" outlineLevel="0" collapsed="false">
      <c r="A43" s="123" t="n">
        <v>45350</v>
      </c>
      <c r="B43" s="119" t="n">
        <v>575.215354</v>
      </c>
      <c r="C43" s="120" t="s">
        <v>107</v>
      </c>
      <c r="D43" s="110" t="n">
        <v>0.0012</v>
      </c>
      <c r="E43" s="124" t="n">
        <f aca="false">E42+D43</f>
        <v>0.0636</v>
      </c>
    </row>
    <row r="44" customFormat="false" ht="12.75" hidden="false" customHeight="false" outlineLevel="0" collapsed="false">
      <c r="A44" s="123" t="n">
        <v>45351</v>
      </c>
    </row>
    <row r="45" customFormat="false" ht="12.75" hidden="false" customHeight="false" outlineLevel="0" collapsed="false">
      <c r="A45" s="123" t="n">
        <v>45352</v>
      </c>
    </row>
    <row r="46" customFormat="false" ht="12.75" hidden="false" customHeight="false" outlineLevel="0" collapsed="false">
      <c r="A46" s="123"/>
    </row>
    <row r="47" customFormat="false" ht="12.75" hidden="false" customHeight="false" outlineLevel="0" collapsed="false">
      <c r="A47" s="123"/>
    </row>
    <row r="48" customFormat="false" ht="12.75" hidden="false" customHeight="false" outlineLevel="0" collapsed="false">
      <c r="A48" s="123"/>
    </row>
    <row r="49" customFormat="false" ht="12.75" hidden="false" customHeight="false" outlineLevel="0" collapsed="false">
      <c r="A49" s="123"/>
    </row>
    <row r="50" customFormat="false" ht="12.75" hidden="false" customHeight="false" outlineLevel="0" collapsed="false">
      <c r="A50" s="123"/>
    </row>
    <row r="51" customFormat="false" ht="12.75" hidden="false" customHeight="false" outlineLevel="0" collapsed="false">
      <c r="A51" s="123"/>
    </row>
    <row r="52" customFormat="false" ht="12.75" hidden="false" customHeight="false" outlineLevel="0" collapsed="false">
      <c r="A52" s="123"/>
    </row>
    <row r="53" customFormat="false" ht="12.75" hidden="false" customHeight="false" outlineLevel="0" collapsed="false">
      <c r="A53" s="123"/>
    </row>
    <row r="54" customFormat="false" ht="12.75" hidden="false" customHeight="false" outlineLevel="0" collapsed="false">
      <c r="A54" s="123"/>
    </row>
    <row r="55" customFormat="false" ht="12.75" hidden="false" customHeight="false" outlineLevel="0" collapsed="false">
      <c r="A55" s="123"/>
    </row>
    <row r="56" customFormat="false" ht="12.75" hidden="false" customHeight="false" outlineLevel="0" collapsed="false">
      <c r="A56" s="123"/>
    </row>
    <row r="57" customFormat="false" ht="12.75" hidden="false" customHeight="false" outlineLevel="0" collapsed="false">
      <c r="A57" s="123"/>
    </row>
    <row r="58" customFormat="false" ht="12.75" hidden="false" customHeight="false" outlineLevel="0" collapsed="false">
      <c r="A58" s="123"/>
    </row>
    <row r="59" customFormat="false" ht="12.75" hidden="false" customHeight="false" outlineLevel="0" collapsed="false">
      <c r="A59" s="123"/>
    </row>
    <row r="60" customFormat="false" ht="12.75" hidden="false" customHeight="false" outlineLevel="0" collapsed="false">
      <c r="A60" s="123"/>
    </row>
    <row r="61" customFormat="false" ht="12.75" hidden="false" customHeight="false" outlineLevel="0" collapsed="false">
      <c r="A61" s="123"/>
    </row>
    <row r="62" customFormat="false" ht="12.75" hidden="false" customHeight="false" outlineLevel="0" collapsed="false">
      <c r="A62" s="123"/>
    </row>
    <row r="63" customFormat="false" ht="12.75" hidden="false" customHeight="false" outlineLevel="0" collapsed="false">
      <c r="A63" s="123"/>
    </row>
    <row r="64" customFormat="false" ht="12.75" hidden="false" customHeight="false" outlineLevel="0" collapsed="false">
      <c r="A64" s="123"/>
    </row>
    <row r="65" customFormat="false" ht="12.75" hidden="false" customHeight="false" outlineLevel="0" collapsed="false">
      <c r="A65" s="123"/>
    </row>
    <row r="66" customFormat="false" ht="12.75" hidden="false" customHeight="false" outlineLevel="0" collapsed="false">
      <c r="A66" s="123"/>
    </row>
    <row r="67" customFormat="false" ht="12.75" hidden="false" customHeight="false" outlineLevel="0" collapsed="false">
      <c r="A67" s="123"/>
    </row>
    <row r="68" customFormat="false" ht="12.75" hidden="false" customHeight="false" outlineLevel="0" collapsed="false">
      <c r="A68" s="123"/>
    </row>
    <row r="69" customFormat="false" ht="12.75" hidden="false" customHeight="false" outlineLevel="0" collapsed="false">
      <c r="A69" s="123"/>
    </row>
    <row r="70" customFormat="false" ht="12.75" hidden="false" customHeight="false" outlineLevel="0" collapsed="false">
      <c r="A70" s="123"/>
    </row>
    <row r="71" customFormat="false" ht="12.75" hidden="false" customHeight="false" outlineLevel="0" collapsed="false">
      <c r="A71" s="123"/>
    </row>
    <row r="72" customFormat="false" ht="12.75" hidden="false" customHeight="false" outlineLevel="0" collapsed="false">
      <c r="A72" s="123"/>
    </row>
    <row r="73" customFormat="false" ht="12.75" hidden="false" customHeight="false" outlineLevel="0" collapsed="false">
      <c r="A73" s="123"/>
    </row>
    <row r="74" customFormat="false" ht="12.75" hidden="false" customHeight="false" outlineLevel="0" collapsed="false">
      <c r="A74" s="123"/>
    </row>
    <row r="75" customFormat="false" ht="12.75" hidden="false" customHeight="false" outlineLevel="0" collapsed="false">
      <c r="A75" s="1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65"/>
  <sheetViews>
    <sheetView showFormulas="false" showGridLines="true" showRowColHeaders="true" showZeros="true" rightToLeft="false" tabSelected="false" showOutlineSymbols="true" defaultGridColor="true" view="normal" topLeftCell="A24" colorId="64" zoomScale="160" zoomScaleNormal="160" zoomScalePageLayoutView="100" workbookViewId="0">
      <selection pane="topLeft" activeCell="D60" activeCellId="0" sqref="D60"/>
    </sheetView>
  </sheetViews>
  <sheetFormatPr defaultColWidth="44.125" defaultRowHeight="15" zeroHeight="false" outlineLevelRow="0" outlineLevelCol="0"/>
  <cols>
    <col collapsed="false" customWidth="true" hidden="false" outlineLevel="0" max="1" min="1" style="128" width="15.71"/>
    <col collapsed="false" customWidth="true" hidden="false" outlineLevel="0" max="2" min="2" style="128" width="12"/>
    <col collapsed="false" customWidth="true" hidden="false" outlineLevel="0" max="3" min="3" style="129" width="17.29"/>
    <col collapsed="false" customWidth="true" hidden="false" outlineLevel="0" max="4" min="4" style="130" width="15.71"/>
    <col collapsed="false" customWidth="true" hidden="false" outlineLevel="0" max="5" min="5" style="130" width="12.13"/>
    <col collapsed="false" customWidth="true" hidden="false" outlineLevel="0" max="7" min="6" style="131" width="14.14"/>
    <col collapsed="false" customWidth="true" hidden="false" outlineLevel="0" max="8" min="8" style="128" width="15.71"/>
    <col collapsed="false" customWidth="true" hidden="false" outlineLevel="0" max="9" min="9" style="131" width="15.71"/>
    <col collapsed="false" customWidth="true" hidden="false" outlineLevel="0" max="10" min="10" style="131" width="14.58"/>
    <col collapsed="false" customWidth="true" hidden="false" outlineLevel="0" max="11" min="11" style="128" width="61.57"/>
    <col collapsed="false" customWidth="true" hidden="false" outlineLevel="0" max="12" min="12" style="128" width="8.57"/>
    <col collapsed="false" customWidth="true" hidden="false" outlineLevel="0" max="13" min="13" style="128" width="14"/>
    <col collapsed="false" customWidth="true" hidden="false" outlineLevel="0" max="14" min="14" style="128" width="7"/>
    <col collapsed="false" customWidth="false" hidden="false" outlineLevel="0" max="1024" min="15" style="128" width="44.14"/>
  </cols>
  <sheetData>
    <row r="3" customFormat="false" ht="15" hidden="false" customHeight="false" outlineLevel="0" collapsed="false">
      <c r="A3" s="128" t="s">
        <v>108</v>
      </c>
      <c r="B3" s="128" t="s">
        <v>109</v>
      </c>
      <c r="C3" s="129" t="s">
        <v>110</v>
      </c>
      <c r="D3" s="130" t="s">
        <v>111</v>
      </c>
      <c r="F3" s="131" t="s">
        <v>62</v>
      </c>
      <c r="H3" s="128" t="s">
        <v>112</v>
      </c>
      <c r="J3" s="131" t="s">
        <v>113</v>
      </c>
      <c r="K3" s="128" t="s">
        <v>114</v>
      </c>
      <c r="L3" s="128" t="s">
        <v>115</v>
      </c>
      <c r="M3" s="128" t="s">
        <v>116</v>
      </c>
      <c r="N3" s="128" t="s">
        <v>117</v>
      </c>
    </row>
    <row r="4" customFormat="false" ht="15" hidden="false" customHeight="false" outlineLevel="0" collapsed="false">
      <c r="A4" s="128" t="s">
        <v>118</v>
      </c>
      <c r="B4" s="128" t="s">
        <v>119</v>
      </c>
      <c r="C4" s="129" t="s">
        <v>120</v>
      </c>
      <c r="D4" s="130" t="s">
        <v>121</v>
      </c>
      <c r="F4" s="131" t="s">
        <v>122</v>
      </c>
      <c r="G4" s="130" t="s">
        <v>123</v>
      </c>
      <c r="H4" s="128" t="s">
        <v>124</v>
      </c>
      <c r="J4" s="131" t="s">
        <v>125</v>
      </c>
      <c r="L4" s="128" t="s">
        <v>126</v>
      </c>
      <c r="M4" s="128" t="s">
        <v>127</v>
      </c>
      <c r="N4" s="128" t="s">
        <v>128</v>
      </c>
    </row>
    <row r="5" customFormat="false" ht="15" hidden="false" customHeight="false" outlineLevel="0" collapsed="false">
      <c r="A5" s="128" t="s">
        <v>129</v>
      </c>
      <c r="B5" s="128" t="s">
        <v>130</v>
      </c>
      <c r="C5" s="129" t="s">
        <v>131</v>
      </c>
      <c r="D5" s="130" t="s">
        <v>129</v>
      </c>
      <c r="H5" s="128" t="s">
        <v>132</v>
      </c>
      <c r="J5" s="131" t="s">
        <v>133</v>
      </c>
      <c r="K5" s="128" t="s">
        <v>134</v>
      </c>
      <c r="L5" s="128" t="s">
        <v>135</v>
      </c>
      <c r="M5" s="128" t="s">
        <v>129</v>
      </c>
      <c r="N5" s="128" t="s">
        <v>136</v>
      </c>
    </row>
    <row r="6" customFormat="false" ht="15" hidden="false" customHeight="false" outlineLevel="0" collapsed="false">
      <c r="A6" s="132" t="n">
        <v>45217</v>
      </c>
      <c r="B6" s="128" t="s">
        <v>137</v>
      </c>
      <c r="C6" s="129" t="s">
        <v>138</v>
      </c>
      <c r="D6" s="130" t="s">
        <v>139</v>
      </c>
      <c r="H6" s="128" t="n">
        <v>3000.68</v>
      </c>
      <c r="I6" s="133" t="n">
        <f aca="false">H6</f>
        <v>3000.68</v>
      </c>
      <c r="J6" s="131" t="n">
        <v>3000.68</v>
      </c>
      <c r="K6" s="128" t="s">
        <v>140</v>
      </c>
      <c r="L6" s="128" t="n">
        <v>5800</v>
      </c>
      <c r="M6" s="128" t="n">
        <v>95113516</v>
      </c>
      <c r="N6" s="128" t="s">
        <v>141</v>
      </c>
    </row>
    <row r="7" customFormat="false" ht="15" hidden="false" customHeight="false" outlineLevel="0" collapsed="false">
      <c r="A7" s="132" t="n">
        <v>45217</v>
      </c>
      <c r="B7" s="134" t="s">
        <v>142</v>
      </c>
      <c r="C7" s="135" t="s">
        <v>138</v>
      </c>
      <c r="D7" s="136" t="s">
        <v>139</v>
      </c>
      <c r="E7" s="136"/>
      <c r="H7" s="134" t="n">
        <v>-2080</v>
      </c>
      <c r="I7" s="133" t="n">
        <f aca="false">I6+H7</f>
        <v>920.68</v>
      </c>
      <c r="J7" s="131" t="n">
        <v>920.68</v>
      </c>
      <c r="K7" s="134" t="s">
        <v>143</v>
      </c>
      <c r="L7" s="128" t="n">
        <v>5800</v>
      </c>
      <c r="M7" s="128" t="n">
        <v>36114333</v>
      </c>
      <c r="N7" s="128" t="s">
        <v>144</v>
      </c>
    </row>
    <row r="8" customFormat="false" ht="15" hidden="false" customHeight="false" outlineLevel="0" collapsed="false">
      <c r="A8" s="132" t="n">
        <v>45222</v>
      </c>
      <c r="B8" s="128" t="s">
        <v>142</v>
      </c>
      <c r="C8" s="129" t="s">
        <v>138</v>
      </c>
      <c r="D8" s="130" t="s">
        <v>139</v>
      </c>
      <c r="F8" s="133"/>
      <c r="G8" s="133"/>
      <c r="H8" s="137" t="n">
        <v>910</v>
      </c>
      <c r="I8" s="133" t="n">
        <f aca="false">I7+H8</f>
        <v>1830.68</v>
      </c>
      <c r="J8" s="133" t="n">
        <v>1830.68</v>
      </c>
      <c r="K8" s="137" t="s">
        <v>145</v>
      </c>
      <c r="L8" s="128" t="n">
        <v>165</v>
      </c>
      <c r="M8" s="128" t="n">
        <v>88888888</v>
      </c>
      <c r="N8" s="128" t="s">
        <v>146</v>
      </c>
    </row>
    <row r="9" customFormat="false" ht="15" hidden="false" customHeight="false" outlineLevel="0" collapsed="false">
      <c r="A9" s="132" t="n">
        <v>45222</v>
      </c>
      <c r="B9" s="138" t="s">
        <v>142</v>
      </c>
      <c r="C9" s="139" t="n">
        <v>130</v>
      </c>
      <c r="D9" s="140" t="n">
        <v>9</v>
      </c>
      <c r="E9" s="140"/>
      <c r="F9" s="141" t="n">
        <f aca="false">D9*C9</f>
        <v>1170</v>
      </c>
      <c r="G9" s="141"/>
      <c r="H9" s="138" t="n">
        <v>0</v>
      </c>
      <c r="I9" s="141"/>
      <c r="J9" s="131" t="n">
        <v>1830.68</v>
      </c>
      <c r="K9" s="128" t="s">
        <v>147</v>
      </c>
      <c r="L9" s="128" t="n">
        <v>165</v>
      </c>
      <c r="M9" s="128" t="n">
        <v>88888888</v>
      </c>
      <c r="N9" s="128" t="s">
        <v>146</v>
      </c>
    </row>
    <row r="10" customFormat="false" ht="15" hidden="false" customHeight="false" outlineLevel="0" collapsed="false">
      <c r="A10" s="132" t="n">
        <v>45226</v>
      </c>
      <c r="B10" s="128" t="s">
        <v>142</v>
      </c>
      <c r="C10" s="129" t="n">
        <v>157.3</v>
      </c>
      <c r="D10" s="130" t="n">
        <v>1</v>
      </c>
      <c r="H10" s="128" t="n">
        <v>-157.63</v>
      </c>
      <c r="I10" s="142" t="n">
        <v>0</v>
      </c>
      <c r="J10" s="142" t="n">
        <v>1830.68</v>
      </c>
      <c r="K10" s="143" t="s">
        <v>148</v>
      </c>
      <c r="L10" s="128" t="n">
        <v>165</v>
      </c>
      <c r="M10" s="128" t="n">
        <v>95215533</v>
      </c>
      <c r="N10" s="128" t="s">
        <v>149</v>
      </c>
    </row>
    <row r="11" customFormat="false" ht="15" hidden="false" customHeight="false" outlineLevel="0" collapsed="false">
      <c r="A11" s="132" t="n">
        <v>45226</v>
      </c>
      <c r="B11" s="128" t="s">
        <v>142</v>
      </c>
      <c r="C11" s="129" t="n">
        <v>157.3</v>
      </c>
      <c r="D11" s="130" t="n">
        <v>2</v>
      </c>
      <c r="H11" s="128" t="n">
        <v>-315.26</v>
      </c>
      <c r="I11" s="142" t="n">
        <v>0</v>
      </c>
      <c r="J11" s="142" t="n">
        <v>1830.68</v>
      </c>
      <c r="K11" s="143" t="s">
        <v>150</v>
      </c>
      <c r="L11" s="128" t="n">
        <v>165</v>
      </c>
      <c r="M11" s="128" t="n">
        <v>95215846</v>
      </c>
      <c r="N11" s="128" t="s">
        <v>149</v>
      </c>
    </row>
    <row r="12" customFormat="false" ht="15" hidden="false" customHeight="false" outlineLevel="0" collapsed="false">
      <c r="A12" s="132" t="n">
        <v>45229</v>
      </c>
      <c r="B12" s="128" t="s">
        <v>142</v>
      </c>
      <c r="C12" s="129" t="n">
        <v>173</v>
      </c>
      <c r="D12" s="130" t="n">
        <v>5</v>
      </c>
      <c r="H12" s="128" t="n">
        <v>-866.82</v>
      </c>
      <c r="I12" s="142" t="n">
        <v>0</v>
      </c>
      <c r="J12" s="142" t="n">
        <v>1830.68</v>
      </c>
      <c r="K12" s="143" t="s">
        <v>151</v>
      </c>
      <c r="L12" s="128" t="n">
        <v>165</v>
      </c>
      <c r="M12" s="128" t="n">
        <v>95103707</v>
      </c>
      <c r="N12" s="128" t="s">
        <v>149</v>
      </c>
    </row>
    <row r="13" customFormat="false" ht="15" hidden="false" customHeight="false" outlineLevel="0" collapsed="false">
      <c r="A13" s="132" t="n">
        <v>45229</v>
      </c>
      <c r="B13" s="128" t="s">
        <v>142</v>
      </c>
      <c r="C13" s="129" t="n">
        <v>173</v>
      </c>
      <c r="D13" s="130" t="n">
        <v>5</v>
      </c>
      <c r="H13" s="128" t="n">
        <v>157.63</v>
      </c>
      <c r="I13" s="142" t="n">
        <v>0</v>
      </c>
      <c r="J13" s="142" t="n">
        <v>1830.68</v>
      </c>
      <c r="K13" s="143" t="s">
        <v>152</v>
      </c>
      <c r="L13" s="128" t="n">
        <v>165</v>
      </c>
      <c r="M13" s="128" t="n">
        <v>18200988</v>
      </c>
      <c r="N13" s="128" t="s">
        <v>153</v>
      </c>
    </row>
    <row r="14" customFormat="false" ht="15" hidden="false" customHeight="false" outlineLevel="0" collapsed="false">
      <c r="A14" s="132" t="n">
        <v>45229</v>
      </c>
      <c r="B14" s="128" t="s">
        <v>142</v>
      </c>
      <c r="C14" s="129" t="n">
        <v>157.3</v>
      </c>
      <c r="D14" s="130" t="n">
        <v>2</v>
      </c>
      <c r="H14" s="128" t="n">
        <v>315.26</v>
      </c>
      <c r="I14" s="142" t="n">
        <v>0</v>
      </c>
      <c r="J14" s="142" t="n">
        <v>1830.68</v>
      </c>
      <c r="K14" s="143" t="s">
        <v>154</v>
      </c>
      <c r="L14" s="128" t="n">
        <v>165</v>
      </c>
      <c r="M14" s="128" t="n">
        <v>18201019</v>
      </c>
      <c r="N14" s="128" t="s">
        <v>153</v>
      </c>
    </row>
    <row r="15" customFormat="false" ht="15" hidden="false" customHeight="false" outlineLevel="0" collapsed="false">
      <c r="A15" s="132" t="n">
        <v>45229</v>
      </c>
      <c r="B15" s="128" t="s">
        <v>142</v>
      </c>
      <c r="C15" s="129" t="n">
        <v>157.3</v>
      </c>
      <c r="D15" s="130" t="n">
        <v>1</v>
      </c>
      <c r="H15" s="128" t="n">
        <v>866.82</v>
      </c>
      <c r="I15" s="142" t="n">
        <v>0</v>
      </c>
      <c r="J15" s="142" t="n">
        <v>1830.68</v>
      </c>
      <c r="K15" s="143" t="s">
        <v>155</v>
      </c>
      <c r="L15" s="128" t="n">
        <v>165</v>
      </c>
      <c r="M15" s="128" t="n">
        <v>18201200</v>
      </c>
      <c r="N15" s="128" t="s">
        <v>153</v>
      </c>
    </row>
    <row r="16" customFormat="false" ht="15" hidden="false" customHeight="false" outlineLevel="0" collapsed="false">
      <c r="A16" s="132" t="n">
        <v>45267</v>
      </c>
      <c r="B16" s="134" t="s">
        <v>156</v>
      </c>
      <c r="C16" s="135" t="s">
        <v>138</v>
      </c>
      <c r="D16" s="136" t="s">
        <v>139</v>
      </c>
      <c r="E16" s="136"/>
      <c r="H16" s="134" t="n">
        <v>-566</v>
      </c>
      <c r="I16" s="133" t="n">
        <f aca="false">I8+H16</f>
        <v>1264.68</v>
      </c>
      <c r="J16" s="131" t="n">
        <v>1264.68</v>
      </c>
      <c r="K16" s="144" t="s">
        <v>143</v>
      </c>
      <c r="L16" s="128" t="n">
        <v>5800</v>
      </c>
      <c r="M16" s="128" t="n">
        <v>36093318</v>
      </c>
      <c r="N16" s="128" t="s">
        <v>144</v>
      </c>
    </row>
    <row r="17" customFormat="false" ht="15" hidden="false" customHeight="false" outlineLevel="0" collapsed="false">
      <c r="A17" s="132" t="n">
        <v>45267</v>
      </c>
      <c r="B17" s="134" t="s">
        <v>157</v>
      </c>
      <c r="C17" s="135" t="s">
        <v>138</v>
      </c>
      <c r="D17" s="136" t="s">
        <v>139</v>
      </c>
      <c r="E17" s="136"/>
      <c r="H17" s="134" t="n">
        <v>-983.6</v>
      </c>
      <c r="I17" s="133" t="n">
        <f aca="false">I16+H17</f>
        <v>281.08</v>
      </c>
      <c r="J17" s="131" t="n">
        <v>281.08</v>
      </c>
      <c r="K17" s="144" t="s">
        <v>143</v>
      </c>
      <c r="L17" s="128" t="n">
        <v>5800</v>
      </c>
      <c r="M17" s="128" t="n">
        <v>36093353</v>
      </c>
      <c r="N17" s="128" t="s">
        <v>144</v>
      </c>
    </row>
    <row r="18" customFormat="false" ht="15" hidden="false" customHeight="false" outlineLevel="0" collapsed="false">
      <c r="A18" s="132" t="n">
        <v>45267</v>
      </c>
      <c r="B18" s="128" t="s">
        <v>137</v>
      </c>
      <c r="C18" s="129" t="s">
        <v>138</v>
      </c>
      <c r="D18" s="130" t="s">
        <v>139</v>
      </c>
      <c r="H18" s="128" t="n">
        <v>5181.13</v>
      </c>
      <c r="I18" s="133" t="n">
        <f aca="false">I17+H18</f>
        <v>5462.21</v>
      </c>
      <c r="J18" s="131" t="n">
        <v>5462.21</v>
      </c>
      <c r="K18" s="128" t="s">
        <v>140</v>
      </c>
      <c r="L18" s="128" t="n">
        <v>5800</v>
      </c>
      <c r="M18" s="128" t="n">
        <v>36094012</v>
      </c>
      <c r="N18" s="128" t="s">
        <v>141</v>
      </c>
    </row>
    <row r="19" customFormat="false" ht="15" hidden="false" customHeight="false" outlineLevel="0" collapsed="false">
      <c r="A19" s="132" t="n">
        <v>45267</v>
      </c>
      <c r="B19" s="128" t="n">
        <v>808</v>
      </c>
      <c r="C19" s="129" t="n">
        <v>18.207358</v>
      </c>
      <c r="D19" s="130" t="n">
        <v>300</v>
      </c>
      <c r="F19" s="145" t="n">
        <f aca="false">D19*C19</f>
        <v>5462.2074</v>
      </c>
      <c r="G19" s="145"/>
      <c r="H19" s="128" t="n">
        <v>-5462.21</v>
      </c>
      <c r="I19" s="133" t="n">
        <f aca="false">I18+H19</f>
        <v>0</v>
      </c>
      <c r="J19" s="131" t="n">
        <v>0</v>
      </c>
      <c r="K19" s="128" t="s">
        <v>158</v>
      </c>
      <c r="L19" s="128" t="n">
        <v>5800</v>
      </c>
      <c r="M19" s="128" t="n">
        <v>36094012</v>
      </c>
      <c r="N19" s="128" t="n">
        <v>72</v>
      </c>
    </row>
    <row r="20" customFormat="false" ht="15" hidden="false" customHeight="false" outlineLevel="0" collapsed="false">
      <c r="A20" s="132" t="n">
        <v>45267</v>
      </c>
      <c r="B20" s="128" t="s">
        <v>137</v>
      </c>
      <c r="C20" s="129" t="s">
        <v>138</v>
      </c>
      <c r="D20" s="130" t="s">
        <v>139</v>
      </c>
      <c r="H20" s="128" t="n">
        <v>5238.9</v>
      </c>
      <c r="I20" s="133" t="n">
        <f aca="false">I19+H20</f>
        <v>5238.9</v>
      </c>
      <c r="J20" s="131" t="n">
        <v>5238.9</v>
      </c>
      <c r="K20" s="128" t="s">
        <v>140</v>
      </c>
      <c r="L20" s="128" t="n">
        <v>5800</v>
      </c>
      <c r="M20" s="128" t="n">
        <v>36094051</v>
      </c>
      <c r="N20" s="128" t="s">
        <v>141</v>
      </c>
    </row>
    <row r="21" customFormat="false" ht="15" hidden="false" customHeight="false" outlineLevel="0" collapsed="false">
      <c r="A21" s="132" t="n">
        <v>45267</v>
      </c>
      <c r="B21" s="128" t="n">
        <v>801</v>
      </c>
      <c r="C21" s="129" t="n">
        <v>523.889871</v>
      </c>
      <c r="D21" s="130" t="n">
        <v>10</v>
      </c>
      <c r="F21" s="145" t="n">
        <f aca="false">D21*C21</f>
        <v>5238.89871</v>
      </c>
      <c r="G21" s="145"/>
      <c r="H21" s="128" t="n">
        <v>-5238.9</v>
      </c>
      <c r="I21" s="133" t="n">
        <f aca="false">I20+H21</f>
        <v>0</v>
      </c>
      <c r="J21" s="131" t="n">
        <v>0</v>
      </c>
      <c r="K21" s="128" t="s">
        <v>159</v>
      </c>
      <c r="L21" s="128" t="n">
        <v>5800</v>
      </c>
      <c r="M21" s="128" t="n">
        <v>36094051</v>
      </c>
      <c r="N21" s="128" t="n">
        <v>72</v>
      </c>
    </row>
    <row r="22" customFormat="false" ht="15" hidden="false" customHeight="false" outlineLevel="0" collapsed="false">
      <c r="A22" s="132" t="n">
        <v>45267</v>
      </c>
      <c r="B22" s="128" t="s">
        <v>137</v>
      </c>
      <c r="C22" s="129" t="s">
        <v>138</v>
      </c>
      <c r="D22" s="130" t="s">
        <v>139</v>
      </c>
      <c r="H22" s="128" t="n">
        <v>1576.31</v>
      </c>
      <c r="I22" s="133" t="n">
        <f aca="false">I21+H22</f>
        <v>1576.31</v>
      </c>
      <c r="J22" s="131" t="n">
        <v>1576.31</v>
      </c>
      <c r="K22" s="128" t="s">
        <v>140</v>
      </c>
      <c r="L22" s="128" t="n">
        <v>5800</v>
      </c>
      <c r="M22" s="128" t="n">
        <v>10001</v>
      </c>
      <c r="N22" s="128" t="s">
        <v>141</v>
      </c>
    </row>
    <row r="23" customFormat="false" ht="15" hidden="false" customHeight="false" outlineLevel="0" collapsed="false">
      <c r="A23" s="132" t="n">
        <v>45267</v>
      </c>
      <c r="B23" s="128" t="s">
        <v>142</v>
      </c>
      <c r="C23" s="129" t="n">
        <v>157.3</v>
      </c>
      <c r="D23" s="130" t="n">
        <v>10</v>
      </c>
      <c r="H23" s="128" t="n">
        <v>-1576.31</v>
      </c>
      <c r="I23" s="142"/>
      <c r="J23" s="142" t="n">
        <v>1576.31</v>
      </c>
      <c r="K23" s="143" t="s">
        <v>160</v>
      </c>
      <c r="L23" s="128" t="n">
        <v>165</v>
      </c>
      <c r="M23" s="128" t="n">
        <v>36094616</v>
      </c>
      <c r="N23" s="128" t="s">
        <v>149</v>
      </c>
    </row>
    <row r="24" customFormat="false" ht="15" hidden="false" customHeight="false" outlineLevel="0" collapsed="false">
      <c r="A24" s="132" t="n">
        <v>45267</v>
      </c>
      <c r="B24" s="128" t="s">
        <v>142</v>
      </c>
      <c r="C24" s="129" t="n">
        <v>-157.53</v>
      </c>
      <c r="D24" s="130" t="n">
        <v>10</v>
      </c>
      <c r="H24" s="128" t="n">
        <v>-1575.3</v>
      </c>
      <c r="I24" s="142"/>
      <c r="J24" s="142" t="n">
        <v>1576.31</v>
      </c>
      <c r="K24" s="143" t="s">
        <v>161</v>
      </c>
      <c r="L24" s="128" t="n">
        <v>165</v>
      </c>
      <c r="M24" s="128" t="n">
        <v>36094724</v>
      </c>
      <c r="N24" s="128" t="s">
        <v>162</v>
      </c>
    </row>
    <row r="25" customFormat="false" ht="15" hidden="false" customHeight="false" outlineLevel="0" collapsed="false">
      <c r="A25" s="132" t="n">
        <v>45271</v>
      </c>
      <c r="B25" s="146" t="s">
        <v>142</v>
      </c>
      <c r="C25" s="147" t="n">
        <v>-143.7</v>
      </c>
      <c r="D25" s="148" t="n">
        <v>10</v>
      </c>
      <c r="E25" s="148"/>
      <c r="F25" s="146" t="n">
        <v>-1440.01</v>
      </c>
      <c r="G25" s="145" t="n">
        <v>3.01</v>
      </c>
      <c r="H25" s="146" t="n">
        <v>-1440.01</v>
      </c>
      <c r="I25" s="133" t="n">
        <f aca="false">I22+H25</f>
        <v>136.3</v>
      </c>
      <c r="J25" s="131" t="n">
        <v>136.3</v>
      </c>
      <c r="K25" s="128" t="s">
        <v>163</v>
      </c>
      <c r="L25" s="128" t="n">
        <v>165</v>
      </c>
      <c r="M25" s="128" t="n">
        <v>0</v>
      </c>
      <c r="N25" s="128" t="s">
        <v>164</v>
      </c>
    </row>
    <row r="26" customFormat="false" ht="15" hidden="false" customHeight="false" outlineLevel="0" collapsed="false">
      <c r="A26" s="132" t="n">
        <v>45271</v>
      </c>
      <c r="B26" s="128" t="s">
        <v>157</v>
      </c>
      <c r="C26" s="129" t="s">
        <v>138</v>
      </c>
      <c r="F26" s="133"/>
      <c r="G26" s="133"/>
      <c r="H26" s="137" t="n">
        <v>491.8</v>
      </c>
      <c r="I26" s="133" t="n">
        <f aca="false">I25+H26</f>
        <v>628.1</v>
      </c>
      <c r="J26" s="133" t="n">
        <v>628.1</v>
      </c>
      <c r="K26" s="137" t="s">
        <v>165</v>
      </c>
      <c r="L26" s="128" t="n">
        <v>165</v>
      </c>
      <c r="M26" s="128" t="n">
        <v>88888888</v>
      </c>
      <c r="N26" s="128" t="s">
        <v>146</v>
      </c>
    </row>
    <row r="27" customFormat="false" ht="15" hidden="false" customHeight="false" outlineLevel="0" collapsed="false">
      <c r="A27" s="132" t="n">
        <v>45271</v>
      </c>
      <c r="B27" s="138" t="s">
        <v>157</v>
      </c>
      <c r="C27" s="139" t="n">
        <v>49.18</v>
      </c>
      <c r="D27" s="140" t="n">
        <v>10</v>
      </c>
      <c r="E27" s="140"/>
      <c r="F27" s="141" t="n">
        <f aca="false">D27*C27</f>
        <v>491.8</v>
      </c>
      <c r="G27" s="141"/>
      <c r="H27" s="138" t="n">
        <v>0</v>
      </c>
      <c r="I27" s="141"/>
      <c r="J27" s="142" t="n">
        <v>628.1</v>
      </c>
      <c r="K27" s="143" t="s">
        <v>166</v>
      </c>
      <c r="L27" s="128" t="n">
        <v>165</v>
      </c>
      <c r="M27" s="128" t="n">
        <v>88888888</v>
      </c>
      <c r="N27" s="128" t="s">
        <v>146</v>
      </c>
    </row>
    <row r="28" customFormat="false" ht="15" hidden="false" customHeight="false" outlineLevel="0" collapsed="false">
      <c r="A28" s="132" t="n">
        <v>45271</v>
      </c>
      <c r="B28" s="128" t="s">
        <v>156</v>
      </c>
      <c r="C28" s="129" t="s">
        <v>138</v>
      </c>
      <c r="D28" s="130" t="s">
        <v>139</v>
      </c>
      <c r="F28" s="133"/>
      <c r="G28" s="133"/>
      <c r="H28" s="137" t="n">
        <v>198.1</v>
      </c>
      <c r="I28" s="133" t="n">
        <f aca="false">I26+H28</f>
        <v>826.2</v>
      </c>
      <c r="J28" s="133" t="n">
        <v>826.2</v>
      </c>
      <c r="K28" s="137" t="s">
        <v>165</v>
      </c>
      <c r="L28" s="128" t="n">
        <v>165</v>
      </c>
      <c r="M28" s="128" t="n">
        <v>88888888</v>
      </c>
      <c r="N28" s="128" t="s">
        <v>146</v>
      </c>
    </row>
    <row r="29" customFormat="false" ht="15" hidden="false" customHeight="false" outlineLevel="0" collapsed="false">
      <c r="A29" s="132" t="n">
        <v>45271</v>
      </c>
      <c r="B29" s="138" t="s">
        <v>156</v>
      </c>
      <c r="C29" s="139" t="n">
        <v>28.3</v>
      </c>
      <c r="D29" s="140" t="n">
        <v>13</v>
      </c>
      <c r="E29" s="140"/>
      <c r="F29" s="141" t="n">
        <f aca="false">D29*C29</f>
        <v>367.9</v>
      </c>
      <c r="G29" s="141"/>
      <c r="H29" s="138" t="n">
        <v>0</v>
      </c>
      <c r="I29" s="141"/>
      <c r="J29" s="142" t="n">
        <v>826.2</v>
      </c>
      <c r="K29" s="143" t="s">
        <v>167</v>
      </c>
      <c r="L29" s="128" t="n">
        <v>165</v>
      </c>
      <c r="M29" s="128" t="n">
        <v>88888888</v>
      </c>
      <c r="N29" s="128" t="s">
        <v>146</v>
      </c>
    </row>
    <row r="30" customFormat="false" ht="15" hidden="false" customHeight="false" outlineLevel="0" collapsed="false">
      <c r="A30" s="132" t="n">
        <v>45273</v>
      </c>
      <c r="B30" s="128" t="s">
        <v>126</v>
      </c>
      <c r="C30" s="129" t="s">
        <v>168</v>
      </c>
      <c r="D30" s="130" t="s">
        <v>169</v>
      </c>
      <c r="H30" s="128" t="n">
        <v>826.2</v>
      </c>
      <c r="I30" s="133" t="n">
        <f aca="false">I28+H30</f>
        <v>1652.4</v>
      </c>
      <c r="J30" s="131" t="n">
        <v>1652.4</v>
      </c>
      <c r="K30" s="128" t="s">
        <v>140</v>
      </c>
      <c r="L30" s="128" t="n">
        <v>5800</v>
      </c>
      <c r="M30" s="128" t="n">
        <v>36151331</v>
      </c>
      <c r="N30" s="128" t="s">
        <v>170</v>
      </c>
    </row>
    <row r="31" customFormat="false" ht="15" hidden="false" customHeight="false" outlineLevel="0" collapsed="false">
      <c r="A31" s="132" t="n">
        <v>45273</v>
      </c>
      <c r="B31" s="134" t="s">
        <v>171</v>
      </c>
      <c r="C31" s="135" t="s">
        <v>168</v>
      </c>
      <c r="D31" s="136" t="s">
        <v>169</v>
      </c>
      <c r="E31" s="136"/>
      <c r="H31" s="134" t="n">
        <v>-1652.4</v>
      </c>
      <c r="I31" s="133" t="n">
        <f aca="false">I30+H31</f>
        <v>0</v>
      </c>
      <c r="J31" s="131" t="n">
        <v>0</v>
      </c>
      <c r="K31" s="134" t="s">
        <v>143</v>
      </c>
      <c r="L31" s="128" t="n">
        <v>5800</v>
      </c>
      <c r="M31" s="128" t="n">
        <v>36151331</v>
      </c>
      <c r="N31" s="128" t="s">
        <v>172</v>
      </c>
    </row>
    <row r="32" customFormat="false" ht="15" hidden="false" customHeight="false" outlineLevel="0" collapsed="false">
      <c r="A32" s="132" t="n">
        <v>45273</v>
      </c>
      <c r="B32" s="128" t="s">
        <v>126</v>
      </c>
      <c r="C32" s="129" t="s">
        <v>168</v>
      </c>
      <c r="D32" s="130" t="s">
        <v>169</v>
      </c>
      <c r="H32" s="128" t="n">
        <v>21088.49</v>
      </c>
      <c r="I32" s="133" t="n">
        <f aca="false">I31+H32</f>
        <v>21088.49</v>
      </c>
      <c r="J32" s="131" t="n">
        <v>21088.49</v>
      </c>
      <c r="K32" s="128" t="s">
        <v>140</v>
      </c>
      <c r="L32" s="128" t="n">
        <v>5800</v>
      </c>
      <c r="M32" s="128" t="n">
        <v>36151857</v>
      </c>
      <c r="N32" s="128" t="s">
        <v>170</v>
      </c>
    </row>
    <row r="33" customFormat="false" ht="15" hidden="false" customHeight="false" outlineLevel="0" collapsed="false">
      <c r="A33" s="132" t="n">
        <v>45273</v>
      </c>
      <c r="B33" s="128" t="n">
        <v>801</v>
      </c>
      <c r="C33" s="129" t="n">
        <v>527.21224</v>
      </c>
      <c r="D33" s="130" t="n">
        <v>40</v>
      </c>
      <c r="F33" s="145" t="n">
        <f aca="false">D33*C33</f>
        <v>21088.4896</v>
      </c>
      <c r="G33" s="145"/>
      <c r="H33" s="128" t="n">
        <v>-21088.49</v>
      </c>
      <c r="I33" s="133" t="n">
        <f aca="false">I32+H33</f>
        <v>0</v>
      </c>
      <c r="J33" s="131" t="n">
        <v>0</v>
      </c>
      <c r="K33" s="128" t="s">
        <v>173</v>
      </c>
      <c r="L33" s="128" t="n">
        <v>5800</v>
      </c>
      <c r="M33" s="128" t="n">
        <v>36151857</v>
      </c>
      <c r="N33" s="128" t="n">
        <v>72</v>
      </c>
    </row>
    <row r="34" customFormat="false" ht="15" hidden="false" customHeight="false" outlineLevel="0" collapsed="false">
      <c r="A34" s="132" t="n">
        <v>45278</v>
      </c>
      <c r="B34" s="128" t="s">
        <v>171</v>
      </c>
      <c r="C34" s="129" t="s">
        <v>168</v>
      </c>
      <c r="D34" s="130" t="s">
        <v>169</v>
      </c>
      <c r="F34" s="133"/>
      <c r="G34" s="133"/>
      <c r="H34" s="137" t="n">
        <v>220.32</v>
      </c>
      <c r="I34" s="133" t="n">
        <f aca="false">I33+H34</f>
        <v>220.32</v>
      </c>
      <c r="J34" s="133" t="n">
        <v>220.32</v>
      </c>
      <c r="K34" s="137" t="s">
        <v>165</v>
      </c>
      <c r="L34" s="128" t="n">
        <v>165</v>
      </c>
      <c r="M34" s="128" t="n">
        <v>88888888</v>
      </c>
      <c r="N34" s="128" t="s">
        <v>174</v>
      </c>
    </row>
    <row r="35" customFormat="false" ht="15" hidden="false" customHeight="false" outlineLevel="0" collapsed="false">
      <c r="A35" s="132" t="n">
        <v>45278</v>
      </c>
      <c r="B35" s="138" t="s">
        <v>171</v>
      </c>
      <c r="C35" s="139" t="n">
        <v>55.08</v>
      </c>
      <c r="D35" s="140" t="n">
        <v>26</v>
      </c>
      <c r="E35" s="140"/>
      <c r="F35" s="141" t="n">
        <f aca="false">D35*C35</f>
        <v>1432.08</v>
      </c>
      <c r="G35" s="141"/>
      <c r="H35" s="138" t="n">
        <v>0</v>
      </c>
      <c r="I35" s="141"/>
      <c r="J35" s="131" t="n">
        <v>220.32</v>
      </c>
      <c r="K35" s="128" t="s">
        <v>175</v>
      </c>
      <c r="L35" s="128" t="n">
        <v>165</v>
      </c>
      <c r="M35" s="128" t="n">
        <v>88888888</v>
      </c>
      <c r="N35" s="128" t="s">
        <v>174</v>
      </c>
    </row>
    <row r="36" customFormat="false" ht="15" hidden="false" customHeight="false" outlineLevel="0" collapsed="false">
      <c r="A36" s="132" t="n">
        <v>45288</v>
      </c>
      <c r="B36" s="149" t="n">
        <v>808</v>
      </c>
      <c r="C36" s="150" t="n">
        <v>18.625761</v>
      </c>
      <c r="D36" s="151" t="n">
        <v>-300</v>
      </c>
      <c r="E36" s="151"/>
      <c r="F36" s="152"/>
      <c r="G36" s="152"/>
      <c r="H36" s="149" t="n">
        <v>5587.73</v>
      </c>
      <c r="I36" s="133" t="n">
        <f aca="false">I34+H36</f>
        <v>5808.05</v>
      </c>
      <c r="J36" s="131" t="n">
        <v>5808.05</v>
      </c>
      <c r="K36" s="128" t="s">
        <v>176</v>
      </c>
      <c r="L36" s="128" t="n">
        <v>5800</v>
      </c>
      <c r="M36" s="128" t="n">
        <v>95105725</v>
      </c>
      <c r="N36" s="128" t="n">
        <v>73</v>
      </c>
    </row>
    <row r="37" customFormat="false" ht="15" hidden="false" customHeight="false" outlineLevel="0" collapsed="false">
      <c r="A37" s="132" t="n">
        <v>45288</v>
      </c>
      <c r="B37" s="128" t="s">
        <v>126</v>
      </c>
      <c r="C37" s="129" t="s">
        <v>168</v>
      </c>
      <c r="D37" s="130" t="s">
        <v>169</v>
      </c>
      <c r="H37" s="128" t="n">
        <v>-5587.73</v>
      </c>
      <c r="I37" s="133" t="n">
        <f aca="false">I36+H37</f>
        <v>220.32</v>
      </c>
      <c r="J37" s="131" t="n">
        <v>220.32</v>
      </c>
      <c r="K37" s="128" t="s">
        <v>177</v>
      </c>
      <c r="L37" s="128" t="n">
        <v>5800</v>
      </c>
      <c r="M37" s="128" t="n">
        <v>95105725</v>
      </c>
      <c r="N37" s="128" t="s">
        <v>178</v>
      </c>
    </row>
    <row r="38" customFormat="false" ht="15" hidden="false" customHeight="false" outlineLevel="0" collapsed="false">
      <c r="A38" s="132" t="n">
        <v>45288</v>
      </c>
      <c r="B38" s="128" t="s">
        <v>126</v>
      </c>
      <c r="C38" s="129" t="s">
        <v>168</v>
      </c>
      <c r="D38" s="130" t="s">
        <v>169</v>
      </c>
      <c r="H38" s="128" t="n">
        <v>2086.51</v>
      </c>
      <c r="I38" s="133" t="n">
        <f aca="false">I37+H38</f>
        <v>2306.83</v>
      </c>
      <c r="J38" s="131" t="n">
        <v>2306.83</v>
      </c>
      <c r="K38" s="128" t="s">
        <v>140</v>
      </c>
      <c r="L38" s="128" t="n">
        <v>5800</v>
      </c>
      <c r="M38" s="128" t="n">
        <v>10001</v>
      </c>
      <c r="N38" s="128" t="s">
        <v>170</v>
      </c>
    </row>
    <row r="39" customFormat="false" ht="15" hidden="false" customHeight="false" outlineLevel="0" collapsed="false">
      <c r="A39" s="132" t="n">
        <v>45288</v>
      </c>
      <c r="B39" s="128" t="s">
        <v>179</v>
      </c>
      <c r="C39" s="129" t="n">
        <v>115.1</v>
      </c>
      <c r="D39" s="130" t="n">
        <v>20</v>
      </c>
      <c r="H39" s="128" t="n">
        <v>-2306.83</v>
      </c>
      <c r="I39" s="142"/>
      <c r="J39" s="142" t="n">
        <v>2306.83</v>
      </c>
      <c r="K39" s="143" t="s">
        <v>180</v>
      </c>
      <c r="L39" s="128" t="n">
        <v>165</v>
      </c>
      <c r="M39" s="128" t="n">
        <v>95110347</v>
      </c>
      <c r="N39" s="128" t="s">
        <v>181</v>
      </c>
    </row>
    <row r="40" customFormat="false" ht="15" hidden="false" customHeight="false" outlineLevel="0" collapsed="false">
      <c r="A40" s="132" t="n">
        <v>45288</v>
      </c>
      <c r="B40" s="128" t="s">
        <v>126</v>
      </c>
      <c r="C40" s="129" t="s">
        <v>168</v>
      </c>
      <c r="D40" s="130" t="s">
        <v>169</v>
      </c>
      <c r="H40" s="128" t="n">
        <v>3960.3</v>
      </c>
      <c r="I40" s="133" t="n">
        <f aca="false">I38+H40</f>
        <v>6267.13</v>
      </c>
      <c r="J40" s="131" t="n">
        <v>6267.13</v>
      </c>
      <c r="K40" s="128" t="s">
        <v>140</v>
      </c>
      <c r="L40" s="128" t="n">
        <v>5800</v>
      </c>
      <c r="M40" s="128" t="n">
        <v>10001</v>
      </c>
      <c r="N40" s="128" t="s">
        <v>170</v>
      </c>
    </row>
    <row r="41" customFormat="false" ht="15" hidden="false" customHeight="false" outlineLevel="0" collapsed="false">
      <c r="A41" s="132" t="n">
        <v>45288</v>
      </c>
      <c r="B41" s="128" t="s">
        <v>171</v>
      </c>
      <c r="C41" s="129" t="n">
        <v>39.52</v>
      </c>
      <c r="D41" s="130" t="n">
        <v>100</v>
      </c>
      <c r="H41" s="128" t="n">
        <v>-3960.3</v>
      </c>
      <c r="I41" s="142"/>
      <c r="J41" s="142" t="n">
        <v>6267.13</v>
      </c>
      <c r="K41" s="143" t="s">
        <v>182</v>
      </c>
      <c r="L41" s="128" t="n">
        <v>165</v>
      </c>
      <c r="M41" s="128" t="n">
        <v>95111027</v>
      </c>
      <c r="N41" s="128" t="s">
        <v>181</v>
      </c>
    </row>
    <row r="42" customFormat="false" ht="15" hidden="false" customHeight="false" outlineLevel="0" collapsed="false">
      <c r="A42" s="143"/>
      <c r="B42" s="143"/>
      <c r="C42" s="153"/>
      <c r="D42" s="154"/>
      <c r="E42" s="154"/>
      <c r="F42" s="142"/>
      <c r="G42" s="142"/>
      <c r="H42" s="143"/>
      <c r="I42" s="142"/>
      <c r="J42" s="142"/>
      <c r="K42" s="143"/>
      <c r="L42" s="143"/>
      <c r="M42" s="143"/>
      <c r="N42" s="143"/>
    </row>
    <row r="43" customFormat="false" ht="15" hidden="false" customHeight="false" outlineLevel="0" collapsed="false">
      <c r="A43" s="132" t="n">
        <v>45293</v>
      </c>
      <c r="B43" s="146" t="s">
        <v>183</v>
      </c>
      <c r="C43" s="147" t="n">
        <v>-115.1</v>
      </c>
      <c r="D43" s="148" t="n">
        <v>20</v>
      </c>
      <c r="E43" s="148"/>
      <c r="F43" s="145" t="n">
        <f aca="false">H43/D43</f>
        <v>-115.3415</v>
      </c>
      <c r="G43" s="145" t="n">
        <v>4.83</v>
      </c>
      <c r="H43" s="146" t="n">
        <v>-2306.83</v>
      </c>
      <c r="I43" s="133" t="n">
        <f aca="false">I40+H43</f>
        <v>3960.3</v>
      </c>
      <c r="J43" s="131" t="n">
        <v>3960.3</v>
      </c>
      <c r="K43" s="128" t="s">
        <v>184</v>
      </c>
      <c r="L43" s="128" t="n">
        <v>165</v>
      </c>
      <c r="M43" s="128" t="n">
        <v>0</v>
      </c>
      <c r="N43" s="128" t="s">
        <v>185</v>
      </c>
    </row>
    <row r="44" customFormat="false" ht="15" hidden="false" customHeight="false" outlineLevel="0" collapsed="false">
      <c r="A44" s="132" t="n">
        <v>45293</v>
      </c>
      <c r="B44" s="146" t="s">
        <v>186</v>
      </c>
      <c r="C44" s="147" t="n">
        <v>-39.5</v>
      </c>
      <c r="D44" s="148" t="n">
        <v>100</v>
      </c>
      <c r="E44" s="148"/>
      <c r="F44" s="145" t="n">
        <f aca="false">H44/D44</f>
        <v>-39.583</v>
      </c>
      <c r="G44" s="145" t="n">
        <v>8.3</v>
      </c>
      <c r="H44" s="146" t="n">
        <v>-3958.3</v>
      </c>
      <c r="I44" s="133" t="n">
        <f aca="false">I43+H44</f>
        <v>2</v>
      </c>
      <c r="J44" s="131" t="n">
        <v>2</v>
      </c>
      <c r="K44" s="128" t="s">
        <v>187</v>
      </c>
      <c r="L44" s="128" t="n">
        <v>165</v>
      </c>
      <c r="M44" s="128" t="n">
        <v>0</v>
      </c>
      <c r="N44" s="128" t="s">
        <v>185</v>
      </c>
    </row>
    <row r="45" customFormat="false" ht="15" hidden="false" customHeight="false" outlineLevel="0" collapsed="false">
      <c r="A45" s="132" t="n">
        <v>45293</v>
      </c>
      <c r="B45" s="149" t="n">
        <v>801</v>
      </c>
      <c r="C45" s="150" t="n">
        <v>538.789707</v>
      </c>
      <c r="D45" s="151" t="n">
        <v>-28</v>
      </c>
      <c r="E45" s="151"/>
      <c r="F45" s="152"/>
      <c r="G45" s="152"/>
      <c r="H45" s="149" t="n">
        <v>15086.11</v>
      </c>
      <c r="I45" s="133" t="n">
        <f aca="false">I44+H45</f>
        <v>15088.11</v>
      </c>
      <c r="J45" s="131" t="n">
        <v>15088.11</v>
      </c>
      <c r="K45" s="128" t="s">
        <v>188</v>
      </c>
      <c r="L45" s="128" t="n">
        <v>5800</v>
      </c>
      <c r="M45" s="128" t="n">
        <v>95112740</v>
      </c>
      <c r="N45" s="128" t="n">
        <v>73</v>
      </c>
    </row>
    <row r="46" customFormat="false" ht="15" hidden="false" customHeight="false" outlineLevel="0" collapsed="false">
      <c r="A46" s="132" t="n">
        <v>45293</v>
      </c>
      <c r="B46" s="128" t="s">
        <v>189</v>
      </c>
      <c r="C46" s="129" t="s">
        <v>138</v>
      </c>
      <c r="D46" s="130" t="s">
        <v>190</v>
      </c>
      <c r="H46" s="128" t="n">
        <v>-15086.11</v>
      </c>
      <c r="I46" s="133" t="n">
        <f aca="false">I45+H46</f>
        <v>2</v>
      </c>
      <c r="J46" s="131" t="n">
        <v>2</v>
      </c>
      <c r="K46" s="128" t="s">
        <v>177</v>
      </c>
      <c r="L46" s="128" t="n">
        <v>5800</v>
      </c>
      <c r="M46" s="128" t="n">
        <v>95112740</v>
      </c>
      <c r="N46" s="128" t="s">
        <v>178</v>
      </c>
    </row>
    <row r="47" customFormat="false" ht="15" hidden="false" customHeight="false" outlineLevel="0" collapsed="false">
      <c r="A47" s="132" t="n">
        <v>45294</v>
      </c>
      <c r="B47" s="128" t="s">
        <v>189</v>
      </c>
      <c r="C47" s="129" t="s">
        <v>138</v>
      </c>
      <c r="D47" s="130" t="s">
        <v>190</v>
      </c>
      <c r="G47" s="131" t="n">
        <v>-1.9</v>
      </c>
      <c r="H47" s="128" t="n">
        <v>0</v>
      </c>
      <c r="I47" s="133" t="n">
        <f aca="false">I46+G47</f>
        <v>0.1</v>
      </c>
      <c r="J47" s="131" t="n">
        <v>0.1</v>
      </c>
      <c r="K47" s="128" t="s">
        <v>191</v>
      </c>
      <c r="L47" s="128" t="n">
        <v>165</v>
      </c>
      <c r="M47" s="128" t="n">
        <v>22229971</v>
      </c>
      <c r="N47" s="128" t="s">
        <v>192</v>
      </c>
    </row>
    <row r="48" customFormat="false" ht="15" hidden="false" customHeight="false" outlineLevel="0" collapsed="false">
      <c r="A48" s="132" t="n">
        <v>45294</v>
      </c>
      <c r="B48" s="128" t="s">
        <v>189</v>
      </c>
      <c r="C48" s="129" t="s">
        <v>138</v>
      </c>
      <c r="D48" s="130" t="s">
        <v>190</v>
      </c>
      <c r="G48" s="131" t="n">
        <v>-0.1</v>
      </c>
      <c r="H48" s="128" t="n">
        <v>-0.1</v>
      </c>
      <c r="I48" s="133" t="n">
        <f aca="false">I47+G48</f>
        <v>0</v>
      </c>
      <c r="J48" s="131" t="n">
        <v>0</v>
      </c>
      <c r="K48" s="128" t="s">
        <v>193</v>
      </c>
      <c r="L48" s="128" t="n">
        <v>165</v>
      </c>
      <c r="M48" s="128" t="n">
        <v>22229977</v>
      </c>
      <c r="N48" s="128" t="s">
        <v>194</v>
      </c>
    </row>
    <row r="49" customFormat="false" ht="15" hidden="false" customHeight="false" outlineLevel="0" collapsed="false">
      <c r="A49" s="132" t="n">
        <v>45295</v>
      </c>
      <c r="B49" s="149" t="n">
        <v>801</v>
      </c>
      <c r="C49" s="150" t="n">
        <v>540.000044</v>
      </c>
      <c r="D49" s="151" t="n">
        <v>-22</v>
      </c>
      <c r="E49" s="151"/>
      <c r="F49" s="152"/>
      <c r="G49" s="152"/>
      <c r="H49" s="149" t="n">
        <v>11880</v>
      </c>
      <c r="I49" s="133" t="n">
        <f aca="false">I48+H49</f>
        <v>11880</v>
      </c>
      <c r="J49" s="131" t="n">
        <v>11880</v>
      </c>
      <c r="K49" s="128" t="s">
        <v>176</v>
      </c>
      <c r="L49" s="128" t="n">
        <v>5800</v>
      </c>
      <c r="M49" s="128" t="n">
        <v>95101505</v>
      </c>
      <c r="N49" s="128" t="n">
        <v>73</v>
      </c>
    </row>
    <row r="50" customFormat="false" ht="15" hidden="false" customHeight="false" outlineLevel="0" collapsed="false">
      <c r="A50" s="132" t="n">
        <v>45295</v>
      </c>
      <c r="B50" s="128" t="s">
        <v>189</v>
      </c>
      <c r="C50" s="129" t="s">
        <v>138</v>
      </c>
      <c r="D50" s="130" t="s">
        <v>190</v>
      </c>
      <c r="H50" s="128" t="n">
        <v>-11855.75</v>
      </c>
      <c r="I50" s="133" t="n">
        <f aca="false">I49+H50</f>
        <v>24.25</v>
      </c>
      <c r="J50" s="131" t="n">
        <v>24.25</v>
      </c>
      <c r="K50" s="128" t="s">
        <v>177</v>
      </c>
      <c r="L50" s="128" t="n">
        <v>5800</v>
      </c>
      <c r="M50" s="128" t="n">
        <v>95101505</v>
      </c>
      <c r="N50" s="128" t="s">
        <v>178</v>
      </c>
    </row>
    <row r="51" customFormat="false" ht="15" hidden="false" customHeight="false" outlineLevel="0" collapsed="false">
      <c r="A51" s="132" t="n">
        <v>45295</v>
      </c>
      <c r="B51" s="128" t="s">
        <v>189</v>
      </c>
      <c r="C51" s="129" t="s">
        <v>138</v>
      </c>
      <c r="D51" s="130" t="s">
        <v>190</v>
      </c>
      <c r="G51" s="131" t="n">
        <v>-23.1</v>
      </c>
      <c r="H51" s="128" t="n">
        <v>-23.1</v>
      </c>
      <c r="I51" s="133" t="n">
        <f aca="false">I50+H51</f>
        <v>1.15</v>
      </c>
      <c r="J51" s="131" t="n">
        <v>1.15</v>
      </c>
      <c r="K51" s="128" t="s">
        <v>191</v>
      </c>
      <c r="L51" s="128" t="n">
        <v>5800</v>
      </c>
      <c r="M51" s="128" t="n">
        <v>95109971</v>
      </c>
      <c r="N51" s="128" t="s">
        <v>192</v>
      </c>
    </row>
    <row r="52" customFormat="false" ht="15" hidden="false" customHeight="false" outlineLevel="0" collapsed="false">
      <c r="A52" s="132" t="n">
        <v>45295</v>
      </c>
      <c r="B52" s="128" t="s">
        <v>189</v>
      </c>
      <c r="C52" s="129" t="s">
        <v>138</v>
      </c>
      <c r="D52" s="130" t="s">
        <v>190</v>
      </c>
      <c r="G52" s="131" t="n">
        <v>-1.15</v>
      </c>
      <c r="H52" s="128" t="n">
        <v>-1.15</v>
      </c>
      <c r="I52" s="133" t="n">
        <f aca="false">I51+H52</f>
        <v>0</v>
      </c>
      <c r="J52" s="131" t="n">
        <v>0</v>
      </c>
      <c r="K52" s="128" t="s">
        <v>193</v>
      </c>
      <c r="L52" s="128" t="n">
        <v>5800</v>
      </c>
      <c r="M52" s="128" t="n">
        <v>95109977</v>
      </c>
      <c r="N52" s="128" t="s">
        <v>194</v>
      </c>
    </row>
    <row r="53" customFormat="false" ht="15" hidden="false" customHeight="false" outlineLevel="0" collapsed="false">
      <c r="A53" s="132" t="n">
        <v>45296</v>
      </c>
      <c r="B53" s="128" t="s">
        <v>189</v>
      </c>
      <c r="C53" s="129" t="s">
        <v>138</v>
      </c>
      <c r="D53" s="130" t="s">
        <v>190</v>
      </c>
      <c r="H53" s="128" t="n">
        <v>59466.12</v>
      </c>
      <c r="I53" s="133" t="n">
        <f aca="false">I52+H53</f>
        <v>59466.12</v>
      </c>
      <c r="J53" s="131" t="n">
        <v>59466.12</v>
      </c>
      <c r="K53" s="128" t="s">
        <v>140</v>
      </c>
      <c r="L53" s="128" t="n">
        <v>5800</v>
      </c>
      <c r="M53" s="128" t="n">
        <v>36161744</v>
      </c>
      <c r="N53" s="128" t="s">
        <v>170</v>
      </c>
    </row>
    <row r="54" customFormat="false" ht="15" hidden="false" customHeight="false" outlineLevel="0" collapsed="false">
      <c r="A54" s="132" t="n">
        <v>45296</v>
      </c>
      <c r="B54" s="146" t="n">
        <v>801</v>
      </c>
      <c r="C54" s="147" t="n">
        <v>540.601108</v>
      </c>
      <c r="D54" s="148" t="n">
        <v>110</v>
      </c>
      <c r="E54" s="148"/>
      <c r="F54" s="145" t="n">
        <f aca="false">D54*C54</f>
        <v>59466.12188</v>
      </c>
      <c r="G54" s="145"/>
      <c r="H54" s="146" t="n">
        <v>-59466.12</v>
      </c>
      <c r="I54" s="133" t="n">
        <f aca="false">I53+H54</f>
        <v>0</v>
      </c>
      <c r="J54" s="131" t="n">
        <v>0</v>
      </c>
      <c r="K54" s="128" t="s">
        <v>195</v>
      </c>
      <c r="L54" s="128" t="n">
        <v>5800</v>
      </c>
      <c r="M54" s="128" t="n">
        <v>36161744</v>
      </c>
      <c r="N54" s="128" t="n">
        <v>72</v>
      </c>
    </row>
    <row r="55" customFormat="false" ht="15" hidden="false" customHeight="false" outlineLevel="0" collapsed="false">
      <c r="A55" s="132" t="n">
        <v>45296</v>
      </c>
      <c r="B55" s="128" t="s">
        <v>189</v>
      </c>
      <c r="C55" s="129" t="s">
        <v>138</v>
      </c>
      <c r="D55" s="130" t="s">
        <v>190</v>
      </c>
      <c r="H55" s="128" t="n">
        <v>27030.06</v>
      </c>
      <c r="I55" s="133" t="n">
        <f aca="false">I54+H55</f>
        <v>27030.06</v>
      </c>
      <c r="J55" s="131" t="n">
        <v>27030.06</v>
      </c>
      <c r="K55" s="128" t="s">
        <v>140</v>
      </c>
      <c r="L55" s="128" t="n">
        <v>5800</v>
      </c>
      <c r="M55" s="128" t="n">
        <v>95173631</v>
      </c>
      <c r="N55" s="128" t="s">
        <v>170</v>
      </c>
    </row>
    <row r="56" customFormat="false" ht="15" hidden="false" customHeight="false" outlineLevel="0" collapsed="false">
      <c r="A56" s="132" t="n">
        <v>45296</v>
      </c>
      <c r="B56" s="128" t="n">
        <v>801</v>
      </c>
      <c r="C56" s="129" t="s">
        <v>196</v>
      </c>
      <c r="D56" s="130" t="n">
        <v>50000</v>
      </c>
      <c r="H56" s="128" t="n">
        <v>-27030.06</v>
      </c>
      <c r="I56" s="142"/>
      <c r="J56" s="142" t="n">
        <v>27030.06</v>
      </c>
      <c r="K56" s="143" t="s">
        <v>197</v>
      </c>
      <c r="L56" s="128" t="n">
        <v>5800</v>
      </c>
      <c r="M56" s="128" t="n">
        <v>95173631</v>
      </c>
      <c r="N56" s="128" t="s">
        <v>198</v>
      </c>
    </row>
    <row r="57" customFormat="false" ht="15" hidden="false" customHeight="false" outlineLevel="0" collapsed="false">
      <c r="A57" s="132" t="n">
        <v>45299</v>
      </c>
      <c r="B57" s="128" t="s">
        <v>189</v>
      </c>
      <c r="C57" s="129" t="s">
        <v>138</v>
      </c>
      <c r="D57" s="130" t="s">
        <v>190</v>
      </c>
      <c r="H57" s="128" t="n">
        <v>91.67</v>
      </c>
      <c r="I57" s="133" t="n">
        <f aca="false">I55+H57</f>
        <v>27121.73</v>
      </c>
      <c r="J57" s="131" t="n">
        <v>27121.73</v>
      </c>
      <c r="K57" s="128" t="s">
        <v>140</v>
      </c>
      <c r="L57" s="128" t="n">
        <v>5800</v>
      </c>
      <c r="M57" s="128" t="n">
        <v>58009517</v>
      </c>
      <c r="N57" s="128" t="s">
        <v>170</v>
      </c>
    </row>
    <row r="58" customFormat="false" ht="15" hidden="false" customHeight="false" outlineLevel="0" collapsed="false">
      <c r="A58" s="132" t="n">
        <v>45299</v>
      </c>
      <c r="B58" s="146" t="n">
        <v>801</v>
      </c>
      <c r="C58" s="147" t="n">
        <v>542.434502</v>
      </c>
      <c r="D58" s="148" t="n">
        <v>50</v>
      </c>
      <c r="E58" s="148"/>
      <c r="F58" s="145" t="n">
        <f aca="false">D58*C58</f>
        <v>27121.7251</v>
      </c>
      <c r="G58" s="145"/>
      <c r="H58" s="146" t="n">
        <v>-27121.73</v>
      </c>
      <c r="I58" s="142"/>
      <c r="J58" s="142" t="n">
        <v>0</v>
      </c>
      <c r="K58" s="143" t="s">
        <v>199</v>
      </c>
      <c r="L58" s="128" t="n">
        <v>5800</v>
      </c>
      <c r="M58" s="128" t="n">
        <v>95173631</v>
      </c>
      <c r="N58" s="128" t="s">
        <v>200</v>
      </c>
    </row>
    <row r="59" customFormat="false" ht="15" hidden="false" customHeight="false" outlineLevel="0" collapsed="false">
      <c r="A59" s="132" t="n">
        <v>45313</v>
      </c>
      <c r="B59" s="128" t="s">
        <v>186</v>
      </c>
      <c r="C59" s="129" t="n">
        <v>51.4</v>
      </c>
      <c r="D59" s="130" t="n">
        <v>-126</v>
      </c>
      <c r="H59" s="128" t="n">
        <v>6462.8</v>
      </c>
      <c r="I59" s="142"/>
      <c r="J59" s="142" t="n">
        <v>0</v>
      </c>
      <c r="K59" s="143" t="s">
        <v>201</v>
      </c>
      <c r="L59" s="128" t="n">
        <v>165</v>
      </c>
      <c r="M59" s="128" t="n">
        <v>95164217</v>
      </c>
      <c r="N59" s="128" t="s">
        <v>202</v>
      </c>
    </row>
    <row r="60" customFormat="false" ht="15" hidden="false" customHeight="false" outlineLevel="0" collapsed="false">
      <c r="A60" s="132" t="n">
        <v>45313</v>
      </c>
      <c r="B60" s="128" t="s">
        <v>203</v>
      </c>
      <c r="C60" s="129" t="n">
        <v>41.6</v>
      </c>
      <c r="D60" s="130" t="n">
        <v>-13</v>
      </c>
      <c r="H60" s="128" t="n">
        <v>539.67</v>
      </c>
      <c r="I60" s="142"/>
      <c r="J60" s="142" t="n">
        <v>0</v>
      </c>
      <c r="K60" s="143" t="s">
        <v>204</v>
      </c>
      <c r="L60" s="128" t="n">
        <v>165</v>
      </c>
      <c r="M60" s="128" t="n">
        <v>95164250</v>
      </c>
      <c r="N60" s="128" t="s">
        <v>202</v>
      </c>
    </row>
    <row r="61" customFormat="false" ht="15" hidden="false" customHeight="false" outlineLevel="0" collapsed="false">
      <c r="A61" s="132" t="n">
        <v>45315</v>
      </c>
      <c r="B61" s="137" t="s">
        <v>186</v>
      </c>
      <c r="C61" s="155" t="n">
        <v>-51.4</v>
      </c>
      <c r="D61" s="156" t="n">
        <v>-126</v>
      </c>
      <c r="E61" s="156"/>
      <c r="F61" s="133" t="n">
        <f aca="false">D61*C61</f>
        <v>6476.4</v>
      </c>
      <c r="G61" s="133"/>
      <c r="H61" s="137" t="n">
        <v>6462.8</v>
      </c>
      <c r="I61" s="133" t="n">
        <f aca="false">I60+H61</f>
        <v>6462.8</v>
      </c>
      <c r="J61" s="131" t="n">
        <v>6462.8</v>
      </c>
      <c r="K61" s="128" t="s">
        <v>205</v>
      </c>
      <c r="L61" s="128" t="n">
        <v>165</v>
      </c>
      <c r="M61" s="128" t="n">
        <v>0</v>
      </c>
      <c r="N61" s="128" t="s">
        <v>206</v>
      </c>
    </row>
    <row r="62" customFormat="false" ht="15" hidden="false" customHeight="false" outlineLevel="0" collapsed="false">
      <c r="A62" s="132" t="n">
        <v>45315</v>
      </c>
      <c r="B62" s="137" t="s">
        <v>203</v>
      </c>
      <c r="C62" s="155" t="n">
        <v>-41.6</v>
      </c>
      <c r="D62" s="156" t="n">
        <v>-13</v>
      </c>
      <c r="E62" s="156"/>
      <c r="F62" s="133" t="n">
        <f aca="false">D62*C62</f>
        <v>540.8</v>
      </c>
      <c r="G62" s="133"/>
      <c r="H62" s="137" t="n">
        <v>539.67</v>
      </c>
      <c r="I62" s="133" t="n">
        <f aca="false">I61+H62</f>
        <v>7002.47</v>
      </c>
      <c r="J62" s="131" t="n">
        <v>7002.47</v>
      </c>
      <c r="K62" s="128" t="s">
        <v>207</v>
      </c>
      <c r="L62" s="128" t="n">
        <v>165</v>
      </c>
      <c r="M62" s="128" t="n">
        <v>0</v>
      </c>
      <c r="N62" s="128" t="s">
        <v>206</v>
      </c>
    </row>
    <row r="63" customFormat="false" ht="15" hidden="false" customHeight="false" outlineLevel="0" collapsed="false">
      <c r="D63" s="128"/>
      <c r="E63" s="128"/>
    </row>
    <row r="64" customFormat="false" ht="15" hidden="false" customHeight="false" outlineLevel="0" collapsed="false">
      <c r="D64" s="128"/>
      <c r="E64" s="128"/>
    </row>
    <row r="65" customFormat="false" ht="15" hidden="false" customHeight="false" outlineLevel="0" collapsed="false">
      <c r="D65" s="128"/>
      <c r="E65" s="1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30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A4" activeCellId="0" sqref="A4"/>
    </sheetView>
  </sheetViews>
  <sheetFormatPr defaultColWidth="8.57421875" defaultRowHeight="12.7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7.14"/>
    <col collapsed="false" customWidth="true" hidden="false" outlineLevel="0" max="4" min="4" style="0" width="9.13"/>
  </cols>
  <sheetData>
    <row r="5" customFormat="false" ht="12.75" hidden="false" customHeight="false" outlineLevel="0" collapsed="false">
      <c r="C5" s="0" t="n">
        <v>2240</v>
      </c>
    </row>
    <row r="6" customFormat="false" ht="12.75" hidden="false" customHeight="false" outlineLevel="0" collapsed="false">
      <c r="C6" s="0" t="s">
        <v>208</v>
      </c>
    </row>
    <row r="7" customFormat="false" ht="12.75" hidden="false" customHeight="false" outlineLevel="0" collapsed="false">
      <c r="C7" s="0" t="s">
        <v>209</v>
      </c>
    </row>
    <row r="8" customFormat="false" ht="12.75" hidden="false" customHeight="false" outlineLevel="0" collapsed="false">
      <c r="C8" s="0" t="s">
        <v>210</v>
      </c>
    </row>
    <row r="9" customFormat="false" ht="12.75" hidden="false" customHeight="false" outlineLevel="0" collapsed="false">
      <c r="C9" s="0" t="s">
        <v>211</v>
      </c>
    </row>
    <row r="10" customFormat="false" ht="12.75" hidden="false" customHeight="false" outlineLevel="0" collapsed="false">
      <c r="C10" s="0" t="s">
        <v>212</v>
      </c>
    </row>
    <row r="11" customFormat="false" ht="12.75" hidden="false" customHeight="false" outlineLevel="0" collapsed="false">
      <c r="C11" s="0" t="s">
        <v>213</v>
      </c>
    </row>
    <row r="12" customFormat="false" ht="12.75" hidden="false" customHeight="false" outlineLevel="0" collapsed="false">
      <c r="C12" s="0" t="s">
        <v>214</v>
      </c>
    </row>
    <row r="13" customFormat="false" ht="12.75" hidden="false" customHeight="false" outlineLevel="0" collapsed="false">
      <c r="C13" s="0" t="s">
        <v>215</v>
      </c>
    </row>
    <row r="14" customFormat="false" ht="12.75" hidden="false" customHeight="false" outlineLevel="0" collapsed="false">
      <c r="C14" s="0" t="s">
        <v>216</v>
      </c>
    </row>
    <row r="15" customFormat="false" ht="12.75" hidden="false" customHeight="false" outlineLevel="0" collapsed="false">
      <c r="C15" s="0" t="s">
        <v>217</v>
      </c>
    </row>
    <row r="16" customFormat="false" ht="12.75" hidden="false" customHeight="false" outlineLevel="0" collapsed="false">
      <c r="C16" s="0" t="s">
        <v>218</v>
      </c>
    </row>
    <row r="17" customFormat="false" ht="12.75" hidden="false" customHeight="false" outlineLevel="0" collapsed="false">
      <c r="C17" s="0" t="s">
        <v>219</v>
      </c>
    </row>
    <row r="18" customFormat="false" ht="12.75" hidden="false" customHeight="false" outlineLevel="0" collapsed="false">
      <c r="C18" s="0" t="s">
        <v>220</v>
      </c>
    </row>
    <row r="19" customFormat="false" ht="12.75" hidden="false" customHeight="false" outlineLevel="0" collapsed="false">
      <c r="C19" s="0" t="s">
        <v>221</v>
      </c>
    </row>
    <row r="20" customFormat="false" ht="12.75" hidden="false" customHeight="false" outlineLevel="0" collapsed="false">
      <c r="C20" s="0" t="s">
        <v>222</v>
      </c>
    </row>
    <row r="21" customFormat="false" ht="12.75" hidden="false" customHeight="false" outlineLevel="0" collapsed="false">
      <c r="C21" s="0" t="s">
        <v>223</v>
      </c>
    </row>
    <row r="22" customFormat="false" ht="12.75" hidden="false" customHeight="false" outlineLevel="0" collapsed="false">
      <c r="C22" s="0" t="s">
        <v>224</v>
      </c>
    </row>
    <row r="23" customFormat="false" ht="12.75" hidden="false" customHeight="false" outlineLevel="0" collapsed="false">
      <c r="C23" s="0" t="s">
        <v>225</v>
      </c>
    </row>
    <row r="24" customFormat="false" ht="12.75" hidden="false" customHeight="false" outlineLevel="0" collapsed="false">
      <c r="C24" s="0" t="s">
        <v>226</v>
      </c>
    </row>
    <row r="25" customFormat="false" ht="12.75" hidden="false" customHeight="false" outlineLevel="0" collapsed="false">
      <c r="C25" s="0" t="s">
        <v>227</v>
      </c>
    </row>
    <row r="26" customFormat="false" ht="12.75" hidden="false" customHeight="false" outlineLevel="0" collapsed="false">
      <c r="C26" s="0" t="s">
        <v>228</v>
      </c>
    </row>
    <row r="28" customFormat="false" ht="12.75" hidden="false" customHeight="false" outlineLevel="0" collapsed="false">
      <c r="C28" s="0" t="s">
        <v>229</v>
      </c>
    </row>
    <row r="29" customFormat="false" ht="12.75" hidden="false" customHeight="false" outlineLevel="0" collapsed="false">
      <c r="C29" s="0" t="s">
        <v>230</v>
      </c>
    </row>
    <row r="30" customFormat="false" ht="12.75" hidden="false" customHeight="false" outlineLevel="0" collapsed="false">
      <c r="C30" s="0" t="s">
        <v>231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2022-03-04T11:30:59Z</dcterms:created>
  <dc:creator>m</dc:creator>
  <dc:description/>
  <dc:language>tr-TR</dc:language>
  <cp:lastModifiedBy/>
  <cp:lastPrinted>2024-02-28T10:33:00Z</cp:lastPrinted>
  <dcterms:modified xsi:type="dcterms:W3CDTF">2024-03-13T22:55:35Z</dcterms:modified>
  <cp:revision>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