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past\2023\"/>
    </mc:Choice>
  </mc:AlternateContent>
  <xr:revisionPtr revIDLastSave="0" documentId="13_ncr:1_{5E54F56C-61C2-458C-86F8-15F100B1B76E}" xr6:coauthVersionLast="47" xr6:coauthVersionMax="47" xr10:uidLastSave="{00000000-0000-0000-0000-000000000000}"/>
  <bookViews>
    <workbookView xWindow="12660" yWindow="330" windowWidth="15105" windowHeight="14835" tabRatio="912" activeTab="11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9" i="11" l="1"/>
  <c r="G2" i="8"/>
  <c r="E14" i="1"/>
  <c r="D14" i="1"/>
  <c r="D9" i="1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5" i="12"/>
  <c r="D41" i="12"/>
  <c r="D28" i="12"/>
  <c r="D15" i="12"/>
  <c r="D10" i="12"/>
  <c r="P6" i="12"/>
  <c r="Q6" i="12" s="1"/>
  <c r="K6" i="12"/>
  <c r="G6" i="12" s="1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16" i="12" l="1"/>
  <c r="H8" i="12"/>
  <c r="I8" i="12" s="1"/>
  <c r="D6" i="3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11" i="6"/>
  <c r="AC40" i="14"/>
  <c r="D6" i="4"/>
  <c r="F10" i="1" s="1"/>
  <c r="D29" i="12"/>
  <c r="D42" i="12" s="1"/>
  <c r="D67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1" i="14"/>
  <c r="C5" i="13"/>
  <c r="F33" i="11"/>
  <c r="E24" i="12"/>
  <c r="E36" i="14"/>
  <c r="E20" i="12"/>
  <c r="E32" i="14"/>
  <c r="E39" i="12"/>
  <c r="E16" i="12" l="1"/>
  <c r="J8" i="12"/>
  <c r="H132" i="11"/>
  <c r="H133" i="11" s="1"/>
  <c r="E49" i="12"/>
  <c r="E65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7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H73" i="12" s="1"/>
  <c r="M48" i="12"/>
  <c r="N49" i="12" s="1"/>
  <c r="N73" i="12" l="1"/>
  <c r="C73" i="12" s="1"/>
  <c r="O49" i="12"/>
  <c r="P49" i="12"/>
  <c r="I49" i="12"/>
  <c r="I73" i="12" s="1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3" i="12"/>
  <c r="E73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Q69" i="14"/>
  <c r="K50" i="12"/>
  <c r="Q50" i="12"/>
  <c r="J69" i="14"/>
  <c r="K69" i="14"/>
  <c r="M50" i="12" l="1"/>
  <c r="N51" i="12" s="1"/>
  <c r="G50" i="12"/>
  <c r="H51" i="12" s="1"/>
  <c r="L69" i="14"/>
  <c r="R69" i="14"/>
  <c r="N69" i="14" l="1"/>
  <c r="O70" i="14" s="1"/>
  <c r="H69" i="14"/>
  <c r="I70" i="14" s="1"/>
  <c r="I51" i="12"/>
  <c r="J51" i="12"/>
  <c r="O51" i="12"/>
  <c r="P51" i="12"/>
  <c r="Q51" i="12" l="1"/>
  <c r="K51" i="12"/>
  <c r="J70" i="14"/>
  <c r="K70" i="14"/>
  <c r="P70" i="14"/>
  <c r="Q70" i="14"/>
  <c r="R70" i="14" l="1"/>
  <c r="L70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N65" i="12" l="1"/>
  <c r="N72" i="12"/>
  <c r="H65" i="12"/>
  <c r="H72" i="12"/>
  <c r="C72" i="12" s="1"/>
  <c r="H82" i="14"/>
  <c r="I83" i="14" s="1"/>
  <c r="I86" i="14" s="1"/>
  <c r="I64" i="12"/>
  <c r="J64" i="12"/>
  <c r="N82" i="14"/>
  <c r="O83" i="14" s="1"/>
  <c r="O86" i="14" s="1"/>
  <c r="O64" i="12"/>
  <c r="P64" i="12"/>
  <c r="N74" i="12" s="1"/>
  <c r="O65" i="12" l="1"/>
  <c r="O74" i="12" s="1"/>
  <c r="O72" i="12"/>
  <c r="I65" i="12"/>
  <c r="I74" i="12" s="1"/>
  <c r="E74" i="12" s="1"/>
  <c r="I72" i="12"/>
  <c r="E72" i="12" s="1"/>
  <c r="H74" i="12"/>
  <c r="C74" i="12" s="1"/>
  <c r="X27" i="14"/>
  <c r="X28" i="14" s="1"/>
  <c r="O88" i="14"/>
  <c r="AB27" i="14" s="1"/>
  <c r="X17" i="14"/>
  <c r="X18" i="14" s="1"/>
  <c r="AB18" i="14" s="1"/>
  <c r="I88" i="14"/>
  <c r="AB17" i="14" s="1"/>
  <c r="Q64" i="12"/>
  <c r="M64" i="12" s="1"/>
  <c r="N76" i="12" s="1"/>
  <c r="K64" i="12"/>
  <c r="G64" i="12" s="1"/>
  <c r="H76" i="12" s="1"/>
  <c r="P83" i="14"/>
  <c r="P86" i="14" s="1"/>
  <c r="Q83" i="14"/>
  <c r="J83" i="14"/>
  <c r="J86" i="14" s="1"/>
  <c r="K83" i="14"/>
  <c r="P88" i="14" l="1"/>
  <c r="Y27" i="14"/>
  <c r="Y17" i="14"/>
  <c r="J88" i="14"/>
  <c r="F88" i="14" s="1"/>
  <c r="F86" i="14"/>
  <c r="Y7" i="14" s="1"/>
  <c r="X33" i="14"/>
  <c r="AB33" i="14" s="1"/>
  <c r="AB28" i="14"/>
  <c r="AC41" i="14" s="1"/>
  <c r="L83" i="14"/>
  <c r="H83" i="14" s="1"/>
  <c r="R83" i="14"/>
  <c r="N83" i="14" s="1"/>
  <c r="AC7" i="14" l="1"/>
  <c r="Y8" i="14"/>
  <c r="AC8" i="14" s="1"/>
  <c r="AC17" i="14"/>
  <c r="Y18" i="14"/>
  <c r="AC18" i="14" s="1"/>
  <c r="AC27" i="14"/>
  <c r="Y28" i="14"/>
  <c r="W21" i="14"/>
  <c r="AC44" i="14" s="1"/>
  <c r="AC42" i="14" s="1"/>
  <c r="N84" i="14"/>
  <c r="H84" i="14"/>
  <c r="W11" i="14"/>
  <c r="AA44" i="14" s="1"/>
  <c r="AA42" i="14" s="1"/>
  <c r="Y33" i="14" l="1"/>
  <c r="AC33" i="14" s="1"/>
  <c r="AC28" i="14"/>
</calcChain>
</file>

<file path=xl/sharedStrings.xml><?xml version="1.0" encoding="utf-8"?>
<sst xmlns="http://schemas.openxmlformats.org/spreadsheetml/2006/main" count="1254" uniqueCount="635">
  <si>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</si>
  <si>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</si>
  <si>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</si>
  <si>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</si>
  <si>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</si>
  <si>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</si>
  <si>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</si>
  <si>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</si>
  <si>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</si>
  <si>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</si>
  <si>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</si>
  <si>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</si>
  <si>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</si>
  <si>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</si>
  <si>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</si>
  <si>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</si>
  <si>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</si>
  <si>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</si>
  <si>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</si>
  <si>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</si>
  <si>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</si>
  <si>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</si>
  <si>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</si>
  <si>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</si>
  <si>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</si>
  <si>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</si>
  <si>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</si>
  <si>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</si>
  <si>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</si>
  <si>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</si>
  <si>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</si>
  <si>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</si>
  <si>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</si>
  <si>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</si>
  <si>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</si>
  <si>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</si>
  <si>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</si>
  <si>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</si>
  <si>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</si>
  <si>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</si>
  <si>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</si>
  <si>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</si>
  <si>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</si>
  <si>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</si>
  <si>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</si>
  <si>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</si>
  <si>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</si>
  <si>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</si>
  <si>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</si>
  <si>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</si>
  <si>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</si>
  <si>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</si>
  <si>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</si>
  <si>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</si>
  <si>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</si>
  <si>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</si>
  <si>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</si>
  <si>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</si>
  <si>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</si>
  <si>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</si>
  <si>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</si>
  <si>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</si>
  <si>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</si>
  <si>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</si>
  <si>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</si>
  <si>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</si>
  <si>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</si>
  <si>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</si>
  <si>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</si>
  <si>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</si>
  <si>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</si>
  <si>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</si>
  <si>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</si>
  <si>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</si>
  <si>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</si>
  <si>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</si>
  <si>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</si>
  <si>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</si>
  <si>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</si>
  <si>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</si>
  <si>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</si>
  <si>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</si>
  <si>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</si>
  <si>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</si>
  <si>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</si>
  <si>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</si>
  <si>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</si>
  <si>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</si>
  <si>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</si>
  <si>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</si>
  <si>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</si>
  <si>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</si>
  <si>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</si>
  <si>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</si>
  <si>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</si>
  <si>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</si>
  <si>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</si>
  <si>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</si>
  <si>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</si>
  <si>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</si>
  <si>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</si>
  <si>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</si>
  <si>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</si>
  <si>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</si>
  <si>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</si>
  <si>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</si>
  <si>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</si>
  <si>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</si>
  <si>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</si>
  <si>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</si>
  <si>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</si>
  <si>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</si>
  <si>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</si>
  <si>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</si>
  <si>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</si>
  <si>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</si>
  <si>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</si>
  <si>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</si>
  <si>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</si>
  <si>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</si>
  <si>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</si>
  <si>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</si>
  <si>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</si>
  <si>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</si>
  <si>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</si>
  <si>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</si>
  <si>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</si>
  <si>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</si>
  <si>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</si>
  <si>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</si>
  <si>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</si>
  <si>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</si>
  <si>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</si>
  <si>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</si>
  <si>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</si>
  <si>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</si>
  <si>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</si>
  <si>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</si>
  <si>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</si>
  <si>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</si>
  <si>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</si>
  <si>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</si>
  <si>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</si>
  <si>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</si>
  <si>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</si>
  <si>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</si>
  <si>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</si>
  <si>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</si>
  <si>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</si>
  <si>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</si>
  <si>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</si>
  <si>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</si>
  <si>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</si>
  <si>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</si>
  <si>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</si>
  <si>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</si>
  <si>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</si>
  <si>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</si>
  <si>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</si>
  <si>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</si>
  <si>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</si>
  <si>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</si>
  <si>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</si>
  <si>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</si>
  <si>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</si>
  <si>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</si>
  <si>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</si>
  <si>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</si>
  <si>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</si>
  <si>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</si>
  <si>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</si>
  <si>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</si>
  <si>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</si>
  <si>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</si>
  <si>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</si>
  <si>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</si>
  <si>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</si>
  <si>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</si>
  <si>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</si>
  <si>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</si>
  <si>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</si>
  <si>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</si>
  <si>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</si>
  <si>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</si>
  <si>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</si>
  <si>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</si>
  <si>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</si>
  <si>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</si>
  <si>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</si>
  <si>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</si>
  <si>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</si>
  <si>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</si>
  <si>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</si>
  <si>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</si>
  <si>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</si>
  <si>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</si>
  <si>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</si>
  <si>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</si>
  <si>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</si>
  <si>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</si>
  <si>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</si>
  <si>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</si>
  <si>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</si>
  <si>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</si>
  <si>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</si>
  <si>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</si>
  <si>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</si>
  <si>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</si>
  <si>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</si>
  <si>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</si>
  <si>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</si>
  <si>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</si>
  <si>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</si>
  <si>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</si>
  <si>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</si>
  <si>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</si>
  <si>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</si>
  <si>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</si>
  <si>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</si>
  <si>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</si>
  <si>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</si>
  <si>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</si>
  <si>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</si>
  <si>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</si>
  <si>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</si>
  <si>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</si>
  <si>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</si>
  <si>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</si>
  <si>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</si>
  <si>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</si>
  <si>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</si>
  <si>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</si>
  <si>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</si>
  <si>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</si>
  <si>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</si>
  <si>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</si>
  <si>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</si>
  <si>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</si>
  <si>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</si>
  <si>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</si>
  <si>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</si>
  <si>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</si>
  <si>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</si>
  <si>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</si>
  <si>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</si>
  <si>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</si>
  <si>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</si>
  <si>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</si>
  <si>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</si>
  <si>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</si>
  <si>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</si>
  <si>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</si>
  <si>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</si>
  <si>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</si>
  <si>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</si>
  <si>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</si>
  <si>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</si>
  <si>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</si>
  <si>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</si>
  <si>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</si>
  <si>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</si>
  <si>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</si>
  <si>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</si>
  <si>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</si>
  <si>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</si>
  <si>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</si>
  <si>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</si>
  <si>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</si>
  <si>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</si>
  <si>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</si>
  <si>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</si>
  <si>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</si>
  <si>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</si>
  <si>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</si>
  <si>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</si>
  <si>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</si>
  <si>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</si>
  <si>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</si>
  <si>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</si>
  <si>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</si>
  <si>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</si>
  <si>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</si>
  <si>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</si>
  <si>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</si>
  <si>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</si>
  <si>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</si>
  <si>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</si>
  <si>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</si>
  <si>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</si>
  <si>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</si>
  <si>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</si>
  <si>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</si>
  <si>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</si>
  <si>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</si>
  <si>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</si>
  <si>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</si>
  <si>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</si>
  <si>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</si>
  <si>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</si>
  <si>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</si>
  <si>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</si>
  <si>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</si>
  <si>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</si>
  <si>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</si>
  <si>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</si>
  <si>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</si>
  <si>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</si>
  <si>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</si>
  <si>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</si>
  <si>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</si>
  <si>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</si>
  <si>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</si>
  <si>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</si>
  <si>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</si>
  <si>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</si>
  <si>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</si>
  <si>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</si>
  <si>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</si>
  <si>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</si>
  <si>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</si>
  <si>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</si>
  <si>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</si>
  <si>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</si>
  <si>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</si>
  <si>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</si>
  <si>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</si>
  <si>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</si>
  <si>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</si>
  <si>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</si>
  <si>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</si>
  <si>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</si>
  <si>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</si>
  <si>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</si>
  <si>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</si>
  <si>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</si>
  <si>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</si>
  <si>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</si>
  <si>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</si>
  <si>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</si>
  <si>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</si>
  <si>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</si>
  <si>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</si>
  <si>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</si>
  <si>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</si>
  <si>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</si>
  <si>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</si>
  <si>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</si>
  <si>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</si>
  <si>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</si>
  <si>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</si>
  <si>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</si>
  <si>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</si>
  <si>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</si>
  <si>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</si>
  <si>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</si>
  <si>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</si>
  <si>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</si>
  <si>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</si>
  <si>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</si>
  <si>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</si>
  <si>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</si>
  <si>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</si>
  <si>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</si>
  <si>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</si>
  <si>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</si>
  <si>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</si>
  <si>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</si>
  <si>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</si>
  <si>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</si>
  <si>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</si>
  <si>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</si>
  <si>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</si>
  <si>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</si>
  <si>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</si>
  <si>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</si>
  <si>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</si>
  <si>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</si>
  <si>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</si>
  <si>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</si>
  <si>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</si>
  <si>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</si>
  <si>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</si>
  <si>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</si>
  <si>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</si>
  <si>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</si>
  <si>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</si>
  <si>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</si>
  <si>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</si>
  <si>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</si>
  <si>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</si>
  <si>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</si>
  <si>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</si>
  <si>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</si>
  <si>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</si>
  <si>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</si>
  <si>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</si>
  <si>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</si>
  <si>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</si>
  <si>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</si>
  <si>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</si>
  <si>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</si>
  <si>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</si>
  <si>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</si>
  <si>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</si>
  <si>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</si>
  <si>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</si>
  <si>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</si>
  <si>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</si>
  <si>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</si>
  <si>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</si>
  <si>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</si>
  <si>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</si>
  <si>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</si>
  <si>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</si>
  <si>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</si>
  <si>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</si>
  <si>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</si>
  <si>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</si>
  <si>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</si>
  <si>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</si>
  <si>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</si>
  <si>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</si>
  <si>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</si>
  <si>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</si>
  <si>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</si>
  <si>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</si>
  <si>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</si>
  <si>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</si>
  <si>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</si>
  <si>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</si>
  <si>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</si>
  <si>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</si>
  <si>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</si>
  <si>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</si>
  <si>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</si>
  <si>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</si>
  <si>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</si>
  <si>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</si>
  <si>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</si>
  <si>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</si>
  <si>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</si>
  <si>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</si>
  <si>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</si>
  <si>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</si>
  <si>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</si>
  <si>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</si>
  <si>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</si>
  <si>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</si>
  <si>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</si>
  <si>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</si>
  <si>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</si>
  <si>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</si>
  <si>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</si>
  <si>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</si>
  <si>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</si>
  <si>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</si>
  <si>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</si>
  <si>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</si>
  <si>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</si>
  <si>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</si>
  <si>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</si>
  <si>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</si>
  <si>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</si>
  <si>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</si>
  <si>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</si>
  <si>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</si>
  <si>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</si>
  <si>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</si>
  <si>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</si>
  <si>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</si>
  <si>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</si>
  <si>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</si>
  <si>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</si>
  <si>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</si>
  <si>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</si>
  <si>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</si>
  <si>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</si>
  <si>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</si>
  <si>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</si>
  <si>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</si>
  <si>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</si>
  <si>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</si>
  <si>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</si>
  <si>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</si>
  <si>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</si>
  <si>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</si>
  <si>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</si>
  <si>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</si>
  <si>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</si>
  <si>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</si>
  <si>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</si>
  <si>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</si>
  <si>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</si>
  <si>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</si>
  <si>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</si>
  <si>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</si>
  <si>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</si>
  <si>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</si>
  <si>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</si>
  <si>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</si>
  <si>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</si>
  <si>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</si>
  <si>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</si>
  <si>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</si>
  <si>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</si>
  <si>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</si>
  <si>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</si>
  <si>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</si>
  <si>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</si>
  <si>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</si>
  <si>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</si>
  <si>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</si>
  <si>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</si>
  <si>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</si>
  <si>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</si>
  <si>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</si>
  <si>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</si>
  <si>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</si>
  <si>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Yıllık Toplam 2022</t>
  </si>
  <si>
    <t>Toplam – Net 2018-22</t>
  </si>
  <si>
    <t>Gelen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</si>
  <si>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</si>
  <si>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</si>
  <si>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</si>
  <si>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</si>
  <si>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</si>
  <si>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</si>
  <si>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</si>
  <si>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</si>
  <si>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</si>
  <si>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</si>
  <si>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</si>
  <si>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</si>
  <si>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</si>
  <si>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</si>
  <si>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</si>
  <si>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</si>
  <si>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</si>
  <si>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</si>
  <si>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</si>
  <si>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</si>
  <si>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</si>
  <si>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</si>
  <si>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</si>
  <si>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</si>
  <si>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</si>
  <si>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</si>
  <si>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</si>
  <si>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</si>
  <si>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</si>
  <si>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</si>
  <si>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</si>
  <si>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</si>
  <si>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</si>
  <si>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</si>
  <si>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</si>
  <si>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</si>
  <si>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</si>
  <si>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</si>
  <si>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</si>
  <si>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</si>
  <si>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</si>
  <si>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</si>
  <si>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</si>
  <si>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</si>
  <si>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</si>
  <si>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</si>
  <si>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</si>
  <si>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</si>
  <si>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</si>
  <si>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</si>
  <si>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</si>
  <si>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</si>
  <si>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</si>
  <si>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</si>
  <si>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</si>
  <si>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</si>
  <si>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</si>
  <si>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</si>
  <si>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</si>
  <si>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</si>
  <si>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</si>
  <si>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</si>
  <si>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</si>
  <si>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</si>
  <si>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</si>
  <si>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</si>
  <si>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</si>
  <si>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</si>
  <si>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</si>
  <si>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</si>
  <si>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</si>
  <si>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</si>
  <si>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</si>
  <si>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</si>
  <si>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</si>
  <si>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</si>
  <si>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</si>
  <si>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</si>
  <si>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</si>
  <si>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</si>
  <si>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</si>
  <si>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</si>
  <si>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</si>
  <si>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</si>
  <si>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</si>
  <si>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</si>
  <si>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</si>
  <si>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</si>
  <si>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</si>
  <si>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</si>
  <si>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</si>
  <si>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</si>
  <si>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x</t>
  </si>
  <si>
    <t>Yıkama Masraf</t>
  </si>
  <si>
    <t>Karo Masraf</t>
  </si>
  <si>
    <t>Vinç Masraf</t>
  </si>
  <si>
    <t>Silim Masraf</t>
  </si>
  <si>
    <t>Este Masraf</t>
  </si>
  <si>
    <t>Pano Masraf</t>
  </si>
  <si>
    <t>Yıkama</t>
  </si>
  <si>
    <t>Karo</t>
  </si>
  <si>
    <t>Vinç</t>
  </si>
  <si>
    <t>Este</t>
  </si>
  <si>
    <t>Pano</t>
  </si>
  <si>
    <t>snyH</t>
  </si>
  <si>
    <t>Silim</t>
  </si>
  <si>
    <t>55 m2</t>
  </si>
  <si>
    <t>165 m2</t>
  </si>
  <si>
    <t>300 m2 Açık + 80 m2 kapalı</t>
  </si>
  <si>
    <t>100 m2</t>
  </si>
  <si>
    <t>gelecek</t>
  </si>
  <si>
    <t>gelen</t>
  </si>
  <si>
    <t>Dönem Sonu Hisse Oranı</t>
  </si>
  <si>
    <t>2018-2022 TOPLAMLAR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</si>
</sst>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2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1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165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4" fontId="34" fillId="0" borderId="2" xfId="0" applyNumberFormat="1" applyFont="1" applyFill="1" applyBorder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  <xf numFmtId="168" fontId="34" fillId="0" borderId="0" xfId="0" applyNumberFormat="1" applyFont="1" applyAlignment="1">
      <alignment vertical="center"/>
    </xf>
    <xf numFmtId="0" fontId="34" fillId="0" borderId="11" xfId="0" applyFont="1" applyBorder="1" applyAlignment="1">
      <alignment vertical="center"/>
    </xf>
    <xf numFmtId="168" fontId="31" fillId="0" borderId="0" xfId="0" applyNumberFormat="1" applyFont="1" applyBorder="1" applyAlignment="1">
      <alignment vertical="center"/>
    </xf>
    <xf numFmtId="165" fontId="31" fillId="0" borderId="0" xfId="0" applyNumberFormat="1" applyFont="1" applyBorder="1" applyAlignment="1">
      <alignment vertical="center"/>
    </xf>
    <xf numFmtId="169" fontId="31" fillId="0" borderId="0" xfId="0" applyNumberFormat="1" applyFont="1" applyBorder="1" applyAlignment="1">
      <alignment vertical="center"/>
    </xf>
    <xf numFmtId="170" fontId="35" fillId="0" borderId="0" xfId="0" applyNumberFormat="1" applyFont="1" applyBorder="1" applyAlignment="1">
      <alignment vertical="center"/>
    </xf>
    <xf numFmtId="172" fontId="31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166" fontId="31" fillId="0" borderId="0" xfId="0" applyNumberFormat="1" applyFont="1" applyBorder="1" applyAlignment="1">
      <alignment vertical="center"/>
    </xf>
    <xf numFmtId="169" fontId="34" fillId="0" borderId="0" xfId="0" applyNumberFormat="1" applyFont="1" applyBorder="1" applyAlignment="1">
      <alignment vertical="center"/>
    </xf>
    <xf numFmtId="165" fontId="34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8" fillId="0" borderId="0" xfId="0" applyFont="1" applyBorder="1" applyAlignment="1">
      <alignment horizontal="center"/>
    </xf>
    <xf numFmtId="172" fontId="34" fillId="0" borderId="0" xfId="0" applyNumberFormat="1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166" fontId="31" fillId="0" borderId="23" xfId="0" applyNumberFormat="1" applyFont="1" applyBorder="1" applyAlignment="1">
      <alignment horizontal="right" vertical="center"/>
    </xf>
    <xf numFmtId="168" fontId="34" fillId="0" borderId="23" xfId="0" applyNumberFormat="1" applyFont="1" applyBorder="1" applyAlignment="1">
      <alignment horizontal="right" vertical="center"/>
    </xf>
    <xf numFmtId="171" fontId="31" fillId="0" borderId="23" xfId="0" applyNumberFormat="1" applyFont="1" applyBorder="1" applyAlignment="1">
      <alignment horizontal="right" vertical="center"/>
    </xf>
    <xf numFmtId="165" fontId="31" fillId="0" borderId="23" xfId="0" applyNumberFormat="1" applyFont="1" applyBorder="1" applyAlignment="1">
      <alignment vertical="center"/>
    </xf>
    <xf numFmtId="169" fontId="31" fillId="0" borderId="23" xfId="0" applyNumberFormat="1" applyFont="1" applyBorder="1" applyAlignment="1">
      <alignment vertical="center"/>
    </xf>
    <xf numFmtId="170" fontId="35" fillId="0" borderId="23" xfId="0" applyNumberFormat="1" applyFont="1" applyBorder="1" applyAlignment="1">
      <alignment vertical="center"/>
    </xf>
    <xf numFmtId="166" fontId="31" fillId="0" borderId="23" xfId="0" applyNumberFormat="1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172" fontId="31" fillId="0" borderId="23" xfId="0" applyNumberFormat="1" applyFont="1" applyBorder="1" applyAlignment="1">
      <alignment horizontal="right" vertical="center"/>
    </xf>
    <xf numFmtId="169" fontId="34" fillId="0" borderId="23" xfId="0" applyNumberFormat="1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171" fontId="34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34" fillId="0" borderId="12" xfId="0" applyFont="1" applyBorder="1" applyAlignment="1">
      <alignment vertical="center"/>
    </xf>
    <xf numFmtId="168" fontId="31" fillId="0" borderId="23" xfId="0" applyNumberFormat="1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172" fontId="31" fillId="0" borderId="23" xfId="0" applyNumberFormat="1" applyFont="1" applyBorder="1" applyAlignment="1">
      <alignment vertical="center"/>
    </xf>
    <xf numFmtId="168" fontId="34" fillId="0" borderId="0" xfId="0" applyNumberFormat="1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168" fontId="34" fillId="0" borderId="23" xfId="0" applyNumberFormat="1" applyFont="1" applyBorder="1" applyAlignment="1">
      <alignment vertical="center"/>
    </xf>
    <xf numFmtId="0" fontId="33" fillId="0" borderId="22" xfId="0" applyFont="1" applyBorder="1" applyAlignment="1">
      <alignment vertical="center"/>
    </xf>
    <xf numFmtId="165" fontId="34" fillId="0" borderId="23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horizontal="right" vertical="center"/>
    </xf>
    <xf numFmtId="171" fontId="34" fillId="0" borderId="2" xfId="0" applyNumberFormat="1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34" fillId="0" borderId="0" xfId="0" applyFont="1" applyBorder="1" applyAlignment="1">
      <alignment horizontal="right" vertical="center"/>
    </xf>
    <xf numFmtId="166" fontId="34" fillId="0" borderId="0" xfId="0" applyNumberFormat="1" applyFont="1" applyBorder="1" applyAlignment="1">
      <alignment vertical="center"/>
    </xf>
    <xf numFmtId="170" fontId="34" fillId="0" borderId="0" xfId="0" applyNumberFormat="1" applyFont="1" applyFill="1" applyBorder="1" applyAlignment="1">
      <alignment horizontal="left" vertical="center"/>
    </xf>
    <xf numFmtId="169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74" fontId="34" fillId="0" borderId="0" xfId="0" applyNumberFormat="1" applyFont="1" applyFill="1" applyBorder="1" applyAlignment="1">
      <alignment horizontal="left" vertical="center"/>
    </xf>
    <xf numFmtId="0" fontId="31" fillId="0" borderId="25" xfId="0" applyFont="1" applyBorder="1" applyAlignment="1">
      <alignment vertical="center"/>
    </xf>
    <xf numFmtId="168" fontId="31" fillId="0" borderId="26" xfId="0" applyNumberFormat="1" applyFont="1" applyBorder="1" applyAlignment="1">
      <alignment horizontal="center" vertical="center"/>
    </xf>
    <xf numFmtId="168" fontId="3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34" fillId="0" borderId="26" xfId="0" applyFont="1" applyBorder="1" applyAlignment="1">
      <alignment horizontal="center" vertical="center"/>
    </xf>
    <xf numFmtId="170" fontId="34" fillId="0" borderId="26" xfId="0" applyNumberFormat="1" applyFont="1" applyFill="1" applyBorder="1" applyAlignment="1">
      <alignment horizontal="center" vertical="center"/>
    </xf>
    <xf numFmtId="0" fontId="31" fillId="0" borderId="27" xfId="0" applyFont="1" applyBorder="1" applyAlignment="1">
      <alignment vertical="center"/>
    </xf>
    <xf numFmtId="0" fontId="31" fillId="0" borderId="28" xfId="0" applyFont="1" applyBorder="1" applyAlignment="1">
      <alignment vertical="center"/>
    </xf>
    <xf numFmtId="170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1" fillId="0" borderId="30" xfId="0" applyFont="1" applyBorder="1" applyAlignment="1">
      <alignment vertical="center"/>
    </xf>
    <xf numFmtId="0" fontId="33" fillId="0" borderId="31" xfId="0" applyFont="1" applyBorder="1" applyAlignment="1">
      <alignment vertical="center"/>
    </xf>
    <xf numFmtId="168" fontId="31" fillId="0" borderId="31" xfId="0" applyNumberFormat="1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4" fillId="0" borderId="31" xfId="0" applyFont="1" applyBorder="1" applyAlignment="1">
      <alignment horizontal="center" vertical="center"/>
    </xf>
    <xf numFmtId="0" fontId="34" fillId="0" borderId="31" xfId="0" applyFont="1" applyBorder="1" applyAlignment="1">
      <alignment vertical="center"/>
    </xf>
    <xf numFmtId="170" fontId="35" fillId="0" borderId="31" xfId="0" applyNumberFormat="1" applyFont="1" applyBorder="1" applyAlignment="1">
      <alignment horizontal="center" vertical="center"/>
    </xf>
    <xf numFmtId="166" fontId="34" fillId="0" borderId="31" xfId="0" applyNumberFormat="1" applyFont="1" applyBorder="1" applyAlignment="1">
      <alignment horizontal="center" vertical="center"/>
    </xf>
    <xf numFmtId="172" fontId="34" fillId="0" borderId="31" xfId="0" applyNumberFormat="1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14" fontId="34" fillId="0" borderId="22" xfId="0" applyNumberFormat="1" applyFont="1" applyBorder="1" applyAlignment="1">
      <alignment vertical="center"/>
    </xf>
    <xf numFmtId="0" fontId="36" fillId="0" borderId="23" xfId="0" applyFont="1" applyBorder="1"/>
    <xf numFmtId="165" fontId="34" fillId="0" borderId="24" xfId="0" applyNumberFormat="1" applyFont="1" applyBorder="1" applyAlignment="1">
      <alignment vertical="center"/>
    </xf>
    <xf numFmtId="0" fontId="36" fillId="0" borderId="0" xfId="0" applyFont="1" applyBorder="1"/>
    <xf numFmtId="169" fontId="31" fillId="0" borderId="26" xfId="0" applyNumberFormat="1" applyFont="1" applyBorder="1" applyAlignment="1">
      <alignment vertical="center"/>
    </xf>
    <xf numFmtId="170" fontId="35" fillId="0" borderId="26" xfId="0" applyNumberFormat="1" applyFont="1" applyBorder="1" applyAlignment="1">
      <alignment vertical="center"/>
    </xf>
    <xf numFmtId="165" fontId="31" fillId="0" borderId="26" xfId="0" applyNumberFormat="1" applyFont="1" applyBorder="1" applyAlignment="1">
      <alignment vertical="center"/>
    </xf>
    <xf numFmtId="172" fontId="31" fillId="0" borderId="26" xfId="0" applyNumberFormat="1" applyFont="1" applyBorder="1" applyAlignment="1">
      <alignment vertical="center"/>
    </xf>
    <xf numFmtId="166" fontId="31" fillId="0" borderId="26" xfId="0" applyNumberFormat="1" applyFont="1" applyBorder="1" applyAlignment="1">
      <alignment vertical="center"/>
    </xf>
    <xf numFmtId="169" fontId="34" fillId="0" borderId="26" xfId="0" applyNumberFormat="1" applyFont="1" applyBorder="1" applyAlignment="1">
      <alignment vertical="center"/>
    </xf>
    <xf numFmtId="14" fontId="34" fillId="0" borderId="28" xfId="0" applyNumberFormat="1" applyFont="1" applyBorder="1" applyAlignment="1">
      <alignment vertical="center"/>
    </xf>
    <xf numFmtId="0" fontId="31" fillId="0" borderId="29" xfId="0" applyFont="1" applyBorder="1" applyAlignment="1">
      <alignment vertical="center"/>
    </xf>
    <xf numFmtId="0" fontId="34" fillId="0" borderId="28" xfId="0" applyFont="1" applyBorder="1" applyAlignment="1">
      <alignment vertical="center"/>
    </xf>
    <xf numFmtId="0" fontId="50" fillId="0" borderId="0" xfId="0" applyFont="1" applyBorder="1" applyAlignment="1">
      <alignment horizontal="center"/>
    </xf>
    <xf numFmtId="165" fontId="34" fillId="0" borderId="28" xfId="0" applyNumberFormat="1" applyFont="1" applyBorder="1" applyAlignment="1">
      <alignment horizontal="right" vertical="center"/>
    </xf>
    <xf numFmtId="165" fontId="3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4" fillId="0" borderId="28" xfId="0" applyFont="1" applyBorder="1" applyAlignment="1">
      <alignment horizontal="right" vertical="center"/>
    </xf>
    <xf numFmtId="170" fontId="3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74" fontId="36" fillId="0" borderId="0" xfId="0" applyNumberFormat="1" applyFont="1" applyFill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0" fontId="33" fillId="0" borderId="31" xfId="0" applyFont="1" applyBorder="1"/>
    <xf numFmtId="165" fontId="31" fillId="0" borderId="31" xfId="0" applyNumberFormat="1" applyFont="1" applyBorder="1" applyAlignment="1">
      <alignment vertical="center"/>
    </xf>
    <xf numFmtId="169" fontId="31" fillId="0" borderId="31" xfId="0" applyNumberFormat="1" applyFont="1" applyBorder="1" applyAlignment="1">
      <alignment vertical="center"/>
    </xf>
    <xf numFmtId="170" fontId="35" fillId="0" borderId="31" xfId="0" applyNumberFormat="1" applyFont="1" applyBorder="1" applyAlignment="1">
      <alignment vertical="center"/>
    </xf>
    <xf numFmtId="174" fontId="36" fillId="0" borderId="31" xfId="0" applyNumberFormat="1" applyFont="1" applyFill="1" applyBorder="1" applyAlignment="1">
      <alignment horizontal="center" vertical="center"/>
    </xf>
    <xf numFmtId="166" fontId="31" fillId="0" borderId="31" xfId="0" applyNumberFormat="1" applyFont="1" applyBorder="1" applyAlignment="1">
      <alignment vertical="center"/>
    </xf>
    <xf numFmtId="169" fontId="34" fillId="0" borderId="31" xfId="0" applyNumberFormat="1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168" fontId="34" fillId="0" borderId="0" xfId="0" applyNumberFormat="1" applyFont="1" applyBorder="1" applyAlignment="1">
      <alignment horizontal="right" vertical="center"/>
    </xf>
    <xf numFmtId="174" fontId="51" fillId="0" borderId="23" xfId="0" applyNumberFormat="1" applyFont="1" applyFill="1" applyBorder="1" applyAlignment="1">
      <alignment horizontal="center" vertical="center"/>
    </xf>
    <xf numFmtId="0" fontId="49" fillId="0" borderId="22" xfId="0" applyFont="1" applyBorder="1"/>
    <xf numFmtId="165" fontId="35" fillId="0" borderId="23" xfId="0" applyNumberFormat="1" applyFont="1" applyBorder="1" applyAlignment="1">
      <alignment vertical="center"/>
    </xf>
    <xf numFmtId="169" fontId="35" fillId="0" borderId="23" xfId="0" applyNumberFormat="1" applyFont="1" applyBorder="1" applyAlignment="1">
      <alignment vertical="center"/>
    </xf>
    <xf numFmtId="170" fontId="35" fillId="0" borderId="23" xfId="0" applyNumberFormat="1" applyFont="1" applyBorder="1" applyAlignment="1">
      <alignment horizontal="right" vertical="center"/>
    </xf>
    <xf numFmtId="0" fontId="49" fillId="0" borderId="23" xfId="0" applyFont="1" applyBorder="1"/>
    <xf numFmtId="166" fontId="35" fillId="0" borderId="23" xfId="0" applyNumberFormat="1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10" fontId="51" fillId="0" borderId="23" xfId="0" applyNumberFormat="1" applyFont="1" applyFill="1" applyBorder="1" applyAlignment="1">
      <alignment horizontal="center" vertical="center"/>
    </xf>
    <xf numFmtId="10" fontId="51" fillId="0" borderId="24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-5843.55</v>
      </c>
      <c r="D14" s="4">
        <f>C14</f>
        <v>-5843.55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619468.96909485455</v>
      </c>
      <c r="D16" s="6">
        <f>SUM(D8:D14)</f>
        <v>507468.97000000003</v>
      </c>
      <c r="E16" s="6">
        <f>SUM(E8:E14)</f>
        <v>111999.99909485455</v>
      </c>
      <c r="F16" s="6">
        <f>SUM(F8:F14)</f>
        <v>-9434.86</v>
      </c>
    </row>
    <row r="18" spans="4:4">
      <c r="D18" s="341"/>
    </row>
    <row r="22" spans="4:4">
      <c r="D22" s="34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7" zoomScale="175" zoomScaleNormal="175" workbookViewId="0">
      <selection activeCell="M86" sqref="M86"/>
    </sheetView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2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2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2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2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2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2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  <c r="L6" s="3" t="s">
        <v>613</v>
      </c>
    </row>
    <row r="7" spans="2:12">
      <c r="C7" s="60"/>
      <c r="D7" s="97"/>
      <c r="F7" s="6"/>
      <c r="G7" s="6"/>
      <c r="H7" s="57"/>
      <c r="I7" s="1"/>
      <c r="J7" s="116"/>
    </row>
    <row r="8" spans="2:12" ht="15">
      <c r="C8" s="112">
        <v>2019</v>
      </c>
      <c r="H8" s="3"/>
      <c r="J8" s="115"/>
    </row>
    <row r="9" spans="2:12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2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2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2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2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2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2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  <c r="L15" s="3" t="s">
        <v>613</v>
      </c>
    </row>
    <row r="16" spans="2:12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2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  <c r="L33" t="s">
        <v>613</v>
      </c>
    </row>
    <row r="34" spans="2:12">
      <c r="C34" s="3"/>
      <c r="D34" s="97"/>
      <c r="E34" s="57"/>
      <c r="F34" s="117"/>
      <c r="G34" s="117"/>
      <c r="I34" s="27"/>
      <c r="J34" s="120"/>
      <c r="L34"/>
    </row>
    <row r="35" spans="2:12" ht="15">
      <c r="C35" s="112">
        <v>2021</v>
      </c>
      <c r="F35" s="117"/>
      <c r="G35" s="117"/>
      <c r="H35" s="3"/>
      <c r="J35" s="120"/>
    </row>
    <row r="36" spans="2:12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2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2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2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2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2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2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2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2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2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2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2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2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2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2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2">
      <c r="C51" s="60"/>
      <c r="F51" s="117"/>
      <c r="G51" s="117"/>
      <c r="H51" s="3"/>
      <c r="J51" s="115"/>
    </row>
    <row r="52" spans="2:12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2">
      <c r="D53" s="97" t="s">
        <v>337</v>
      </c>
      <c r="F53" s="117"/>
      <c r="G53" s="118">
        <f>SUM(G36:G50)</f>
        <v>152260</v>
      </c>
      <c r="J53" s="120"/>
      <c r="L53" s="3" t="s">
        <v>613</v>
      </c>
    </row>
    <row r="54" spans="2:12">
      <c r="F54" s="117"/>
      <c r="G54" s="117"/>
      <c r="J54" s="120"/>
    </row>
    <row r="55" spans="2:12">
      <c r="F55" s="117"/>
      <c r="G55" s="117"/>
      <c r="J55" s="120"/>
    </row>
    <row r="56" spans="2:12">
      <c r="F56" s="117"/>
      <c r="G56" s="117"/>
      <c r="J56" s="120"/>
    </row>
    <row r="57" spans="2:12">
      <c r="F57" s="117"/>
      <c r="G57" s="117"/>
      <c r="J57" s="120"/>
    </row>
    <row r="58" spans="2:12">
      <c r="F58" s="117"/>
      <c r="G58" s="117"/>
      <c r="J58" s="120"/>
    </row>
    <row r="59" spans="2:12" ht="15">
      <c r="C59" s="112">
        <v>2022</v>
      </c>
      <c r="F59" s="117"/>
      <c r="G59" s="117"/>
      <c r="J59" s="120"/>
    </row>
    <row r="60" spans="2:12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2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2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  <c r="L62"/>
    </row>
    <row r="63" spans="2:12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  <c r="L63"/>
    </row>
    <row r="64" spans="2:12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2">
      <c r="B81" t="s">
        <v>288</v>
      </c>
      <c r="C81" s="60">
        <v>44763</v>
      </c>
      <c r="D81" t="s">
        <v>353</v>
      </c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  <c r="L81"/>
    </row>
    <row r="82" spans="2:12">
      <c r="B82" t="s">
        <v>288</v>
      </c>
      <c r="C82" s="60">
        <v>44763</v>
      </c>
      <c r="D82" t="s">
        <v>354</v>
      </c>
      <c r="F82" s="4">
        <v>3892.36</v>
      </c>
      <c r="H82" s="3">
        <f t="shared" si="2"/>
        <v>7892.3600000000006</v>
      </c>
      <c r="J82" s="120"/>
      <c r="L82"/>
    </row>
    <row r="83" spans="2:12">
      <c r="B83" t="s">
        <v>288</v>
      </c>
      <c r="C83" s="60">
        <v>44763</v>
      </c>
      <c r="D83" t="s">
        <v>355</v>
      </c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  <c r="L83"/>
    </row>
    <row r="84" spans="2:12">
      <c r="B84" t="s">
        <v>356</v>
      </c>
      <c r="F84" s="4">
        <v>11181.35</v>
      </c>
      <c r="H84" s="3">
        <f t="shared" si="2"/>
        <v>15181.35</v>
      </c>
      <c r="J84" s="120"/>
      <c r="L84"/>
    </row>
    <row r="85" spans="2:12">
      <c r="B85" t="s">
        <v>356</v>
      </c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  <c r="L85"/>
    </row>
    <row r="86" spans="2:12">
      <c r="H86" s="3">
        <f t="shared" si="2"/>
        <v>4000</v>
      </c>
      <c r="J86" s="120"/>
      <c r="L86"/>
    </row>
    <row r="87" spans="2:12">
      <c r="D87" t="s">
        <v>357</v>
      </c>
      <c r="G87" s="4">
        <v>4000</v>
      </c>
      <c r="H87" s="3">
        <f t="shared" si="2"/>
        <v>0</v>
      </c>
      <c r="J87" s="120"/>
      <c r="L87"/>
    </row>
    <row r="88" spans="2:12">
      <c r="H88" s="3">
        <f t="shared" si="2"/>
        <v>0</v>
      </c>
      <c r="J88" s="120"/>
      <c r="L88"/>
    </row>
    <row r="89" spans="2:12">
      <c r="J89" s="120"/>
    </row>
    <row r="90" spans="2:12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2">
      <c r="D91" s="97" t="s">
        <v>359</v>
      </c>
      <c r="G91" s="6">
        <f>SUM(G60:G89)</f>
        <v>361842.70999999996</v>
      </c>
      <c r="J91" s="120"/>
      <c r="L91" t="s">
        <v>613</v>
      </c>
    </row>
    <row r="92" spans="2:12">
      <c r="D92" s="97" t="s">
        <v>360</v>
      </c>
      <c r="H92" s="6">
        <f>H88</f>
        <v>0</v>
      </c>
      <c r="J92" s="120"/>
      <c r="L92"/>
    </row>
    <row r="93" spans="2:12">
      <c r="J93" s="120"/>
    </row>
    <row r="94" spans="2:12">
      <c r="D94" s="5" t="s">
        <v>361</v>
      </c>
      <c r="F94" s="6">
        <f>F90+F52+F33+F15+F6</f>
        <v>626102.71</v>
      </c>
      <c r="J94" s="116">
        <f>J90+J52+J33+J15+J6</f>
        <v>54315.828864099356</v>
      </c>
      <c r="L94"/>
    </row>
    <row r="95" spans="2:12">
      <c r="J95" s="120"/>
    </row>
    <row r="96" spans="2:12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114" zoomScale="175" zoomScaleNormal="175" workbookViewId="0">
      <selection activeCell="J126" sqref="J126"/>
    </sheetView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10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10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10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10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10" ht="11.25" customHeight="1">
      <c r="C5" s="127"/>
      <c r="H5" s="132"/>
    </row>
    <row r="6" spans="1:10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10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10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10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10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10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10" ht="11.25" customHeight="1">
      <c r="D12" s="126" t="s">
        <v>378</v>
      </c>
      <c r="E12" s="131"/>
      <c r="F12" s="130">
        <v>-95.3</v>
      </c>
      <c r="H12" s="132"/>
    </row>
    <row r="13" spans="1:10" ht="11.25" customHeight="1">
      <c r="D13" s="126" t="s">
        <v>379</v>
      </c>
      <c r="E13" s="131"/>
      <c r="F13" s="130">
        <v>-128.88</v>
      </c>
      <c r="H13" s="132"/>
    </row>
    <row r="14" spans="1:10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10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10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  <c r="J16" s="126" t="s">
        <v>613</v>
      </c>
    </row>
    <row r="17" spans="1:10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10" ht="11.25" customHeight="1">
      <c r="C18" s="127"/>
      <c r="E18" s="131"/>
      <c r="H18" s="132"/>
    </row>
    <row r="19" spans="1:10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10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10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10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10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10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10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10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10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10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10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10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10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10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  <c r="J32" s="126" t="s">
        <v>613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SnH_yazıhane!G2*-1</f>
        <v>-5843.55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>
        <v>-4500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>
        <f>SUM(F129:F131)</f>
        <v>-18343.55</v>
      </c>
      <c r="G132" s="138">
        <v>18</v>
      </c>
      <c r="H132" s="139">
        <f>F132/G132</f>
        <v>-1019.0861111111111</v>
      </c>
    </row>
    <row r="133" spans="1:8" ht="11.25" customHeight="1">
      <c r="E133" s="140" t="s">
        <v>383</v>
      </c>
      <c r="F133" s="141">
        <f>F132+F127</f>
        <v>-152813.39399999997</v>
      </c>
      <c r="G133" s="142"/>
      <c r="H133" s="143">
        <f>H132+H127</f>
        <v>-20197.199553444007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4"/>
  <sheetViews>
    <sheetView tabSelected="1" topLeftCell="A57" zoomScale="160" zoomScaleNormal="160" workbookViewId="0">
      <selection activeCell="B74" sqref="B74"/>
    </sheetView>
  </sheetViews>
  <sheetFormatPr defaultRowHeight="11.25" customHeight="1"/>
  <cols>
    <col min="1" max="1" width="11.7109375" style="145" customWidth="1"/>
    <col min="2" max="2" width="7" style="146" customWidth="1"/>
    <col min="3" max="3" width="4.8554687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7.7109375" style="148" customWidth="1"/>
    <col min="8" max="8" width="11.42578125" style="145" bestFit="1" customWidth="1"/>
    <col min="9" max="9" width="8.42578125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7.140625" style="15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425781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409"/>
      <c r="B2" s="410" t="s">
        <v>479</v>
      </c>
      <c r="C2" s="411"/>
      <c r="D2" s="412"/>
      <c r="E2" s="413" t="s">
        <v>483</v>
      </c>
      <c r="F2" s="412"/>
      <c r="G2" s="414" t="s">
        <v>480</v>
      </c>
      <c r="H2" s="414"/>
      <c r="I2" s="414"/>
      <c r="J2" s="414"/>
      <c r="K2" s="414"/>
      <c r="L2" s="412"/>
      <c r="M2" s="414" t="s">
        <v>481</v>
      </c>
      <c r="N2" s="414"/>
      <c r="O2" s="414"/>
      <c r="P2" s="414"/>
      <c r="Q2" s="414"/>
      <c r="R2" s="412"/>
      <c r="S2" s="415"/>
    </row>
    <row r="3" spans="1:19" ht="11.25" customHeight="1" thickBot="1">
      <c r="A3" s="416"/>
      <c r="B3" s="407" t="s">
        <v>482</v>
      </c>
      <c r="C3" s="364"/>
      <c r="D3" s="369"/>
      <c r="E3" s="164" t="s">
        <v>286</v>
      </c>
      <c r="F3" s="369"/>
      <c r="G3" s="417" t="s">
        <v>484</v>
      </c>
      <c r="H3" s="417"/>
      <c r="I3" s="369"/>
      <c r="J3" s="418" t="s">
        <v>485</v>
      </c>
      <c r="K3" s="418"/>
      <c r="L3" s="369"/>
      <c r="M3" s="417" t="s">
        <v>484</v>
      </c>
      <c r="N3" s="417"/>
      <c r="O3" s="417"/>
      <c r="P3" s="418" t="s">
        <v>485</v>
      </c>
      <c r="Q3" s="418"/>
      <c r="R3" s="369"/>
      <c r="S3" s="419" t="s">
        <v>365</v>
      </c>
    </row>
    <row r="4" spans="1:19" ht="11.25" customHeight="1" thickBot="1">
      <c r="A4" s="420"/>
      <c r="B4" s="421"/>
      <c r="C4" s="422"/>
      <c r="D4" s="423" t="s">
        <v>631</v>
      </c>
      <c r="E4" s="424" t="s">
        <v>632</v>
      </c>
      <c r="F4" s="425"/>
      <c r="G4" s="426" t="s">
        <v>486</v>
      </c>
      <c r="H4" s="424" t="s">
        <v>286</v>
      </c>
      <c r="I4" s="427" t="s">
        <v>365</v>
      </c>
      <c r="J4" s="424" t="s">
        <v>286</v>
      </c>
      <c r="K4" s="427" t="s">
        <v>365</v>
      </c>
      <c r="L4" s="424"/>
      <c r="M4" s="426" t="s">
        <v>486</v>
      </c>
      <c r="N4" s="424" t="s">
        <v>286</v>
      </c>
      <c r="O4" s="428" t="s">
        <v>365</v>
      </c>
      <c r="P4" s="424" t="s">
        <v>286</v>
      </c>
      <c r="Q4" s="424" t="s">
        <v>365</v>
      </c>
      <c r="R4" s="425"/>
      <c r="S4" s="429" t="s">
        <v>487</v>
      </c>
    </row>
    <row r="5" spans="1:19" ht="11.25" customHeight="1">
      <c r="A5" s="402">
        <v>2007</v>
      </c>
      <c r="B5" s="394"/>
      <c r="C5" s="394"/>
      <c r="D5" s="403" t="s">
        <v>488</v>
      </c>
      <c r="E5" s="404">
        <v>450000</v>
      </c>
      <c r="F5" s="373"/>
      <c r="G5" s="405">
        <f>K5/$E$5</f>
        <v>0.5</v>
      </c>
      <c r="H5" s="405"/>
      <c r="I5" s="371"/>
      <c r="J5" s="406" t="s">
        <v>489</v>
      </c>
      <c r="K5" s="404">
        <v>225000</v>
      </c>
      <c r="L5" s="407"/>
      <c r="M5" s="408">
        <f>Q5/$E$5</f>
        <v>0.5</v>
      </c>
      <c r="N5" s="408"/>
      <c r="O5" s="375"/>
      <c r="P5" s="371"/>
      <c r="Q5" s="404">
        <v>225000</v>
      </c>
      <c r="R5" s="373"/>
      <c r="S5" s="159"/>
    </row>
    <row r="6" spans="1:19" ht="11.25" customHeight="1" thickBot="1">
      <c r="A6" s="177">
        <v>2017</v>
      </c>
      <c r="B6" s="162"/>
      <c r="C6" s="163"/>
      <c r="D6" s="163"/>
      <c r="E6" s="178" t="s">
        <v>490</v>
      </c>
      <c r="F6" s="163"/>
      <c r="G6" s="344">
        <f>K6/$E$5</f>
        <v>0.78125008888888881</v>
      </c>
      <c r="H6" s="344"/>
      <c r="I6" s="179" t="s">
        <v>491</v>
      </c>
      <c r="J6" s="180">
        <v>126562.54</v>
      </c>
      <c r="K6" s="181">
        <f>K5+J6</f>
        <v>351562.54</v>
      </c>
      <c r="L6" s="163"/>
      <c r="M6" s="344">
        <f>Q6/$E$5</f>
        <v>0.21874991111111111</v>
      </c>
      <c r="N6" s="344"/>
      <c r="O6" s="182" t="s">
        <v>492</v>
      </c>
      <c r="P6" s="183">
        <f>J6</f>
        <v>126562.54</v>
      </c>
      <c r="Q6" s="184">
        <f>Q5-P6</f>
        <v>98437.46</v>
      </c>
      <c r="R6" s="163"/>
      <c r="S6" s="185"/>
    </row>
    <row r="7" spans="1:19" ht="11.25" customHeight="1">
      <c r="A7" s="186">
        <v>2018</v>
      </c>
      <c r="B7" s="154"/>
      <c r="C7" s="154"/>
      <c r="D7" s="155"/>
      <c r="E7" s="155"/>
      <c r="F7" s="155"/>
      <c r="G7" s="187"/>
      <c r="H7" s="155"/>
      <c r="I7" s="155"/>
      <c r="J7" s="155"/>
      <c r="K7" s="188"/>
      <c r="L7" s="155"/>
      <c r="M7" s="187"/>
      <c r="N7" s="155"/>
      <c r="O7" s="189"/>
      <c r="P7" s="155"/>
      <c r="Q7" s="188"/>
      <c r="R7" s="155"/>
      <c r="S7" s="157"/>
    </row>
    <row r="8" spans="1:19" ht="11.25" customHeight="1">
      <c r="A8" s="158" t="s">
        <v>288</v>
      </c>
      <c r="B8" s="146">
        <v>43403</v>
      </c>
      <c r="C8" s="146" t="s">
        <v>493</v>
      </c>
      <c r="D8" s="145">
        <v>25000</v>
      </c>
      <c r="E8" s="190">
        <f>'02-11-GLR'!G6</f>
        <v>21000</v>
      </c>
      <c r="G8" s="191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1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2">
        <v>5.52</v>
      </c>
    </row>
    <row r="9" spans="1:19" ht="11.25" customHeight="1">
      <c r="A9" s="158" t="s">
        <v>369</v>
      </c>
      <c r="B9" s="146">
        <v>43403</v>
      </c>
      <c r="C9" s="151" t="s">
        <v>475</v>
      </c>
      <c r="E9" s="190">
        <f>'02-12-GDR'!F16</f>
        <v>-22399.42</v>
      </c>
      <c r="F9" s="147"/>
      <c r="G9" s="191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1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3">
        <v>5.52</v>
      </c>
    </row>
    <row r="10" spans="1:19" ht="11.25" customHeight="1" thickBot="1">
      <c r="A10" s="177"/>
      <c r="B10" s="399" t="s">
        <v>494</v>
      </c>
      <c r="C10" s="399"/>
      <c r="D10" s="400">
        <f>SUM(D8:D9)</f>
        <v>25000</v>
      </c>
      <c r="E10" s="206">
        <f>SUM(E8:E9)</f>
        <v>-1399.4199999999983</v>
      </c>
      <c r="F10" s="199"/>
      <c r="G10" s="197"/>
      <c r="H10" s="206">
        <f>SUM(H8:H9)</f>
        <v>-1051.8729680673059</v>
      </c>
      <c r="I10" s="220">
        <f>SUM(I8:I9)</f>
        <v>-190.55669711364271</v>
      </c>
      <c r="J10" s="165"/>
      <c r="K10" s="221"/>
      <c r="L10" s="165"/>
      <c r="M10" s="197"/>
      <c r="N10" s="206">
        <f>SUM(N8:N9)</f>
        <v>-347.54703193269415</v>
      </c>
      <c r="O10" s="220">
        <f>SUM(O8:O9)</f>
        <v>-62.961418828386627</v>
      </c>
      <c r="P10" s="165"/>
      <c r="Q10" s="165"/>
      <c r="R10" s="199"/>
      <c r="S10" s="401"/>
    </row>
    <row r="11" spans="1:19" ht="11.25" customHeight="1">
      <c r="A11" s="186">
        <v>2019</v>
      </c>
      <c r="B11" s="170"/>
      <c r="C11" s="170"/>
      <c r="D11" s="156"/>
      <c r="E11" s="155"/>
      <c r="F11" s="155"/>
      <c r="G11" s="200"/>
      <c r="H11" s="201"/>
      <c r="I11" s="201"/>
      <c r="J11" s="201"/>
      <c r="K11" s="202"/>
      <c r="L11" s="155"/>
      <c r="M11" s="200"/>
      <c r="N11" s="155"/>
      <c r="O11" s="189"/>
      <c r="P11" s="155"/>
      <c r="Q11" s="155"/>
      <c r="R11" s="155"/>
      <c r="S11" s="157"/>
    </row>
    <row r="12" spans="1:19" ht="11.25" customHeight="1">
      <c r="A12" s="158" t="s">
        <v>293</v>
      </c>
      <c r="B12" s="146">
        <v>43781</v>
      </c>
      <c r="C12" s="146" t="s">
        <v>493</v>
      </c>
      <c r="D12" s="145">
        <v>30645</v>
      </c>
      <c r="E12" s="190">
        <f>'02-11-GLR'!G9+'02-11-GLR'!G10+'02-11-GLR'!G14</f>
        <v>22500</v>
      </c>
      <c r="G12" s="191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1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3">
        <v>5.73</v>
      </c>
    </row>
    <row r="13" spans="1:19" ht="11.25" customHeight="1">
      <c r="A13" s="158" t="s">
        <v>295</v>
      </c>
      <c r="B13" s="146">
        <v>43799</v>
      </c>
      <c r="C13" s="146" t="s">
        <v>495</v>
      </c>
      <c r="D13" s="145">
        <v>4000</v>
      </c>
      <c r="E13" s="190">
        <f>'02-11-GLR'!G13</f>
        <v>4000</v>
      </c>
      <c r="G13" s="191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1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3">
        <v>5.73</v>
      </c>
    </row>
    <row r="14" spans="1:19" ht="11.25" customHeight="1">
      <c r="A14" s="158" t="s">
        <v>384</v>
      </c>
      <c r="B14" s="146">
        <v>43799</v>
      </c>
      <c r="C14" s="151" t="s">
        <v>475</v>
      </c>
      <c r="E14" s="190">
        <f>'02-12-GDR'!F32</f>
        <v>-3104.8199999999997</v>
      </c>
      <c r="F14" s="147"/>
      <c r="G14" s="191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1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3">
        <v>5.73</v>
      </c>
    </row>
    <row r="15" spans="1:19" ht="11.25" customHeight="1" thickBot="1">
      <c r="A15" s="363"/>
      <c r="B15" s="278" t="s">
        <v>496</v>
      </c>
      <c r="C15" s="278"/>
      <c r="D15" s="285">
        <f>SUM(D12:D14)</f>
        <v>34645</v>
      </c>
      <c r="E15" s="218">
        <f>SUM(E12:E14)</f>
        <v>23395.18</v>
      </c>
      <c r="F15" s="205"/>
      <c r="G15" s="191"/>
      <c r="H15" s="218">
        <f>SUM(H12:H14)</f>
        <v>18280.114253503845</v>
      </c>
      <c r="I15" s="219">
        <f>SUM(I12:I14)</f>
        <v>3190.2468156202162</v>
      </c>
      <c r="J15" s="208"/>
      <c r="K15" s="333"/>
      <c r="L15" s="208"/>
      <c r="M15" s="191"/>
      <c r="N15" s="218">
        <f>SUM(N12:N14)</f>
        <v>5115.0657464961569</v>
      </c>
      <c r="O15" s="219">
        <f>SUM(O12:O14)</f>
        <v>892.68163115116158</v>
      </c>
      <c r="P15" s="205"/>
      <c r="Q15" s="333"/>
      <c r="R15" s="205"/>
      <c r="S15" s="390"/>
    </row>
    <row r="16" spans="1:19" ht="11.25" customHeight="1" thickBot="1">
      <c r="A16" s="397"/>
      <c r="B16" s="392"/>
      <c r="C16" s="378" t="s">
        <v>497</v>
      </c>
      <c r="D16" s="392">
        <f>D15+D10</f>
        <v>59645</v>
      </c>
      <c r="E16" s="398">
        <f>E15+E10</f>
        <v>21995.760000000002</v>
      </c>
      <c r="F16" s="384"/>
      <c r="G16" s="382"/>
      <c r="H16" s="384"/>
      <c r="I16" s="384"/>
      <c r="J16" s="384"/>
      <c r="K16" s="383"/>
      <c r="L16" s="384"/>
      <c r="M16" s="382"/>
      <c r="N16" s="384"/>
      <c r="O16" s="393"/>
      <c r="P16" s="384"/>
      <c r="Q16" s="384"/>
      <c r="R16" s="384"/>
      <c r="S16" s="387"/>
    </row>
    <row r="17" spans="1:19" ht="11.25" customHeight="1">
      <c r="A17" s="363">
        <v>2020</v>
      </c>
      <c r="B17" s="394"/>
      <c r="C17" s="394"/>
      <c r="D17" s="373"/>
      <c r="E17" s="369"/>
      <c r="F17" s="369"/>
      <c r="G17" s="367"/>
      <c r="H17" s="369"/>
      <c r="I17" s="369"/>
      <c r="J17" s="369"/>
      <c r="K17" s="370"/>
      <c r="L17" s="369"/>
      <c r="M17" s="367"/>
      <c r="N17" s="369"/>
      <c r="O17" s="368"/>
      <c r="P17" s="369"/>
      <c r="Q17" s="369"/>
      <c r="R17" s="369"/>
      <c r="S17" s="193"/>
    </row>
    <row r="18" spans="1:19" ht="11.25" customHeight="1">
      <c r="A18" s="158" t="s">
        <v>301</v>
      </c>
      <c r="B18" s="146">
        <v>43920</v>
      </c>
      <c r="C18" s="146" t="s">
        <v>498</v>
      </c>
      <c r="D18" s="145">
        <v>6200</v>
      </c>
      <c r="E18" s="190">
        <f>'02-11-GLR'!G19</f>
        <v>6200</v>
      </c>
      <c r="G18" s="191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1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3">
        <v>6.43</v>
      </c>
    </row>
    <row r="19" spans="1:19" ht="11.25" customHeight="1">
      <c r="A19" s="158" t="s">
        <v>309</v>
      </c>
      <c r="B19" s="146">
        <v>44134</v>
      </c>
      <c r="C19" s="146" t="s">
        <v>499</v>
      </c>
      <c r="D19" s="145">
        <v>7800</v>
      </c>
      <c r="E19" s="190">
        <f>'02-11-GLR'!G25</f>
        <v>7800</v>
      </c>
      <c r="G19" s="191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1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3">
        <v>8.1199999999999992</v>
      </c>
    </row>
    <row r="20" spans="1:19" ht="11.25" customHeight="1">
      <c r="A20" s="158" t="s">
        <v>309</v>
      </c>
      <c r="B20" s="146">
        <v>44134</v>
      </c>
      <c r="C20" s="151" t="s">
        <v>614</v>
      </c>
      <c r="E20" s="190">
        <f>'02-12-GDR'!F57</f>
        <v>-2000</v>
      </c>
      <c r="F20" s="147"/>
      <c r="G20" s="191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1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3">
        <v>8.1199999999999992</v>
      </c>
    </row>
    <row r="21" spans="1:19" ht="11.25" customHeight="1">
      <c r="A21" s="158" t="s">
        <v>305</v>
      </c>
      <c r="B21" s="146">
        <v>44177</v>
      </c>
      <c r="C21" s="146" t="s">
        <v>500</v>
      </c>
      <c r="D21" s="145">
        <v>30000</v>
      </c>
      <c r="E21" s="190">
        <f>'02-11-GLR'!G22+'02-11-GLR'!G23+'02-11-GLR'!G31+'02-11-GLR'!G32</f>
        <v>22500</v>
      </c>
      <c r="G21" s="191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1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3">
        <v>7.93</v>
      </c>
    </row>
    <row r="22" spans="1:19" ht="11.25" customHeight="1">
      <c r="A22" s="158" t="s">
        <v>305</v>
      </c>
      <c r="B22" s="146">
        <v>44177</v>
      </c>
      <c r="C22" s="151" t="s">
        <v>615</v>
      </c>
      <c r="E22" s="190">
        <f>'02-12-GDR'!F65</f>
        <v>-5500</v>
      </c>
      <c r="F22" s="147"/>
      <c r="G22" s="191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1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3">
        <v>7.93</v>
      </c>
    </row>
    <row r="23" spans="1:19" ht="11.25" customHeight="1">
      <c r="A23" s="158" t="s">
        <v>314</v>
      </c>
      <c r="B23" s="146">
        <v>44165</v>
      </c>
      <c r="C23" s="146" t="s">
        <v>501</v>
      </c>
      <c r="D23" s="145">
        <v>35000</v>
      </c>
      <c r="E23" s="190">
        <f>'02-11-GLR'!G29+'02-11-GLR'!G30</f>
        <v>23000</v>
      </c>
      <c r="G23" s="191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1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3">
        <v>7.79</v>
      </c>
    </row>
    <row r="24" spans="1:19" ht="11.25" customHeight="1">
      <c r="A24" s="158" t="s">
        <v>314</v>
      </c>
      <c r="B24" s="146">
        <v>44165</v>
      </c>
      <c r="C24" s="151" t="s">
        <v>616</v>
      </c>
      <c r="E24" s="190">
        <f>'02-12-GDR'!F77</f>
        <v>-21220</v>
      </c>
      <c r="F24" s="147"/>
      <c r="G24" s="191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1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3">
        <v>7.79</v>
      </c>
    </row>
    <row r="25" spans="1:19" ht="11.25" customHeight="1">
      <c r="A25" s="158" t="s">
        <v>398</v>
      </c>
      <c r="B25" s="146">
        <v>44165</v>
      </c>
      <c r="C25" s="151" t="s">
        <v>475</v>
      </c>
      <c r="E25" s="190">
        <f>'02-12-GDR'!F54</f>
        <v>-5097.07</v>
      </c>
      <c r="F25" s="147"/>
      <c r="G25" s="191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1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3">
        <v>8.7899999999999991</v>
      </c>
    </row>
    <row r="26" spans="1:19" ht="11.25" customHeight="1">
      <c r="A26" s="158" t="s">
        <v>304</v>
      </c>
      <c r="B26" s="146">
        <v>43922</v>
      </c>
      <c r="C26" s="146" t="s">
        <v>493</v>
      </c>
      <c r="D26" s="145">
        <v>3014</v>
      </c>
      <c r="E26" s="190">
        <f>'02-11-GLR'!G20</f>
        <v>5000</v>
      </c>
      <c r="G26" s="191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1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3">
        <v>9.7899999999999991</v>
      </c>
    </row>
    <row r="27" spans="1:19" ht="11.25" customHeight="1">
      <c r="A27" s="158" t="s">
        <v>304</v>
      </c>
      <c r="B27" s="146">
        <v>43922</v>
      </c>
      <c r="C27" s="151" t="s">
        <v>617</v>
      </c>
      <c r="D27" s="145">
        <v>1610</v>
      </c>
      <c r="E27" s="190">
        <f>'02-12-GDR'!F81</f>
        <v>-43079.224000000002</v>
      </c>
      <c r="F27" s="147"/>
      <c r="G27" s="191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1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3">
        <v>6.56</v>
      </c>
    </row>
    <row r="28" spans="1:19" ht="11.25" customHeight="1" thickBot="1">
      <c r="A28" s="363"/>
      <c r="B28" s="278" t="s">
        <v>502</v>
      </c>
      <c r="C28" s="278"/>
      <c r="D28" s="285">
        <f>SUM(D18:D27)</f>
        <v>83624</v>
      </c>
      <c r="E28" s="218">
        <f>SUM(E18:E27)</f>
        <v>-12396.294000000002</v>
      </c>
      <c r="F28" s="208"/>
      <c r="G28" s="191"/>
      <c r="H28" s="218">
        <f>SUM(H18:H27)</f>
        <v>-9556.7902017882807</v>
      </c>
      <c r="I28" s="219">
        <f>SUM(I18:I27)</f>
        <v>-1999.4325852441571</v>
      </c>
      <c r="J28" s="208"/>
      <c r="K28" s="333"/>
      <c r="L28" s="208"/>
      <c r="M28" s="191"/>
      <c r="N28" s="218">
        <f>SUM(N18:N27)</f>
        <v>-2839.5037982117228</v>
      </c>
      <c r="O28" s="219">
        <f>SUM(O18:O27)</f>
        <v>-585.89666652589779</v>
      </c>
      <c r="P28" s="205"/>
      <c r="Q28" s="208"/>
      <c r="R28" s="205"/>
      <c r="S28" s="193"/>
    </row>
    <row r="29" spans="1:19" ht="11.25" customHeight="1" thickBot="1">
      <c r="A29" s="395"/>
      <c r="B29" s="396"/>
      <c r="C29" s="378" t="s">
        <v>503</v>
      </c>
      <c r="D29" s="392">
        <f>D28+D16</f>
        <v>143269</v>
      </c>
      <c r="E29" s="392">
        <f>E28+E16</f>
        <v>9599.4660000000003</v>
      </c>
      <c r="F29" s="384"/>
      <c r="G29" s="382"/>
      <c r="H29" s="384"/>
      <c r="I29" s="384"/>
      <c r="J29" s="384"/>
      <c r="K29" s="383"/>
      <c r="L29" s="384"/>
      <c r="M29" s="382"/>
      <c r="N29" s="384"/>
      <c r="O29" s="393"/>
      <c r="P29" s="384"/>
      <c r="Q29" s="384"/>
      <c r="R29" s="384"/>
      <c r="S29" s="387"/>
    </row>
    <row r="30" spans="1:19" ht="11.25" customHeight="1">
      <c r="A30" s="363">
        <v>2021</v>
      </c>
      <c r="B30" s="394"/>
      <c r="C30" s="394"/>
      <c r="D30" s="373"/>
      <c r="E30" s="369"/>
      <c r="F30" s="369"/>
      <c r="G30" s="367"/>
      <c r="H30" s="369"/>
      <c r="I30" s="369"/>
      <c r="J30" s="369"/>
      <c r="K30" s="370"/>
      <c r="L30" s="369"/>
      <c r="M30" s="367"/>
      <c r="N30" s="369"/>
      <c r="O30" s="368"/>
      <c r="P30" s="369"/>
      <c r="Q30" s="369"/>
      <c r="R30" s="369"/>
      <c r="S30" s="193"/>
    </row>
    <row r="31" spans="1:19" ht="11.25" customHeight="1">
      <c r="A31" s="158" t="s">
        <v>323</v>
      </c>
      <c r="B31" s="146">
        <v>44316</v>
      </c>
      <c r="C31" s="146" t="s">
        <v>504</v>
      </c>
      <c r="D31" s="145">
        <v>6800</v>
      </c>
      <c r="E31" s="190">
        <f>'02-11-GLR'!G39</f>
        <v>6800</v>
      </c>
      <c r="F31" s="147"/>
      <c r="G31" s="191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1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3">
        <v>8.17</v>
      </c>
    </row>
    <row r="32" spans="1:19" ht="11.25" customHeight="1">
      <c r="A32" s="158" t="s">
        <v>320</v>
      </c>
      <c r="B32" s="146">
        <v>44285</v>
      </c>
      <c r="C32" s="146" t="s">
        <v>616</v>
      </c>
      <c r="E32" s="190">
        <f>'02-11-GLR'!G36+'02-11-GLR'!G37</f>
        <v>12000</v>
      </c>
      <c r="F32" s="147"/>
      <c r="G32" s="191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1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3">
        <v>8.11</v>
      </c>
    </row>
    <row r="33" spans="1:19" ht="11.25" customHeight="1">
      <c r="A33" s="158" t="s">
        <v>326</v>
      </c>
      <c r="B33" s="146">
        <v>44457</v>
      </c>
      <c r="C33" s="146" t="s">
        <v>505</v>
      </c>
      <c r="D33" s="145">
        <v>24000</v>
      </c>
      <c r="E33" s="190">
        <f>'02-11-GLR'!G41</f>
        <v>24000</v>
      </c>
      <c r="F33" s="147"/>
      <c r="G33" s="191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1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3">
        <v>8.56</v>
      </c>
    </row>
    <row r="34" spans="1:19" ht="11.25" customHeight="1">
      <c r="A34" s="158" t="s">
        <v>328</v>
      </c>
      <c r="B34" s="146">
        <v>44352</v>
      </c>
      <c r="C34" s="146" t="s">
        <v>615</v>
      </c>
      <c r="E34" s="190">
        <f>'02-11-GLR'!G42+'02-11-GLR'!G43+'02-11-GLR'!G44</f>
        <v>7500</v>
      </c>
      <c r="F34" s="147"/>
      <c r="G34" s="191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1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3">
        <v>8.6199999999999992</v>
      </c>
    </row>
    <row r="35" spans="1:19" ht="11.25" customHeight="1">
      <c r="A35" s="158" t="s">
        <v>331</v>
      </c>
      <c r="B35" s="146">
        <v>44438</v>
      </c>
      <c r="C35" s="146" t="s">
        <v>500</v>
      </c>
      <c r="D35" s="145">
        <v>28800</v>
      </c>
      <c r="E35" s="190">
        <f>'02-11-GLR'!G46</f>
        <v>28800</v>
      </c>
      <c r="F35" s="147"/>
      <c r="G35" s="191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1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3">
        <v>8.3699999999999992</v>
      </c>
    </row>
    <row r="36" spans="1:19" ht="11.25" customHeight="1">
      <c r="A36" s="158" t="s">
        <v>320</v>
      </c>
      <c r="B36" s="146">
        <v>44529</v>
      </c>
      <c r="C36" s="146" t="s">
        <v>501</v>
      </c>
      <c r="D36" s="145">
        <v>43160</v>
      </c>
      <c r="E36" s="190">
        <f>'02-11-GLR'!G48</f>
        <v>43160</v>
      </c>
      <c r="F36" s="147"/>
      <c r="G36" s="191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1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3">
        <v>12.07</v>
      </c>
    </row>
    <row r="37" spans="1:19" ht="11.25" customHeight="1">
      <c r="A37" s="158" t="s">
        <v>334</v>
      </c>
      <c r="B37" s="146">
        <v>44413</v>
      </c>
      <c r="C37" s="146" t="s">
        <v>506</v>
      </c>
      <c r="D37" s="145">
        <v>30000</v>
      </c>
      <c r="E37" s="190">
        <f>'02-11-GLR'!G50</f>
        <v>30000</v>
      </c>
      <c r="F37" s="147"/>
      <c r="G37" s="191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1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3">
        <v>8.41</v>
      </c>
    </row>
    <row r="38" spans="1:19" ht="11.25" customHeight="1">
      <c r="A38" s="158" t="s">
        <v>334</v>
      </c>
      <c r="B38" s="146">
        <v>44423</v>
      </c>
      <c r="C38" s="151" t="s">
        <v>618</v>
      </c>
      <c r="E38" s="190">
        <f>'02-12-GDR'!F114</f>
        <v>-15585</v>
      </c>
      <c r="F38" s="147"/>
      <c r="G38" s="191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1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3">
        <v>8.5299999999999994</v>
      </c>
    </row>
    <row r="39" spans="1:19" ht="11.25" customHeight="1">
      <c r="A39" s="158" t="s">
        <v>507</v>
      </c>
      <c r="B39" s="146">
        <v>44423</v>
      </c>
      <c r="C39" s="151" t="s">
        <v>619</v>
      </c>
      <c r="E39" s="190">
        <f>'02-12-GDR'!F125</f>
        <v>-12305</v>
      </c>
      <c r="F39" s="147"/>
      <c r="G39" s="191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1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3">
        <v>8.5299999999999994</v>
      </c>
    </row>
    <row r="40" spans="1:19" ht="11.25" customHeight="1">
      <c r="A40" s="158" t="s">
        <v>508</v>
      </c>
      <c r="B40" s="146">
        <v>44423</v>
      </c>
      <c r="C40" s="151" t="s">
        <v>475</v>
      </c>
      <c r="E40" s="190">
        <f>'02-12-GDR'!F102</f>
        <v>-4179.3100000000004</v>
      </c>
      <c r="F40" s="147"/>
      <c r="G40" s="191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1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3">
        <v>8.5299999999999994</v>
      </c>
    </row>
    <row r="41" spans="1:19" ht="11.25" customHeight="1" thickBot="1">
      <c r="A41" s="363"/>
      <c r="B41" s="278" t="s">
        <v>509</v>
      </c>
      <c r="C41" s="278"/>
      <c r="D41" s="285">
        <f>SUM(D31:D40)</f>
        <v>132760</v>
      </c>
      <c r="E41" s="218">
        <f>SUM(E31:E40)</f>
        <v>120190.69</v>
      </c>
      <c r="F41" s="205"/>
      <c r="G41" s="191"/>
      <c r="H41" s="218">
        <f>SUM(H31:H40)</f>
        <v>93551.351449665861</v>
      </c>
      <c r="I41" s="219">
        <f>SUM(I31:I40)</f>
        <v>9974.1439442919018</v>
      </c>
      <c r="J41" s="205"/>
      <c r="K41" s="333"/>
      <c r="L41" s="208"/>
      <c r="M41" s="191"/>
      <c r="N41" s="218">
        <f>SUM(N31:N40)</f>
        <v>26639.33855033416</v>
      </c>
      <c r="O41" s="219">
        <f>SUM(O31:O40)</f>
        <v>2835.8911411853187</v>
      </c>
      <c r="P41" s="205"/>
      <c r="Q41" s="333"/>
      <c r="R41" s="205"/>
      <c r="S41" s="193"/>
    </row>
    <row r="42" spans="1:19" ht="11.25" customHeight="1" thickBot="1">
      <c r="A42" s="376"/>
      <c r="B42" s="391"/>
      <c r="C42" s="378" t="s">
        <v>510</v>
      </c>
      <c r="D42" s="392">
        <f>D41+D29</f>
        <v>276029</v>
      </c>
      <c r="E42" s="392">
        <f>E41+E29</f>
        <v>129790.156</v>
      </c>
      <c r="F42" s="384"/>
      <c r="G42" s="382"/>
      <c r="H42" s="384"/>
      <c r="I42" s="384"/>
      <c r="J42" s="384"/>
      <c r="K42" s="383"/>
      <c r="L42" s="384"/>
      <c r="M42" s="382"/>
      <c r="N42" s="384"/>
      <c r="O42" s="393"/>
      <c r="P42" s="384"/>
      <c r="Q42" s="384"/>
      <c r="R42" s="384"/>
      <c r="S42" s="387"/>
    </row>
    <row r="43" spans="1:19" ht="11.25" customHeight="1">
      <c r="A43" s="369"/>
      <c r="B43" s="364"/>
      <c r="C43" s="460"/>
      <c r="D43" s="373"/>
      <c r="E43" s="373"/>
      <c r="F43" s="369"/>
      <c r="G43" s="367"/>
      <c r="H43" s="369"/>
      <c r="I43" s="369"/>
      <c r="J43" s="369"/>
      <c r="K43" s="370"/>
      <c r="L43" s="369"/>
      <c r="M43" s="367"/>
      <c r="N43" s="369"/>
      <c r="O43" s="368"/>
      <c r="P43" s="369"/>
      <c r="Q43" s="369"/>
      <c r="R43" s="369"/>
      <c r="S43" s="369"/>
    </row>
    <row r="44" spans="1:19" ht="11.25" customHeight="1" thickBot="1">
      <c r="C44" s="207"/>
      <c r="D44" s="208"/>
      <c r="E44" s="208"/>
      <c r="G44" s="191"/>
      <c r="M44" s="191"/>
    </row>
    <row r="45" spans="1:19" ht="11.25" customHeight="1">
      <c r="A45" s="186">
        <v>2022</v>
      </c>
      <c r="B45" s="170"/>
      <c r="C45" s="170"/>
      <c r="D45" s="156"/>
      <c r="E45" s="209"/>
      <c r="F45" s="201"/>
      <c r="G45" s="200"/>
      <c r="H45" s="155"/>
      <c r="I45" s="155"/>
      <c r="J45" s="155"/>
      <c r="K45" s="202"/>
      <c r="L45" s="155"/>
      <c r="M45" s="200"/>
      <c r="N45" s="155"/>
      <c r="O45" s="189"/>
      <c r="P45" s="155"/>
      <c r="Q45" s="155"/>
      <c r="R45" s="155"/>
      <c r="S45" s="210"/>
    </row>
    <row r="46" spans="1:19" ht="11.25" customHeight="1">
      <c r="A46" s="158" t="s">
        <v>338</v>
      </c>
      <c r="B46" s="146">
        <v>44651</v>
      </c>
      <c r="C46" s="146" t="s">
        <v>511</v>
      </c>
      <c r="D46" s="145">
        <v>36000</v>
      </c>
      <c r="E46" s="190">
        <f>'02-11-GLR'!G61+'02-11-GLR'!G62+'02-11-GLR'!G63</f>
        <v>36000</v>
      </c>
      <c r="F46" s="147"/>
      <c r="G46" s="191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1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3">
        <v>17.29</v>
      </c>
    </row>
    <row r="47" spans="1:19" ht="11.25" customHeight="1">
      <c r="A47" s="158" t="s">
        <v>340</v>
      </c>
      <c r="B47" s="146">
        <v>44774</v>
      </c>
      <c r="C47" s="146" t="s">
        <v>512</v>
      </c>
      <c r="D47" s="145">
        <v>45000</v>
      </c>
      <c r="E47" s="190">
        <f>'02-11-GLR'!G65</f>
        <v>20000</v>
      </c>
      <c r="F47" s="147"/>
      <c r="G47" s="191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1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3">
        <v>17.3</v>
      </c>
    </row>
    <row r="48" spans="1:19" ht="11.25" customHeight="1">
      <c r="A48" s="158" t="s">
        <v>340</v>
      </c>
      <c r="B48" s="146">
        <v>44778</v>
      </c>
      <c r="E48" s="190">
        <f>'02-11-GLR'!G66</f>
        <v>25000</v>
      </c>
      <c r="F48" s="147"/>
      <c r="G48" s="191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1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3">
        <v>18.7</v>
      </c>
    </row>
    <row r="49" spans="1:19" ht="11.25" customHeight="1">
      <c r="A49" s="158" t="s">
        <v>513</v>
      </c>
      <c r="B49" s="146">
        <v>44777</v>
      </c>
      <c r="C49" s="151" t="s">
        <v>475</v>
      </c>
      <c r="E49" s="190">
        <f>'02-12-GDR'!F132</f>
        <v>-18343.55</v>
      </c>
      <c r="F49" s="147"/>
      <c r="G49" s="191">
        <f t="shared" si="20"/>
        <v>0.7726212804506235</v>
      </c>
      <c r="H49" s="147">
        <f t="shared" si="24"/>
        <v>-14163.15000551388</v>
      </c>
      <c r="I49" s="151">
        <f t="shared" si="21"/>
        <v>-786.84166697299338</v>
      </c>
      <c r="J49" s="147">
        <f t="shared" si="25"/>
        <v>149725.03353538451</v>
      </c>
      <c r="K49" s="149">
        <f t="shared" si="26"/>
        <v>347679.57620278059</v>
      </c>
      <c r="M49" s="191">
        <f t="shared" si="22"/>
        <v>0.22737871954937686</v>
      </c>
      <c r="N49" s="147">
        <f t="shared" si="27"/>
        <v>-4180.3999944861271</v>
      </c>
      <c r="O49" s="151">
        <f t="shared" si="23"/>
        <v>-232.24444413811818</v>
      </c>
      <c r="P49" s="147">
        <f t="shared" si="28"/>
        <v>42721.572464615558</v>
      </c>
      <c r="Q49" s="149">
        <f t="shared" si="29"/>
        <v>102320.42379721958</v>
      </c>
      <c r="R49" s="147"/>
      <c r="S49" s="193">
        <v>18</v>
      </c>
    </row>
    <row r="50" spans="1:19" ht="11.25" customHeight="1">
      <c r="A50" s="158" t="s">
        <v>342</v>
      </c>
      <c r="B50" s="146">
        <v>44798</v>
      </c>
      <c r="C50" s="146" t="s">
        <v>514</v>
      </c>
      <c r="D50" s="145">
        <v>40000</v>
      </c>
      <c r="E50" s="190">
        <v>40000</v>
      </c>
      <c r="F50" s="147"/>
      <c r="G50" s="191">
        <f t="shared" si="20"/>
        <v>0.7715287700864224</v>
      </c>
      <c r="H50" s="147">
        <f t="shared" si="24"/>
        <v>30904.851218024942</v>
      </c>
      <c r="I50" s="151">
        <f t="shared" si="21"/>
        <v>1670.5324982716186</v>
      </c>
      <c r="J50" s="147">
        <f t="shared" si="25"/>
        <v>180629.88475340945</v>
      </c>
      <c r="K50" s="149">
        <f t="shared" si="26"/>
        <v>347187.94653889007</v>
      </c>
      <c r="M50" s="191">
        <f t="shared" si="22"/>
        <v>0.22847122991357807</v>
      </c>
      <c r="N50" s="147">
        <f t="shared" si="27"/>
        <v>9095.1487819750746</v>
      </c>
      <c r="O50" s="151">
        <f t="shared" si="23"/>
        <v>491.62966389054458</v>
      </c>
      <c r="P50" s="147">
        <f t="shared" si="28"/>
        <v>51816.721246590634</v>
      </c>
      <c r="Q50" s="149">
        <f t="shared" si="29"/>
        <v>102812.05346111013</v>
      </c>
      <c r="R50" s="147"/>
      <c r="S50" s="193">
        <v>18.5</v>
      </c>
    </row>
    <row r="51" spans="1:19" ht="11.25" customHeight="1">
      <c r="A51" s="158" t="s">
        <v>342</v>
      </c>
      <c r="B51" s="146">
        <v>44834</v>
      </c>
      <c r="C51" s="146" t="s">
        <v>514</v>
      </c>
      <c r="D51" s="145">
        <v>1000</v>
      </c>
      <c r="E51" s="190">
        <v>1000</v>
      </c>
      <c r="F51" s="147"/>
      <c r="G51" s="191">
        <f t="shared" si="20"/>
        <v>0.77150132609484123</v>
      </c>
      <c r="H51" s="147">
        <f t="shared" si="24"/>
        <v>771.52877008642236</v>
      </c>
      <c r="I51" s="151">
        <f t="shared" si="21"/>
        <v>41.704257842509314</v>
      </c>
      <c r="J51" s="147">
        <f t="shared" si="25"/>
        <v>181401.41352349587</v>
      </c>
      <c r="K51" s="149">
        <f t="shared" si="26"/>
        <v>347175.59674267855</v>
      </c>
      <c r="M51" s="191">
        <f t="shared" si="22"/>
        <v>0.22849867390515929</v>
      </c>
      <c r="N51" s="147">
        <f t="shared" si="27"/>
        <v>228.47122991357807</v>
      </c>
      <c r="O51" s="151">
        <f t="shared" si="23"/>
        <v>12.34979621154476</v>
      </c>
      <c r="P51" s="147">
        <f t="shared" si="28"/>
        <v>52045.192476504213</v>
      </c>
      <c r="Q51" s="149">
        <f t="shared" si="29"/>
        <v>102824.40325732168</v>
      </c>
      <c r="R51" s="147"/>
      <c r="S51" s="193">
        <v>18.5</v>
      </c>
    </row>
    <row r="52" spans="1:19" ht="11.25" customHeight="1">
      <c r="A52" s="158" t="s">
        <v>344</v>
      </c>
      <c r="B52" s="146">
        <v>44844</v>
      </c>
      <c r="C52" s="146" t="s">
        <v>515</v>
      </c>
      <c r="D52" s="145">
        <v>40000</v>
      </c>
      <c r="E52" s="190">
        <f>'02-11-GLR'!G72</f>
        <v>40000</v>
      </c>
      <c r="F52" s="147"/>
      <c r="G52" s="191">
        <f t="shared" si="20"/>
        <v>0.77045973669812251</v>
      </c>
      <c r="H52" s="147">
        <f t="shared" si="24"/>
        <v>30860.05304379365</v>
      </c>
      <c r="I52" s="151">
        <f t="shared" si="21"/>
        <v>1582.5668227586486</v>
      </c>
      <c r="J52" s="147">
        <f t="shared" si="25"/>
        <v>212261.46656728952</v>
      </c>
      <c r="K52" s="149">
        <f t="shared" si="26"/>
        <v>346706.88151415513</v>
      </c>
      <c r="M52" s="191">
        <f t="shared" si="22"/>
        <v>0.22954026330187796</v>
      </c>
      <c r="N52" s="147">
        <f t="shared" si="27"/>
        <v>9139.9469562063714</v>
      </c>
      <c r="O52" s="151">
        <f t="shared" si="23"/>
        <v>468.71522852340365</v>
      </c>
      <c r="P52" s="147">
        <f t="shared" si="28"/>
        <v>61185.139432710581</v>
      </c>
      <c r="Q52" s="149">
        <f t="shared" si="29"/>
        <v>103293.11848584509</v>
      </c>
      <c r="R52" s="147"/>
      <c r="S52" s="193">
        <v>19.5</v>
      </c>
    </row>
    <row r="53" spans="1:19" ht="11.25" customHeight="1">
      <c r="A53" s="158" t="s">
        <v>342</v>
      </c>
      <c r="B53" s="146">
        <v>44864</v>
      </c>
      <c r="C53" s="146" t="s">
        <v>514</v>
      </c>
      <c r="D53" s="145">
        <v>1000</v>
      </c>
      <c r="E53" s="190">
        <v>1000</v>
      </c>
      <c r="F53" s="147"/>
      <c r="G53" s="191">
        <f t="shared" si="20"/>
        <v>0.7704321642941222</v>
      </c>
      <c r="H53" s="147">
        <f t="shared" si="24"/>
        <v>770.45973669812247</v>
      </c>
      <c r="I53" s="151">
        <f t="shared" si="21"/>
        <v>41.646472253952567</v>
      </c>
      <c r="J53" s="147">
        <f t="shared" si="25"/>
        <v>213031.92630398765</v>
      </c>
      <c r="K53" s="149">
        <f t="shared" si="26"/>
        <v>346694.473932355</v>
      </c>
      <c r="M53" s="191">
        <f t="shared" si="22"/>
        <v>0.22956783570587819</v>
      </c>
      <c r="N53" s="147">
        <f t="shared" si="27"/>
        <v>229.54026330187796</v>
      </c>
      <c r="O53" s="151">
        <f t="shared" si="23"/>
        <v>12.407581800101511</v>
      </c>
      <c r="P53" s="147">
        <f t="shared" si="28"/>
        <v>61414.679696012456</v>
      </c>
      <c r="Q53" s="149">
        <f t="shared" si="29"/>
        <v>103305.52606764519</v>
      </c>
      <c r="R53" s="147"/>
      <c r="S53" s="193">
        <v>18.5</v>
      </c>
    </row>
    <row r="54" spans="1:19" ht="11.25" customHeight="1">
      <c r="A54" s="158" t="s">
        <v>346</v>
      </c>
      <c r="B54" s="146">
        <v>44895</v>
      </c>
      <c r="C54" s="146" t="s">
        <v>501</v>
      </c>
      <c r="D54" s="145">
        <v>82000</v>
      </c>
      <c r="E54" s="190">
        <v>82000</v>
      </c>
      <c r="F54" s="147"/>
      <c r="G54" s="191">
        <f t="shared" si="20"/>
        <v>0.76818311261815075</v>
      </c>
      <c r="H54" s="147">
        <f t="shared" si="24"/>
        <v>63175.437472118021</v>
      </c>
      <c r="I54" s="151">
        <f t="shared" si="21"/>
        <v>3396.5288963504308</v>
      </c>
      <c r="J54" s="147">
        <f t="shared" si="25"/>
        <v>276207.36377610569</v>
      </c>
      <c r="K54" s="149">
        <f t="shared" si="26"/>
        <v>345682.40067816782</v>
      </c>
      <c r="M54" s="191">
        <f t="shared" si="22"/>
        <v>0.23181688738184975</v>
      </c>
      <c r="N54" s="147">
        <f t="shared" si="27"/>
        <v>18824.562527882012</v>
      </c>
      <c r="O54" s="151">
        <f t="shared" si="23"/>
        <v>1012.0732541872048</v>
      </c>
      <c r="P54" s="147">
        <f t="shared" si="28"/>
        <v>80239.242223894471</v>
      </c>
      <c r="Q54" s="149">
        <f t="shared" si="29"/>
        <v>104317.59932183239</v>
      </c>
      <c r="R54" s="147"/>
      <c r="S54" s="193">
        <v>18.600000000000001</v>
      </c>
    </row>
    <row r="55" spans="1:19" ht="11.25" customHeight="1">
      <c r="A55" s="158" t="s">
        <v>350</v>
      </c>
      <c r="B55" s="146">
        <v>44895</v>
      </c>
      <c r="C55" s="146" t="s">
        <v>516</v>
      </c>
      <c r="D55" s="145">
        <v>84000</v>
      </c>
      <c r="E55" s="190">
        <v>84000</v>
      </c>
      <c r="F55" s="147"/>
      <c r="G55" s="191">
        <f t="shared" si="20"/>
        <v>0.76585663489532219</v>
      </c>
      <c r="H55" s="147">
        <f t="shared" si="24"/>
        <v>64527.381459924662</v>
      </c>
      <c r="I55" s="151">
        <f t="shared" si="21"/>
        <v>3469.2140569851967</v>
      </c>
      <c r="J55" s="147">
        <f t="shared" si="25"/>
        <v>340734.74523603037</v>
      </c>
      <c r="K55" s="149">
        <f t="shared" si="26"/>
        <v>344635.48570289498</v>
      </c>
      <c r="M55" s="191">
        <f t="shared" si="22"/>
        <v>0.23414336510467834</v>
      </c>
      <c r="N55" s="147">
        <f t="shared" si="27"/>
        <v>19472.618540075378</v>
      </c>
      <c r="O55" s="151">
        <f t="shared" si="23"/>
        <v>1046.9149752728697</v>
      </c>
      <c r="P55" s="147">
        <f t="shared" si="28"/>
        <v>99711.860763969846</v>
      </c>
      <c r="Q55" s="149">
        <f t="shared" si="29"/>
        <v>105364.51429710526</v>
      </c>
      <c r="R55" s="147"/>
      <c r="S55" s="193">
        <v>18.600000000000001</v>
      </c>
    </row>
    <row r="56" spans="1:19" ht="11.25" customHeight="1">
      <c r="A56" s="158" t="s">
        <v>342</v>
      </c>
      <c r="B56" s="146">
        <v>44895</v>
      </c>
      <c r="C56" s="146" t="s">
        <v>514</v>
      </c>
      <c r="D56" s="145">
        <v>1000</v>
      </c>
      <c r="E56" s="190">
        <v>1000</v>
      </c>
      <c r="F56" s="147"/>
      <c r="G56" s="191">
        <f t="shared" si="20"/>
        <v>0.76583008802853025</v>
      </c>
      <c r="H56" s="147">
        <f t="shared" si="24"/>
        <v>765.85663489532214</v>
      </c>
      <c r="I56" s="151">
        <f t="shared" si="21"/>
        <v>39.074318106904187</v>
      </c>
      <c r="J56" s="147">
        <f t="shared" si="25"/>
        <v>341500.60187092569</v>
      </c>
      <c r="K56" s="149">
        <f t="shared" si="26"/>
        <v>344623.53961283859</v>
      </c>
      <c r="M56" s="191">
        <f t="shared" si="22"/>
        <v>0.23416991197147025</v>
      </c>
      <c r="N56" s="147">
        <f t="shared" si="27"/>
        <v>234.14336510467834</v>
      </c>
      <c r="O56" s="151">
        <f t="shared" si="23"/>
        <v>11.94609005636114</v>
      </c>
      <c r="P56" s="147">
        <f t="shared" si="28"/>
        <v>99946.004129074528</v>
      </c>
      <c r="Q56" s="149">
        <f t="shared" si="29"/>
        <v>105376.46038716161</v>
      </c>
      <c r="R56" s="147"/>
      <c r="S56" s="193">
        <v>19.600000000000001</v>
      </c>
    </row>
    <row r="57" spans="1:19" ht="11.25" customHeight="1">
      <c r="A57" s="158" t="s">
        <v>342</v>
      </c>
      <c r="B57" s="146">
        <v>44925</v>
      </c>
      <c r="C57" s="146" t="s">
        <v>514</v>
      </c>
      <c r="D57" s="145">
        <v>1000</v>
      </c>
      <c r="E57" s="190">
        <v>1000</v>
      </c>
      <c r="F57" s="147"/>
      <c r="G57" s="191">
        <f t="shared" si="20"/>
        <v>0.76580211073916682</v>
      </c>
      <c r="H57" s="147">
        <f t="shared" si="24"/>
        <v>765.83008802853021</v>
      </c>
      <c r="I57" s="151">
        <f t="shared" si="21"/>
        <v>41.173660646695168</v>
      </c>
      <c r="J57" s="147">
        <f t="shared" si="25"/>
        <v>342266.4319589542</v>
      </c>
      <c r="K57" s="149">
        <f t="shared" si="26"/>
        <v>344610.94983262505</v>
      </c>
      <c r="M57" s="191">
        <f t="shared" si="22"/>
        <v>0.23419788926083362</v>
      </c>
      <c r="N57" s="147">
        <f t="shared" si="27"/>
        <v>234.16991197147024</v>
      </c>
      <c r="O57" s="151">
        <f t="shared" si="23"/>
        <v>12.589780213519905</v>
      </c>
      <c r="P57" s="147">
        <f t="shared" si="28"/>
        <v>100180.174041046</v>
      </c>
      <c r="Q57" s="149">
        <f t="shared" si="29"/>
        <v>105389.05016737513</v>
      </c>
      <c r="R57" s="147"/>
      <c r="S57" s="193">
        <v>18.600000000000001</v>
      </c>
    </row>
    <row r="58" spans="1:19" ht="11.25" customHeight="1">
      <c r="A58" s="158" t="s">
        <v>342</v>
      </c>
      <c r="B58" s="146">
        <v>44956</v>
      </c>
      <c r="C58" s="146" t="s">
        <v>514</v>
      </c>
      <c r="D58" s="145">
        <v>1000</v>
      </c>
      <c r="E58" s="190">
        <v>1000</v>
      </c>
      <c r="G58" s="191">
        <f t="shared" si="20"/>
        <v>0.76577413010723594</v>
      </c>
      <c r="H58" s="147">
        <f t="shared" si="24"/>
        <v>765.80211073916678</v>
      </c>
      <c r="I58" s="151">
        <f t="shared" si="21"/>
        <v>41.17215649135305</v>
      </c>
      <c r="J58" s="147">
        <f t="shared" si="25"/>
        <v>343032.23406969337</v>
      </c>
      <c r="K58" s="149">
        <f t="shared" si="26"/>
        <v>344598.35854825616</v>
      </c>
      <c r="M58" s="191">
        <f t="shared" si="22"/>
        <v>0.23422586989276442</v>
      </c>
      <c r="N58" s="147">
        <f t="shared" si="27"/>
        <v>234.19788926083362</v>
      </c>
      <c r="O58" s="151">
        <f t="shared" si="23"/>
        <v>12.591284368862022</v>
      </c>
      <c r="P58" s="147">
        <f t="shared" si="28"/>
        <v>100414.37193030684</v>
      </c>
      <c r="Q58" s="149">
        <f t="shared" si="29"/>
        <v>105401.64145174398</v>
      </c>
      <c r="R58" s="147"/>
      <c r="S58" s="193">
        <v>18.600000000000001</v>
      </c>
    </row>
    <row r="59" spans="1:19" ht="11.25" customHeight="1">
      <c r="A59" s="158" t="s">
        <v>342</v>
      </c>
      <c r="B59" s="146">
        <v>44985</v>
      </c>
      <c r="C59" s="146" t="s">
        <v>514</v>
      </c>
      <c r="D59" s="145">
        <v>1000</v>
      </c>
      <c r="E59" s="190">
        <v>1000</v>
      </c>
      <c r="G59" s="191">
        <f t="shared" si="20"/>
        <v>0.76574614613233838</v>
      </c>
      <c r="H59" s="147">
        <f t="shared" si="24"/>
        <v>765.77413010723592</v>
      </c>
      <c r="I59" s="151">
        <f t="shared" si="21"/>
        <v>41.170652156303007</v>
      </c>
      <c r="J59" s="147">
        <f t="shared" si="25"/>
        <v>343798.00819980062</v>
      </c>
      <c r="K59" s="149">
        <f t="shared" si="26"/>
        <v>344585.76575955225</v>
      </c>
      <c r="M59" s="191">
        <f t="shared" si="22"/>
        <v>0.23425385386766201</v>
      </c>
      <c r="N59" s="147">
        <f t="shared" si="27"/>
        <v>234.22586989276442</v>
      </c>
      <c r="O59" s="151">
        <f t="shared" si="23"/>
        <v>12.592788703912065</v>
      </c>
      <c r="P59" s="147">
        <f t="shared" si="28"/>
        <v>100648.5978001996</v>
      </c>
      <c r="Q59" s="149">
        <f t="shared" si="29"/>
        <v>105414.2342404479</v>
      </c>
      <c r="R59" s="147"/>
      <c r="S59" s="193">
        <v>18.600000000000001</v>
      </c>
    </row>
    <row r="60" spans="1:19" ht="11.25" customHeight="1">
      <c r="A60" s="158" t="s">
        <v>342</v>
      </c>
      <c r="B60" s="146">
        <v>45015</v>
      </c>
      <c r="C60" s="146" t="s">
        <v>514</v>
      </c>
      <c r="D60" s="145">
        <v>1000</v>
      </c>
      <c r="E60" s="190">
        <v>1000</v>
      </c>
      <c r="G60" s="191">
        <f t="shared" si="20"/>
        <v>0.76571815881407457</v>
      </c>
      <c r="H60" s="147">
        <f t="shared" si="24"/>
        <v>765.74614613233837</v>
      </c>
      <c r="I60" s="151">
        <f t="shared" si="21"/>
        <v>41.169147641523566</v>
      </c>
      <c r="J60" s="147">
        <f t="shared" si="25"/>
        <v>344563.75434593298</v>
      </c>
      <c r="K60" s="149">
        <f t="shared" si="26"/>
        <v>344573.17146633356</v>
      </c>
      <c r="M60" s="191">
        <f t="shared" si="22"/>
        <v>0.23428184118592574</v>
      </c>
      <c r="N60" s="147">
        <f t="shared" si="27"/>
        <v>234.253853867662</v>
      </c>
      <c r="O60" s="151">
        <f t="shared" si="23"/>
        <v>12.594293218691504</v>
      </c>
      <c r="P60" s="147">
        <f t="shared" si="28"/>
        <v>100882.85165406726</v>
      </c>
      <c r="Q60" s="149">
        <f t="shared" si="29"/>
        <v>105426.82853366659</v>
      </c>
      <c r="R60" s="147"/>
      <c r="S60" s="193">
        <v>18.600000000000001</v>
      </c>
    </row>
    <row r="61" spans="1:19" ht="11.25" customHeight="1">
      <c r="A61" s="158" t="s">
        <v>342</v>
      </c>
      <c r="B61" s="146">
        <v>45046</v>
      </c>
      <c r="C61" s="146" t="s">
        <v>514</v>
      </c>
      <c r="D61" s="145">
        <v>1000</v>
      </c>
      <c r="E61" s="190">
        <v>1000</v>
      </c>
      <c r="G61" s="191">
        <f t="shared" si="20"/>
        <v>0.76569016815204527</v>
      </c>
      <c r="H61" s="147">
        <f t="shared" si="24"/>
        <v>765.71815881407451</v>
      </c>
      <c r="I61" s="151">
        <f t="shared" si="21"/>
        <v>41.167642946993247</v>
      </c>
      <c r="J61" s="147">
        <f t="shared" si="25"/>
        <v>345329.47250474704</v>
      </c>
      <c r="K61" s="149">
        <f t="shared" si="26"/>
        <v>344560.57566842035</v>
      </c>
      <c r="M61" s="191">
        <f t="shared" si="22"/>
        <v>0.23430983184795512</v>
      </c>
      <c r="N61" s="147">
        <f t="shared" si="27"/>
        <v>234.28184118592574</v>
      </c>
      <c r="O61" s="151">
        <f t="shared" si="23"/>
        <v>12.595797913221814</v>
      </c>
      <c r="P61" s="147">
        <f t="shared" si="28"/>
        <v>101117.13349525318</v>
      </c>
      <c r="Q61" s="149">
        <f t="shared" si="29"/>
        <v>105439.42433157981</v>
      </c>
      <c r="R61" s="147"/>
      <c r="S61" s="193">
        <v>18.600000000000001</v>
      </c>
    </row>
    <row r="62" spans="1:19" ht="11.25" customHeight="1">
      <c r="A62" s="158" t="s">
        <v>288</v>
      </c>
      <c r="B62" s="146">
        <v>44764</v>
      </c>
      <c r="C62" s="146" t="s">
        <v>493</v>
      </c>
      <c r="D62" s="211"/>
      <c r="E62" s="190">
        <v>11769</v>
      </c>
      <c r="F62" s="147"/>
      <c r="G62" s="191">
        <f t="shared" si="20"/>
        <v>0.7653439544155709</v>
      </c>
      <c r="H62" s="147">
        <f t="shared" si="24"/>
        <v>9011.4075889814212</v>
      </c>
      <c r="I62" s="151">
        <f t="shared" si="21"/>
        <v>509.11907282380912</v>
      </c>
      <c r="J62" s="147">
        <f t="shared" si="25"/>
        <v>354340.88009372848</v>
      </c>
      <c r="K62" s="149">
        <f t="shared" si="26"/>
        <v>344404.77948700689</v>
      </c>
      <c r="M62" s="191">
        <f t="shared" si="22"/>
        <v>0.23465604558442951</v>
      </c>
      <c r="N62" s="147">
        <f t="shared" si="27"/>
        <v>2757.5924110185838</v>
      </c>
      <c r="O62" s="151">
        <f t="shared" si="23"/>
        <v>155.7961814134793</v>
      </c>
      <c r="P62" s="147">
        <f t="shared" si="28"/>
        <v>103874.72590627176</v>
      </c>
      <c r="Q62" s="149">
        <f t="shared" si="29"/>
        <v>105595.22051299328</v>
      </c>
      <c r="R62" s="147"/>
      <c r="S62" s="193">
        <v>17.7</v>
      </c>
    </row>
    <row r="63" spans="1:19" ht="11.25" customHeight="1">
      <c r="A63" s="158" t="s">
        <v>288</v>
      </c>
      <c r="B63" s="146">
        <v>44764</v>
      </c>
      <c r="C63" s="146" t="s">
        <v>493</v>
      </c>
      <c r="D63" s="211">
        <v>3892.36</v>
      </c>
      <c r="E63" s="190">
        <v>3892.36</v>
      </c>
      <c r="F63" s="147"/>
      <c r="G63" s="191">
        <f t="shared" si="20"/>
        <v>0.7652292819980453</v>
      </c>
      <c r="H63" s="147">
        <f t="shared" si="24"/>
        <v>2978.9941944089915</v>
      </c>
      <c r="I63" s="151">
        <f t="shared" si="21"/>
        <v>168.3047567462707</v>
      </c>
      <c r="J63" s="147">
        <f t="shared" si="25"/>
        <v>357319.87428813748</v>
      </c>
      <c r="K63" s="149">
        <f t="shared" si="26"/>
        <v>344353.17689912039</v>
      </c>
      <c r="M63" s="191">
        <f t="shared" si="22"/>
        <v>0.23477071800195509</v>
      </c>
      <c r="N63" s="147">
        <f t="shared" si="27"/>
        <v>913.36580559101003</v>
      </c>
      <c r="O63" s="151">
        <f t="shared" si="23"/>
        <v>51.602587886497744</v>
      </c>
      <c r="P63" s="147">
        <f t="shared" si="28"/>
        <v>104788.09171186277</v>
      </c>
      <c r="Q63" s="149">
        <f t="shared" si="29"/>
        <v>105646.82310087979</v>
      </c>
      <c r="R63" s="147"/>
      <c r="S63" s="193">
        <v>17.7</v>
      </c>
    </row>
    <row r="64" spans="1:19" ht="11.25" customHeight="1">
      <c r="A64" s="158" t="s">
        <v>517</v>
      </c>
      <c r="B64" s="146">
        <v>44764</v>
      </c>
      <c r="C64" s="146" t="s">
        <v>493</v>
      </c>
      <c r="D64" s="211">
        <v>11181.35</v>
      </c>
      <c r="E64" s="190">
        <v>11181.35</v>
      </c>
      <c r="F64" s="147"/>
      <c r="G64" s="212">
        <f t="shared" si="20"/>
        <v>0.76489970841766475</v>
      </c>
      <c r="H64" s="147">
        <f t="shared" si="24"/>
        <v>8556.296432268844</v>
      </c>
      <c r="I64" s="151">
        <f t="shared" si="21"/>
        <v>483.40657809428501</v>
      </c>
      <c r="J64" s="147">
        <f t="shared" si="25"/>
        <v>365876.17072040634</v>
      </c>
      <c r="K64" s="149">
        <f t="shared" si="26"/>
        <v>344204.86878794915</v>
      </c>
      <c r="M64" s="212">
        <f t="shared" si="22"/>
        <v>0.23510029158233564</v>
      </c>
      <c r="N64" s="147">
        <f t="shared" si="27"/>
        <v>2625.0535677311605</v>
      </c>
      <c r="O64" s="151">
        <f t="shared" si="23"/>
        <v>148.30811117125202</v>
      </c>
      <c r="P64" s="147">
        <f t="shared" si="28"/>
        <v>107413.14527959393</v>
      </c>
      <c r="Q64" s="149">
        <f t="shared" si="29"/>
        <v>105795.13121205104</v>
      </c>
      <c r="R64" s="147"/>
      <c r="S64" s="193">
        <v>17.7</v>
      </c>
    </row>
    <row r="65" spans="1:19" ht="11.25" customHeight="1">
      <c r="A65" s="363"/>
      <c r="B65" s="278" t="s">
        <v>518</v>
      </c>
      <c r="C65" s="278"/>
      <c r="D65" s="388">
        <f>SUM(D46:D64)</f>
        <v>350073.70999999996</v>
      </c>
      <c r="E65" s="218">
        <f>SUM(E46:E64)</f>
        <v>343499.16</v>
      </c>
      <c r="F65" s="205"/>
      <c r="G65" s="191"/>
      <c r="H65" s="205">
        <f>SUM(H46:H64)</f>
        <v>264653.36818709207</v>
      </c>
      <c r="I65" s="219">
        <f>SUM(I46:I64)</f>
        <v>14360.711926569658</v>
      </c>
      <c r="J65" s="205"/>
      <c r="K65" s="333"/>
      <c r="L65" s="208"/>
      <c r="M65" s="389"/>
      <c r="N65" s="205">
        <f>SUM(N46:N64)</f>
        <v>78845.791812908021</v>
      </c>
      <c r="O65" s="219">
        <f>SUM(O46:O64)</f>
        <v>4277.9565250688365</v>
      </c>
      <c r="P65" s="205"/>
      <c r="Q65" s="333"/>
      <c r="R65" s="205"/>
      <c r="S65" s="390"/>
    </row>
    <row r="66" spans="1:19" ht="11.25" customHeight="1" thickBot="1">
      <c r="A66" s="369"/>
      <c r="B66" s="203"/>
      <c r="C66" s="203"/>
      <c r="D66" s="211"/>
      <c r="E66" s="190"/>
      <c r="F66" s="147"/>
      <c r="G66" s="191"/>
      <c r="H66" s="147"/>
      <c r="I66" s="151"/>
      <c r="J66" s="147"/>
      <c r="M66" s="214"/>
      <c r="N66" s="147"/>
      <c r="P66" s="205"/>
      <c r="Q66" s="149"/>
      <c r="R66" s="147"/>
      <c r="S66" s="369"/>
    </row>
    <row r="67" spans="1:19" ht="11.25" customHeight="1" thickBot="1">
      <c r="A67" s="376"/>
      <c r="B67" s="377"/>
      <c r="C67" s="378" t="s">
        <v>519</v>
      </c>
      <c r="D67" s="379">
        <f>D65+D42</f>
        <v>626102.71</v>
      </c>
      <c r="E67" s="380">
        <f>E65+E42</f>
        <v>473289.31599999999</v>
      </c>
      <c r="F67" s="381"/>
      <c r="G67" s="382"/>
      <c r="H67" s="380"/>
      <c r="I67" s="380"/>
      <c r="J67" s="381"/>
      <c r="K67" s="383"/>
      <c r="L67" s="384"/>
      <c r="M67" s="382"/>
      <c r="N67" s="380"/>
      <c r="O67" s="385"/>
      <c r="P67" s="386"/>
      <c r="Q67" s="383"/>
      <c r="R67" s="381"/>
      <c r="S67" s="387"/>
    </row>
    <row r="68" spans="1:19" ht="11.25" customHeight="1" thickBot="1"/>
    <row r="69" spans="1:19" ht="11.25" customHeight="1" thickBot="1">
      <c r="A69" s="430">
        <v>44926</v>
      </c>
      <c r="B69" s="396"/>
      <c r="C69" s="396" t="s">
        <v>634</v>
      </c>
      <c r="D69" s="431"/>
      <c r="E69" s="432"/>
      <c r="F69" s="434"/>
      <c r="G69" s="435"/>
      <c r="H69" s="436"/>
      <c r="I69" s="437"/>
      <c r="J69" s="412"/>
      <c r="K69" s="438"/>
      <c r="L69" s="412"/>
      <c r="M69" s="435"/>
      <c r="N69" s="436"/>
      <c r="O69" s="437"/>
      <c r="P69" s="439"/>
      <c r="Q69" s="438"/>
      <c r="R69" s="434"/>
      <c r="S69" s="415"/>
    </row>
    <row r="70" spans="1:19" ht="11.25" customHeight="1">
      <c r="A70" s="440"/>
      <c r="B70" s="394"/>
      <c r="C70" s="394"/>
      <c r="D70" s="433"/>
      <c r="E70" s="372"/>
      <c r="F70" s="366"/>
      <c r="G70" s="367"/>
      <c r="H70" s="365"/>
      <c r="I70" s="368"/>
      <c r="J70" s="369"/>
      <c r="K70" s="370"/>
      <c r="L70" s="369"/>
      <c r="M70" s="367"/>
      <c r="N70" s="365"/>
      <c r="O70" s="368"/>
      <c r="P70" s="371"/>
      <c r="Q70" s="370"/>
      <c r="R70" s="366"/>
      <c r="S70" s="441"/>
    </row>
    <row r="71" spans="1:19" ht="11.25" customHeight="1">
      <c r="A71" s="442"/>
      <c r="B71" s="364"/>
      <c r="C71" s="364"/>
      <c r="D71" s="374" t="s">
        <v>292</v>
      </c>
      <c r="E71" s="443"/>
      <c r="F71" s="366"/>
      <c r="G71" s="367"/>
      <c r="H71" s="374" t="s">
        <v>480</v>
      </c>
      <c r="I71" s="443"/>
      <c r="J71" s="369"/>
      <c r="K71" s="370"/>
      <c r="L71" s="369"/>
      <c r="M71" s="367"/>
      <c r="N71" s="374" t="s">
        <v>481</v>
      </c>
      <c r="O71" s="443"/>
      <c r="P71" s="371"/>
      <c r="Q71" s="370"/>
      <c r="R71" s="366"/>
      <c r="S71" s="441"/>
    </row>
    <row r="72" spans="1:19" ht="11.25" customHeight="1">
      <c r="A72" s="444" t="s">
        <v>520</v>
      </c>
      <c r="B72" s="364"/>
      <c r="C72" s="445">
        <f>H72+N72</f>
        <v>626102.71000000008</v>
      </c>
      <c r="D72" s="446"/>
      <c r="E72" s="375">
        <f>I72+O72</f>
        <v>52881.886530994983</v>
      </c>
      <c r="F72" s="375"/>
      <c r="G72" s="367"/>
      <c r="H72" s="372">
        <f>SUM(H50:H64)+H47+H46+H26+H23+H21+H19+H18+H13+H12+H8+H48+SUM(H31:H37)</f>
        <v>484463.34307681548</v>
      </c>
      <c r="I72" s="375">
        <f>SUM(I50:I64)+I47+I46+I26+I23+I21+I19+I18+I13+I12+I8+I48+SUM(I31:I37)</f>
        <v>41014.451459277298</v>
      </c>
      <c r="J72" s="369"/>
      <c r="K72" s="370"/>
      <c r="L72" s="369"/>
      <c r="M72" s="367"/>
      <c r="N72" s="372">
        <f>SUM(N50:N64)+N47+N46+N26+N23+N21+N19+N18+N13+N12+N8+N48+SUM(N31:N37)</f>
        <v>141639.3669231846</v>
      </c>
      <c r="O72" s="375">
        <f>SUM(O50:O64)+O47+O46+O26+O23+O21+O19+O18+O13+O12+O8+O48+SUM(O31:O37)</f>
        <v>11867.435071717684</v>
      </c>
      <c r="P72" s="371"/>
      <c r="Q72" s="370"/>
      <c r="R72" s="366"/>
      <c r="S72" s="441"/>
    </row>
    <row r="73" spans="1:19" ht="11.25" customHeight="1">
      <c r="A73" s="447" t="s">
        <v>28</v>
      </c>
      <c r="B73" s="364"/>
      <c r="C73" s="445">
        <f>H73+N73</f>
        <v>-152813.39400000003</v>
      </c>
      <c r="D73" s="446"/>
      <c r="E73" s="375">
        <f>I73+O73</f>
        <v>-20189.10191481997</v>
      </c>
      <c r="F73" s="375"/>
      <c r="G73" s="448"/>
      <c r="H73" s="372">
        <f>H49+H40+H39+H38+H27+H25+H24+H22+H20+H14+H9</f>
        <v>-118587.17235640931</v>
      </c>
      <c r="I73" s="375">
        <f>I49+I40+I39+I38+I27+I25+I24+I22+I20+I14+I9</f>
        <v>-15679.338055153317</v>
      </c>
      <c r="J73" s="369"/>
      <c r="K73" s="370"/>
      <c r="L73" s="369"/>
      <c r="M73" s="367"/>
      <c r="N73" s="372">
        <f>N49+N40+N39+N38+N27+N25+N24+N22+N20+N14+N9</f>
        <v>-34226.221643590718</v>
      </c>
      <c r="O73" s="375">
        <f>O49+O40+O39+O38+O27+O25+O24+O22+O20+O14+O9</f>
        <v>-4509.7638596666511</v>
      </c>
      <c r="P73" s="371"/>
      <c r="Q73" s="370"/>
      <c r="R73" s="366"/>
      <c r="S73" s="441"/>
    </row>
    <row r="74" spans="1:19" ht="11.25" customHeight="1" thickBot="1">
      <c r="A74" s="444" t="s">
        <v>29</v>
      </c>
      <c r="B74" s="364"/>
      <c r="C74" s="445">
        <f>H74+N74</f>
        <v>473289.31600000028</v>
      </c>
      <c r="D74" s="446"/>
      <c r="E74" s="375">
        <f>I74+O74</f>
        <v>32692.784616175006</v>
      </c>
      <c r="F74" s="375"/>
      <c r="G74" s="367"/>
      <c r="H74" s="199">
        <f>J64</f>
        <v>365876.17072040634</v>
      </c>
      <c r="I74" s="220">
        <f>I65+I41+I28+I15+I10</f>
        <v>25335.113404123975</v>
      </c>
      <c r="J74" s="369"/>
      <c r="K74" s="370"/>
      <c r="L74" s="369"/>
      <c r="M74" s="367"/>
      <c r="N74" s="199">
        <f>P64</f>
        <v>107413.14527959393</v>
      </c>
      <c r="O74" s="220">
        <f>O65+O41+O28+O15+O10</f>
        <v>7357.6712120510329</v>
      </c>
      <c r="P74" s="371"/>
      <c r="Q74" s="370"/>
      <c r="R74" s="366"/>
      <c r="S74" s="441"/>
    </row>
    <row r="75" spans="1:19" ht="11.25" customHeight="1" thickBot="1">
      <c r="A75" s="444"/>
      <c r="B75" s="364"/>
      <c r="C75" s="372"/>
      <c r="D75" s="449"/>
      <c r="E75" s="375"/>
      <c r="F75" s="375"/>
      <c r="G75" s="367"/>
      <c r="H75" s="371"/>
      <c r="I75" s="375"/>
      <c r="J75" s="369"/>
      <c r="K75" s="370"/>
      <c r="L75" s="369"/>
      <c r="M75" s="367"/>
      <c r="N75" s="371"/>
      <c r="O75" s="375"/>
      <c r="P75" s="371"/>
      <c r="Q75" s="370"/>
      <c r="R75" s="366"/>
      <c r="S75" s="441"/>
    </row>
    <row r="76" spans="1:19" ht="11.25" customHeight="1" thickBot="1">
      <c r="A76" s="442"/>
      <c r="B76" s="364"/>
      <c r="C76" s="364"/>
      <c r="D76" s="462"/>
      <c r="E76" s="463"/>
      <c r="F76" s="464"/>
      <c r="G76" s="465" t="s">
        <v>633</v>
      </c>
      <c r="H76" s="469">
        <f>G64</f>
        <v>0.76489970841766475</v>
      </c>
      <c r="I76" s="461"/>
      <c r="J76" s="466"/>
      <c r="K76" s="467"/>
      <c r="L76" s="468"/>
      <c r="M76" s="465" t="s">
        <v>633</v>
      </c>
      <c r="N76" s="470">
        <f>M64</f>
        <v>0.23510029158233564</v>
      </c>
      <c r="O76" s="450"/>
      <c r="P76" s="371"/>
      <c r="Q76" s="370"/>
      <c r="R76" s="366"/>
      <c r="S76" s="441"/>
    </row>
    <row r="77" spans="1:19" ht="11.25" customHeight="1" thickBot="1">
      <c r="A77" s="451"/>
      <c r="B77" s="422"/>
      <c r="C77" s="422"/>
      <c r="D77" s="452"/>
      <c r="E77" s="453"/>
      <c r="F77" s="454"/>
      <c r="G77" s="455"/>
      <c r="H77" s="456"/>
      <c r="I77" s="456"/>
      <c r="J77" s="423"/>
      <c r="K77" s="457"/>
      <c r="L77" s="423"/>
      <c r="M77" s="455"/>
      <c r="N77" s="456"/>
      <c r="O77" s="456"/>
      <c r="P77" s="458"/>
      <c r="Q77" s="457"/>
      <c r="R77" s="454"/>
      <c r="S77" s="459"/>
    </row>
    <row r="78" spans="1:19" ht="11.25" customHeight="1">
      <c r="A78" s="208"/>
      <c r="B78" s="208"/>
      <c r="C78" s="208"/>
      <c r="D78" s="208"/>
      <c r="E78" s="190"/>
      <c r="F78" s="147"/>
      <c r="G78" s="191"/>
      <c r="H78" s="147"/>
      <c r="I78" s="147"/>
      <c r="J78" s="147"/>
      <c r="M78" s="191"/>
      <c r="N78" s="147"/>
      <c r="P78" s="147"/>
      <c r="Q78" s="149"/>
      <c r="R78" s="147"/>
    </row>
    <row r="79" spans="1:19" ht="11.25" customHeight="1">
      <c r="E79" s="208" t="s">
        <v>577</v>
      </c>
      <c r="G79" s="362" t="s">
        <v>620</v>
      </c>
      <c r="H79" s="145" t="s">
        <v>627</v>
      </c>
      <c r="I79" s="152"/>
      <c r="N79" s="208" t="s">
        <v>573</v>
      </c>
      <c r="O79" s="362" t="s">
        <v>624</v>
      </c>
      <c r="P79" s="152"/>
      <c r="Q79" s="151" t="s">
        <v>630</v>
      </c>
    </row>
    <row r="80" spans="1:19" ht="11.25" customHeight="1">
      <c r="E80" s="208" t="s">
        <v>576</v>
      </c>
      <c r="G80" s="362" t="s">
        <v>621</v>
      </c>
      <c r="H80" s="145" t="s">
        <v>628</v>
      </c>
      <c r="I80" s="152"/>
      <c r="N80" s="208" t="s">
        <v>572</v>
      </c>
      <c r="O80" s="362" t="s">
        <v>626</v>
      </c>
      <c r="P80" s="152"/>
      <c r="Q80" s="151" t="s">
        <v>630</v>
      </c>
    </row>
    <row r="81" spans="5:17" ht="11.25" customHeight="1">
      <c r="E81" s="208" t="s">
        <v>575</v>
      </c>
      <c r="G81" s="362" t="s">
        <v>622</v>
      </c>
      <c r="H81" s="145" t="s">
        <v>629</v>
      </c>
      <c r="I81" s="152"/>
      <c r="N81" s="208" t="s">
        <v>625</v>
      </c>
      <c r="O81" s="362" t="s">
        <v>20</v>
      </c>
      <c r="P81" s="152"/>
      <c r="Q81" s="151" t="s">
        <v>266</v>
      </c>
    </row>
    <row r="82" spans="5:17" ht="11.25" customHeight="1">
      <c r="E82" s="208" t="s">
        <v>574</v>
      </c>
      <c r="G82" s="362" t="s">
        <v>623</v>
      </c>
      <c r="H82" s="145" t="s">
        <v>630</v>
      </c>
      <c r="I82" s="152"/>
    </row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</sheetData>
  <mergeCells count="16">
    <mergeCell ref="D71:E71"/>
    <mergeCell ref="H71:I71"/>
    <mergeCell ref="N71:O71"/>
    <mergeCell ref="C72:D72"/>
    <mergeCell ref="C73:D73"/>
    <mergeCell ref="C74:D74"/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</mergeCells>
  <pageMargins left="0.25" right="0.25" top="0.75" bottom="0.75" header="0.3" footer="0.3"/>
  <pageSetup paperSize="9" fitToWidth="0" fitToHeight="0" pageOrder="overThenDown" orientation="landscape" verticalDpi="0" r:id="rId1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22"/>
      <c r="B1" s="223"/>
      <c r="C1" s="224"/>
      <c r="D1" s="225"/>
      <c r="E1" s="225"/>
      <c r="F1" s="226"/>
      <c r="G1" s="223"/>
      <c r="H1" s="225"/>
      <c r="I1" s="225"/>
      <c r="J1" s="226"/>
      <c r="K1" s="223"/>
    </row>
    <row r="2" spans="1:11">
      <c r="A2" s="222"/>
      <c r="G2" s="223"/>
      <c r="H2" s="225"/>
      <c r="I2" s="225"/>
      <c r="J2" s="226"/>
      <c r="K2" s="223"/>
    </row>
    <row r="3" spans="1:11">
      <c r="A3" s="222"/>
      <c r="B3" s="223"/>
      <c r="D3" s="225"/>
      <c r="E3" s="225"/>
      <c r="F3" s="226"/>
      <c r="G3" s="223"/>
      <c r="H3" s="225"/>
      <c r="I3" s="225"/>
      <c r="J3" s="226"/>
      <c r="K3" s="223"/>
    </row>
    <row r="4" spans="1:11">
      <c r="B4" s="52"/>
      <c r="C4" s="227" t="s">
        <v>521</v>
      </c>
      <c r="D4" s="2" t="s">
        <v>522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28">
        <f>'02-12-GDR'!F132</f>
        <v>-18343.55</v>
      </c>
      <c r="E9" s="4">
        <f>C9+D9</f>
        <v>343499.16</v>
      </c>
      <c r="F9" s="4">
        <f>F8+C9+D9</f>
        <v>473289.31599999999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>
        <f>SUM(D5:D10)</f>
        <v>-152813.39399999997</v>
      </c>
      <c r="E11" s="4">
        <f>SUM(E5:E10)</f>
        <v>473289.31599999999</v>
      </c>
      <c r="F11" s="4"/>
    </row>
    <row r="12" spans="1:11">
      <c r="C12" s="229"/>
      <c r="D12" s="230"/>
      <c r="E12" s="230"/>
      <c r="F12" s="230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33" customWidth="1"/>
    <col min="7" max="7" width="0.7109375" style="145" customWidth="1"/>
    <col min="8" max="8" width="7.7109375" style="234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34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31" t="s">
        <v>479</v>
      </c>
      <c r="B1" s="232" t="s">
        <v>482</v>
      </c>
      <c r="G1" s="147"/>
      <c r="O1" s="150"/>
      <c r="T1" s="147"/>
      <c r="V1" s="355" t="s">
        <v>523</v>
      </c>
      <c r="W1" s="235" t="s">
        <v>524</v>
      </c>
      <c r="X1" s="345" t="s">
        <v>520</v>
      </c>
      <c r="Y1" s="345"/>
      <c r="Z1" s="345" t="s">
        <v>28</v>
      </c>
      <c r="AA1" s="345"/>
      <c r="AB1" s="345" t="s">
        <v>525</v>
      </c>
      <c r="AC1" s="345"/>
    </row>
    <row r="2" spans="1:30" ht="11.25" customHeight="1" thickBot="1">
      <c r="A2" s="236"/>
      <c r="B2" s="237" t="s">
        <v>526</v>
      </c>
      <c r="C2" s="238"/>
      <c r="D2" s="239"/>
      <c r="E2" s="240"/>
      <c r="F2" s="241"/>
      <c r="G2" s="239"/>
      <c r="H2" s="361" t="s">
        <v>480</v>
      </c>
      <c r="I2" s="361"/>
      <c r="J2" s="361"/>
      <c r="K2" s="361"/>
      <c r="L2" s="361"/>
      <c r="M2" s="239"/>
      <c r="N2" s="361" t="s">
        <v>481</v>
      </c>
      <c r="O2" s="361"/>
      <c r="P2" s="361"/>
      <c r="Q2" s="361"/>
      <c r="R2" s="361"/>
      <c r="S2" s="239"/>
      <c r="T2" s="242"/>
      <c r="V2" s="355"/>
      <c r="W2" s="243" t="s">
        <v>286</v>
      </c>
      <c r="X2" s="244" t="s">
        <v>286</v>
      </c>
      <c r="Y2" s="245" t="s">
        <v>365</v>
      </c>
      <c r="Z2" s="244" t="s">
        <v>286</v>
      </c>
      <c r="AA2" s="245" t="s">
        <v>365</v>
      </c>
      <c r="AB2" s="246" t="s">
        <v>286</v>
      </c>
      <c r="AC2" s="245" t="s">
        <v>365</v>
      </c>
    </row>
    <row r="3" spans="1:30" ht="11.25" customHeight="1" thickBot="1">
      <c r="A3" s="158"/>
      <c r="F3" s="247"/>
      <c r="H3" s="248"/>
      <c r="L3" s="249"/>
      <c r="N3" s="248"/>
      <c r="R3" s="193"/>
      <c r="T3" s="250"/>
      <c r="V3" s="250">
        <v>2018</v>
      </c>
      <c r="W3" s="251">
        <f>E14</f>
        <v>25000</v>
      </c>
      <c r="X3" s="252">
        <f>E15</f>
        <v>21000</v>
      </c>
      <c r="Y3" s="253">
        <f>F15</f>
        <v>3804.3478260869565</v>
      </c>
      <c r="Z3" s="252">
        <f>E16</f>
        <v>-22399.42</v>
      </c>
      <c r="AA3" s="253">
        <f>F16</f>
        <v>-4057.865942028986</v>
      </c>
      <c r="AB3" s="147">
        <f>E17</f>
        <v>-1399.4199999999983</v>
      </c>
      <c r="AC3" s="253">
        <f t="shared" ref="AC3:AC8" si="0">Y3+AA3</f>
        <v>-253.51811594202945</v>
      </c>
    </row>
    <row r="4" spans="1:30" ht="11.25" customHeight="1">
      <c r="A4" s="169">
        <v>2007</v>
      </c>
      <c r="B4" s="170"/>
      <c r="C4" s="170"/>
      <c r="D4" s="171" t="s">
        <v>488</v>
      </c>
      <c r="E4" s="172">
        <v>450000</v>
      </c>
      <c r="F4" s="254"/>
      <c r="G4" s="156"/>
      <c r="H4" s="255">
        <f>L4/$E$4</f>
        <v>0.5</v>
      </c>
      <c r="I4" s="173"/>
      <c r="J4" s="174" t="s">
        <v>489</v>
      </c>
      <c r="K4" s="173"/>
      <c r="L4" s="256">
        <v>225000</v>
      </c>
      <c r="M4" s="175"/>
      <c r="N4" s="255">
        <f>R4/$E$4</f>
        <v>0.5</v>
      </c>
      <c r="O4" s="173"/>
      <c r="P4" s="176"/>
      <c r="Q4" s="173"/>
      <c r="R4" s="256">
        <v>225000</v>
      </c>
      <c r="S4" s="156"/>
      <c r="T4" s="257"/>
      <c r="V4" s="250">
        <v>2019</v>
      </c>
      <c r="W4" s="251">
        <f>E24</f>
        <v>34645</v>
      </c>
      <c r="X4" s="252">
        <f>E25</f>
        <v>26500</v>
      </c>
      <c r="Y4" s="253">
        <f>F25</f>
        <v>4624.7818499127388</v>
      </c>
      <c r="Z4" s="252">
        <f>E26</f>
        <v>-3104.8199999999997</v>
      </c>
      <c r="AA4" s="253">
        <f>F26</f>
        <v>-541.85340314136113</v>
      </c>
      <c r="AB4" s="147">
        <f>E27</f>
        <v>23395.18</v>
      </c>
      <c r="AC4" s="253">
        <f t="shared" si="0"/>
        <v>4082.9284467713778</v>
      </c>
    </row>
    <row r="5" spans="1:30" ht="11.25" customHeight="1" thickBot="1">
      <c r="A5" s="177">
        <v>2017</v>
      </c>
      <c r="B5" s="162"/>
      <c r="C5" s="163" t="s">
        <v>527</v>
      </c>
      <c r="D5" s="163"/>
      <c r="E5" s="178" t="s">
        <v>528</v>
      </c>
      <c r="F5" s="258"/>
      <c r="G5" s="163"/>
      <c r="H5" s="360">
        <f>L5/$E$4</f>
        <v>0.78125008888888881</v>
      </c>
      <c r="I5" s="360"/>
      <c r="J5" s="179" t="s">
        <v>529</v>
      </c>
      <c r="K5" s="180">
        <v>126562.54</v>
      </c>
      <c r="L5" s="259">
        <f>L4+K5</f>
        <v>351562.54</v>
      </c>
      <c r="M5" s="163"/>
      <c r="N5" s="360">
        <f>R5/$E$4</f>
        <v>0.21874991111111111</v>
      </c>
      <c r="O5" s="360"/>
      <c r="P5" s="182" t="s">
        <v>492</v>
      </c>
      <c r="Q5" s="183">
        <f>K5</f>
        <v>126562.54</v>
      </c>
      <c r="R5" s="260">
        <f>R4-Q5</f>
        <v>98437.46</v>
      </c>
      <c r="S5" s="163"/>
      <c r="T5" s="261"/>
      <c r="V5" s="250">
        <v>2020</v>
      </c>
      <c r="W5" s="251">
        <f>E41</f>
        <v>83624</v>
      </c>
      <c r="X5" s="252">
        <f>E42</f>
        <v>64500</v>
      </c>
      <c r="Y5" s="253">
        <f>F42</f>
        <v>8225.3763509654054</v>
      </c>
      <c r="Z5" s="252">
        <f>E43</f>
        <v>-76896.293999999994</v>
      </c>
      <c r="AA5" s="253">
        <f>F43</f>
        <v>-10810.705602735459</v>
      </c>
      <c r="AB5" s="147">
        <f>E44</f>
        <v>-12396.293999999994</v>
      </c>
      <c r="AC5" s="253">
        <f t="shared" si="0"/>
        <v>-2585.3292517700538</v>
      </c>
    </row>
    <row r="6" spans="1:30" ht="11.25" customHeight="1">
      <c r="A6" s="158"/>
      <c r="F6" s="247"/>
      <c r="H6" s="248"/>
      <c r="L6" s="249"/>
      <c r="N6" s="248"/>
      <c r="R6" s="193"/>
      <c r="T6" s="250"/>
      <c r="V6" s="250">
        <v>2021</v>
      </c>
      <c r="W6" s="251">
        <f>E59</f>
        <v>132760</v>
      </c>
      <c r="X6" s="252">
        <f>E60</f>
        <v>152260</v>
      </c>
      <c r="Y6" s="253">
        <f>F60</f>
        <v>16569.625941280272</v>
      </c>
      <c r="Z6" s="252">
        <f>E61</f>
        <v>-32069.31</v>
      </c>
      <c r="AA6" s="253">
        <f>F61</f>
        <v>-3759.5908558030496</v>
      </c>
      <c r="AB6" s="147">
        <f>E62</f>
        <v>120190.69</v>
      </c>
      <c r="AC6" s="253">
        <f t="shared" si="0"/>
        <v>12810.035085477222</v>
      </c>
    </row>
    <row r="7" spans="1:30" ht="11.25" customHeight="1" thickBot="1">
      <c r="A7" s="158"/>
      <c r="F7" s="247"/>
      <c r="H7" s="248"/>
      <c r="L7" s="249"/>
      <c r="N7" s="248"/>
      <c r="R7" s="193"/>
      <c r="T7" s="250"/>
      <c r="V7" s="250">
        <v>2022</v>
      </c>
      <c r="W7" s="251">
        <f>E85</f>
        <v>350073.70999999996</v>
      </c>
      <c r="X7" s="252">
        <f>E86</f>
        <v>361842.70999999996</v>
      </c>
      <c r="Y7" s="253">
        <f>F86</f>
        <v>19657.754562749607</v>
      </c>
      <c r="Z7" s="252">
        <f>E87</f>
        <v>-18343.55</v>
      </c>
      <c r="AA7" s="253">
        <f>F87</f>
        <v>-1019.0861111111116</v>
      </c>
      <c r="AB7" s="147">
        <f>E88</f>
        <v>343499.16</v>
      </c>
      <c r="AC7" s="253">
        <f t="shared" si="0"/>
        <v>18638.668451638496</v>
      </c>
    </row>
    <row r="8" spans="1:30" ht="11.25" customHeight="1" thickBot="1">
      <c r="A8" s="153"/>
      <c r="B8" s="154"/>
      <c r="C8" s="154"/>
      <c r="D8" s="156" t="s">
        <v>530</v>
      </c>
      <c r="E8" s="175" t="s">
        <v>483</v>
      </c>
      <c r="F8" s="262"/>
      <c r="G8" s="156"/>
      <c r="H8" s="352" t="s">
        <v>484</v>
      </c>
      <c r="I8" s="352"/>
      <c r="J8" s="156"/>
      <c r="K8" s="353" t="s">
        <v>485</v>
      </c>
      <c r="L8" s="353"/>
      <c r="M8" s="156"/>
      <c r="N8" s="352" t="s">
        <v>484</v>
      </c>
      <c r="O8" s="352"/>
      <c r="P8" s="352"/>
      <c r="Q8" s="353" t="s">
        <v>485</v>
      </c>
      <c r="R8" s="353"/>
      <c r="S8" s="156"/>
      <c r="T8" s="257" t="s">
        <v>365</v>
      </c>
      <c r="V8" s="358" t="s">
        <v>531</v>
      </c>
      <c r="W8" s="359">
        <f>SUM(W3:W7)</f>
        <v>626102.71</v>
      </c>
      <c r="X8" s="350">
        <f>SUM(X3:X7)</f>
        <v>626102.71</v>
      </c>
      <c r="Y8" s="351">
        <f>SUM(Y3:Y7)</f>
        <v>52881.886530994983</v>
      </c>
      <c r="Z8" s="350">
        <f>SUM(Z3:Z7)</f>
        <v>-152813.39399999997</v>
      </c>
      <c r="AA8" s="351">
        <f>SUM(AA3:AA7)</f>
        <v>-20189.101914819967</v>
      </c>
      <c r="AB8" s="263">
        <f>X8+Z8</f>
        <v>473289.31599999999</v>
      </c>
      <c r="AC8" s="264">
        <f t="shared" si="0"/>
        <v>32692.784616175017</v>
      </c>
    </row>
    <row r="9" spans="1:30" ht="11.25" customHeight="1" thickBot="1">
      <c r="A9" s="160"/>
      <c r="B9" s="161"/>
      <c r="C9" s="162"/>
      <c r="D9" s="165" t="s">
        <v>532</v>
      </c>
      <c r="E9" s="164" t="s">
        <v>286</v>
      </c>
      <c r="F9" s="265"/>
      <c r="G9" s="165"/>
      <c r="H9" s="266" t="s">
        <v>486</v>
      </c>
      <c r="I9" s="164" t="s">
        <v>286</v>
      </c>
      <c r="J9" s="166" t="s">
        <v>365</v>
      </c>
      <c r="K9" s="164" t="s">
        <v>286</v>
      </c>
      <c r="L9" s="267" t="s">
        <v>365</v>
      </c>
      <c r="M9" s="164"/>
      <c r="N9" s="266" t="s">
        <v>486</v>
      </c>
      <c r="O9" s="164" t="s">
        <v>286</v>
      </c>
      <c r="P9" s="167" t="s">
        <v>365</v>
      </c>
      <c r="Q9" s="164" t="s">
        <v>286</v>
      </c>
      <c r="R9" s="168" t="s">
        <v>365</v>
      </c>
      <c r="S9" s="165"/>
      <c r="T9" s="268" t="s">
        <v>487</v>
      </c>
      <c r="V9" s="358"/>
      <c r="W9" s="359"/>
      <c r="X9" s="350"/>
      <c r="Y9" s="351"/>
      <c r="Z9" s="350"/>
      <c r="AA9" s="351"/>
      <c r="AB9" s="354" t="s">
        <v>533</v>
      </c>
      <c r="AC9" s="354"/>
    </row>
    <row r="10" spans="1:30" ht="11.25" customHeight="1" thickBot="1">
      <c r="A10" s="186">
        <v>2018</v>
      </c>
      <c r="B10" s="154"/>
      <c r="C10" s="154"/>
      <c r="D10" s="155"/>
      <c r="E10" s="155"/>
      <c r="F10" s="269"/>
      <c r="G10" s="155"/>
      <c r="H10" s="270"/>
      <c r="I10" s="155"/>
      <c r="J10" s="155"/>
      <c r="K10" s="155"/>
      <c r="L10" s="271"/>
      <c r="M10" s="155"/>
      <c r="N10" s="270"/>
      <c r="O10" s="155"/>
      <c r="P10" s="189"/>
      <c r="Q10" s="155"/>
      <c r="R10" s="271"/>
      <c r="S10" s="155"/>
      <c r="T10" s="272"/>
    </row>
    <row r="11" spans="1:30" ht="11.25" customHeight="1" thickBot="1">
      <c r="A11" s="158" t="s">
        <v>288</v>
      </c>
      <c r="B11" s="146">
        <v>43403</v>
      </c>
      <c r="C11" s="146" t="s">
        <v>493</v>
      </c>
      <c r="D11" s="190">
        <v>25000</v>
      </c>
      <c r="E11" s="190">
        <f>'02-11-GLR'!G6</f>
        <v>21000</v>
      </c>
      <c r="F11" s="273"/>
      <c r="H11" s="274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49">
        <f>L5-P11</f>
        <v>350730.33925120771</v>
      </c>
      <c r="N11" s="274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49">
        <f>R5+P11</f>
        <v>99269.660748792274</v>
      </c>
      <c r="S11" s="147"/>
      <c r="T11" s="250">
        <v>5.52</v>
      </c>
      <c r="V11" s="355" t="s">
        <v>534</v>
      </c>
      <c r="W11" s="356">
        <f>H83</f>
        <v>0.76489970841766475</v>
      </c>
      <c r="X11" s="345" t="s">
        <v>520</v>
      </c>
      <c r="Y11" s="345"/>
      <c r="Z11" s="345" t="s">
        <v>28</v>
      </c>
      <c r="AA11" s="345"/>
      <c r="AB11" s="345" t="s">
        <v>525</v>
      </c>
      <c r="AC11" s="345"/>
    </row>
    <row r="12" spans="1:30" ht="11.25" customHeight="1" thickBot="1">
      <c r="A12" s="158" t="s">
        <v>369</v>
      </c>
      <c r="B12" s="146">
        <v>43403</v>
      </c>
      <c r="C12" s="151"/>
      <c r="E12" s="190">
        <f>'02-12-GDR'!F16</f>
        <v>-22399.42</v>
      </c>
      <c r="F12" s="273"/>
      <c r="G12" s="147"/>
      <c r="H12" s="274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49">
        <f>L11-P12</f>
        <v>351625.50141882838</v>
      </c>
      <c r="M12" s="147"/>
      <c r="N12" s="274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49">
        <f>R11+P12</f>
        <v>98374.498581171618</v>
      </c>
      <c r="S12" s="147"/>
      <c r="T12" s="250">
        <v>5.52</v>
      </c>
      <c r="V12" s="355"/>
      <c r="W12" s="356"/>
      <c r="X12" s="244" t="s">
        <v>286</v>
      </c>
      <c r="Y12" s="245" t="s">
        <v>365</v>
      </c>
      <c r="Z12" s="246" t="s">
        <v>286</v>
      </c>
      <c r="AA12" s="246" t="s">
        <v>365</v>
      </c>
      <c r="AB12" s="246" t="s">
        <v>286</v>
      </c>
      <c r="AC12" s="245" t="s">
        <v>365</v>
      </c>
      <c r="AD12" s="275"/>
    </row>
    <row r="13" spans="1:30" ht="11.25" customHeight="1" thickBot="1">
      <c r="A13" s="158"/>
      <c r="C13" s="151"/>
      <c r="E13" s="190"/>
      <c r="F13" s="273"/>
      <c r="G13" s="147"/>
      <c r="H13" s="274"/>
      <c r="I13" s="147"/>
      <c r="J13" s="151"/>
      <c r="K13" s="147"/>
      <c r="L13" s="249"/>
      <c r="M13" s="147"/>
      <c r="N13" s="274"/>
      <c r="O13" s="147"/>
      <c r="Q13" s="151"/>
      <c r="R13" s="249"/>
      <c r="S13" s="147"/>
      <c r="T13" s="250"/>
      <c r="V13" s="250">
        <v>2018</v>
      </c>
      <c r="W13" s="356"/>
      <c r="X13" s="252">
        <f>I15</f>
        <v>16406.251866666666</v>
      </c>
      <c r="Y13" s="253">
        <f>J15</f>
        <v>2972.1470772946859</v>
      </c>
      <c r="Z13" s="276">
        <f>I16</f>
        <v>-17458.124834733972</v>
      </c>
      <c r="AA13" s="277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75"/>
    </row>
    <row r="14" spans="1:30" s="145" customFormat="1" ht="11.25" customHeight="1" thickBot="1">
      <c r="A14" s="158"/>
      <c r="D14" s="278" t="s">
        <v>535</v>
      </c>
      <c r="E14" s="190">
        <f>SUM(D11:D12)</f>
        <v>25000</v>
      </c>
      <c r="F14" s="279"/>
      <c r="G14" s="147"/>
      <c r="H14" s="274"/>
      <c r="I14" s="147"/>
      <c r="J14" s="151"/>
      <c r="L14" s="249"/>
      <c r="N14" s="248"/>
      <c r="O14" s="147"/>
      <c r="P14" s="151"/>
      <c r="R14" s="193"/>
      <c r="S14" s="205"/>
      <c r="T14" s="250"/>
      <c r="V14" s="250">
        <v>2019</v>
      </c>
      <c r="W14" s="356"/>
      <c r="X14" s="252">
        <f>I25</f>
        <v>20699.204717171131</v>
      </c>
      <c r="Y14" s="253">
        <f>J25</f>
        <v>3612.4266522113658</v>
      </c>
      <c r="Z14" s="252">
        <f>I26</f>
        <v>-2419.0904636672876</v>
      </c>
      <c r="AA14" s="253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8"/>
      <c r="D15" s="203" t="s">
        <v>536</v>
      </c>
      <c r="E15" s="190">
        <f>E11</f>
        <v>21000</v>
      </c>
      <c r="F15" s="280">
        <f>J15+P15</f>
        <v>3804.3478260869565</v>
      </c>
      <c r="G15" s="147"/>
      <c r="H15" s="274"/>
      <c r="I15" s="147">
        <f>I11</f>
        <v>16406.251866666666</v>
      </c>
      <c r="J15" s="151">
        <f>J11</f>
        <v>2972.1470772946859</v>
      </c>
      <c r="L15" s="193"/>
      <c r="N15" s="158"/>
      <c r="O15" s="147">
        <f>O11</f>
        <v>4593.7481333333335</v>
      </c>
      <c r="P15" s="151">
        <f>P11</f>
        <v>832.20074879227059</v>
      </c>
      <c r="R15" s="193"/>
      <c r="S15" s="205"/>
      <c r="T15" s="250"/>
      <c r="V15" s="250">
        <v>2020</v>
      </c>
      <c r="W15" s="356"/>
      <c r="X15" s="252">
        <f>I42</f>
        <v>50197.878908060913</v>
      </c>
      <c r="Y15" s="253">
        <f>J42</f>
        <v>6401.7161892819431</v>
      </c>
      <c r="Z15" s="252">
        <f>I43</f>
        <v>-59754.669109849201</v>
      </c>
      <c r="AA15" s="253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8"/>
      <c r="D16" s="203" t="s">
        <v>537</v>
      </c>
      <c r="E16" s="190">
        <f>E12</f>
        <v>-22399.42</v>
      </c>
      <c r="F16" s="280">
        <f>J16+P16</f>
        <v>-4057.865942028986</v>
      </c>
      <c r="H16" s="248"/>
      <c r="I16" s="147">
        <f>I12</f>
        <v>-17458.124834733972</v>
      </c>
      <c r="J16" s="151">
        <f>J12</f>
        <v>-3162.7037744083286</v>
      </c>
      <c r="L16" s="193"/>
      <c r="N16" s="158"/>
      <c r="O16" s="147">
        <f>O12</f>
        <v>-4941.2951652660277</v>
      </c>
      <c r="P16" s="151">
        <f>P12</f>
        <v>-895.16216762065721</v>
      </c>
      <c r="R16" s="193"/>
      <c r="T16" s="250"/>
      <c r="V16" s="250">
        <v>2021</v>
      </c>
      <c r="W16" s="356"/>
      <c r="X16" s="252">
        <f>I60</f>
        <v>118343.48939231082</v>
      </c>
      <c r="Y16" s="253">
        <f>J60</f>
        <v>12880.607946946648</v>
      </c>
      <c r="Z16" s="252">
        <f>I61</f>
        <v>-24792.137942644971</v>
      </c>
      <c r="AA16" s="253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0"/>
      <c r="B17" s="163"/>
      <c r="C17" s="163"/>
      <c r="D17" s="194" t="s">
        <v>538</v>
      </c>
      <c r="E17" s="195">
        <f>E15+E16</f>
        <v>-1399.4199999999983</v>
      </c>
      <c r="F17" s="281">
        <f>J17+P17</f>
        <v>-253.51811594202934</v>
      </c>
      <c r="G17" s="163"/>
      <c r="H17" s="282"/>
      <c r="I17" s="196">
        <f>I15+I16</f>
        <v>-1051.8729680673059</v>
      </c>
      <c r="J17" s="198">
        <f>J15+J16</f>
        <v>-190.55669711364271</v>
      </c>
      <c r="K17" s="163"/>
      <c r="L17" s="185"/>
      <c r="M17" s="163"/>
      <c r="N17" s="160"/>
      <c r="O17" s="196">
        <f>O15+O16</f>
        <v>-347.54703193269415</v>
      </c>
      <c r="P17" s="198">
        <f>P15+P16</f>
        <v>-62.961418828386627</v>
      </c>
      <c r="Q17" s="163"/>
      <c r="R17" s="185"/>
      <c r="S17" s="163"/>
      <c r="T17" s="261"/>
      <c r="V17" s="250">
        <v>2022</v>
      </c>
      <c r="W17" s="356"/>
      <c r="X17" s="252">
        <f>I86</f>
        <v>278816.51819260593</v>
      </c>
      <c r="Y17" s="253">
        <f>J86</f>
        <v>15147.553593542654</v>
      </c>
      <c r="Z17" s="252">
        <f>I87</f>
        <v>-14163.15000551388</v>
      </c>
      <c r="AA17" s="253">
        <f>J87</f>
        <v>-786.84166697299338</v>
      </c>
      <c r="AB17" s="147">
        <f>I88</f>
        <v>264653.36818709207</v>
      </c>
      <c r="AC17" s="151">
        <f t="shared" si="1"/>
        <v>14360.71192656966</v>
      </c>
    </row>
    <row r="18" spans="1:29" s="145" customFormat="1" ht="11.25" customHeight="1" thickBot="1">
      <c r="A18" s="283"/>
      <c r="B18" s="284"/>
      <c r="C18" s="284"/>
      <c r="D18" s="285"/>
      <c r="E18" s="218"/>
      <c r="F18" s="286"/>
      <c r="H18" s="287"/>
      <c r="I18" s="147"/>
      <c r="L18" s="249"/>
      <c r="N18" s="248"/>
      <c r="O18" s="147"/>
      <c r="P18" s="151"/>
      <c r="R18" s="193"/>
      <c r="T18" s="250"/>
      <c r="V18" s="357" t="s">
        <v>531</v>
      </c>
      <c r="W18" s="356"/>
      <c r="X18" s="350">
        <f>SUM(X13:X17)</f>
        <v>484463.34307681548</v>
      </c>
      <c r="Y18" s="351">
        <f>SUM(Y13:Y17)</f>
        <v>41014.451459277298</v>
      </c>
      <c r="Z18" s="350">
        <f>SUM(Z13:Z17)</f>
        <v>-118587.1723564093</v>
      </c>
      <c r="AA18" s="351">
        <f>SUM(AA13:AA17)</f>
        <v>-15679.338055153317</v>
      </c>
      <c r="AB18" s="288">
        <f>X18+Z18</f>
        <v>365876.17072040617</v>
      </c>
      <c r="AC18" s="264">
        <f t="shared" si="1"/>
        <v>25335.113404123978</v>
      </c>
    </row>
    <row r="19" spans="1:29" s="145" customFormat="1" ht="11.25" customHeight="1" thickBot="1">
      <c r="A19" s="186">
        <v>2019</v>
      </c>
      <c r="B19" s="170"/>
      <c r="C19" s="170"/>
      <c r="D19" s="156"/>
      <c r="E19" s="155"/>
      <c r="F19" s="269"/>
      <c r="G19" s="155"/>
      <c r="H19" s="255"/>
      <c r="I19" s="201"/>
      <c r="J19" s="189"/>
      <c r="K19" s="201"/>
      <c r="L19" s="289"/>
      <c r="M19" s="155"/>
      <c r="N19" s="255"/>
      <c r="O19" s="201"/>
      <c r="P19" s="189"/>
      <c r="Q19" s="155"/>
      <c r="R19" s="157"/>
      <c r="S19" s="155"/>
      <c r="T19" s="272"/>
      <c r="V19" s="357"/>
      <c r="W19" s="356"/>
      <c r="X19" s="350"/>
      <c r="Y19" s="351"/>
      <c r="Z19" s="350"/>
      <c r="AA19" s="351"/>
      <c r="AB19" s="354" t="s">
        <v>539</v>
      </c>
      <c r="AC19" s="354"/>
    </row>
    <row r="20" spans="1:29" s="145" customFormat="1" ht="11.25" customHeight="1" thickBot="1">
      <c r="A20" s="158" t="s">
        <v>293</v>
      </c>
      <c r="B20" s="146">
        <v>43781</v>
      </c>
      <c r="C20" s="146" t="s">
        <v>493</v>
      </c>
      <c r="D20" s="190">
        <v>30645</v>
      </c>
      <c r="E20" s="190">
        <f>'02-11-GLR'!G9+'02-11-GLR'!G10+'02-11-GLR'!G14</f>
        <v>22500</v>
      </c>
      <c r="F20" s="273"/>
      <c r="H20" s="274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49">
        <f>L12-P20</f>
        <v>350767.08520084259</v>
      </c>
      <c r="N20" s="274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49">
        <f>R12+P20</f>
        <v>99232.914799157414</v>
      </c>
      <c r="S20" s="147"/>
      <c r="T20" s="250">
        <v>5.73</v>
      </c>
    </row>
    <row r="21" spans="1:29" s="145" customFormat="1" ht="11.25" customHeight="1" thickBot="1">
      <c r="A21" s="158" t="s">
        <v>295</v>
      </c>
      <c r="B21" s="146">
        <v>43799</v>
      </c>
      <c r="C21" s="146" t="s">
        <v>495</v>
      </c>
      <c r="D21" s="190">
        <v>4000</v>
      </c>
      <c r="E21" s="190">
        <f>'02-11-GLR'!G13</f>
        <v>4000</v>
      </c>
      <c r="F21" s="273"/>
      <c r="H21" s="274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49">
        <f>L20-P21</f>
        <v>350613.14622112701</v>
      </c>
      <c r="N21" s="274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49">
        <f>R20+P21</f>
        <v>99386.853778873003</v>
      </c>
      <c r="S21" s="147"/>
      <c r="T21" s="250">
        <v>5.73</v>
      </c>
      <c r="V21" s="355" t="s">
        <v>540</v>
      </c>
      <c r="W21" s="356">
        <f>N83</f>
        <v>0.23510029158233564</v>
      </c>
      <c r="X21" s="345" t="s">
        <v>520</v>
      </c>
      <c r="Y21" s="345"/>
      <c r="Z21" s="345" t="s">
        <v>28</v>
      </c>
      <c r="AA21" s="345"/>
      <c r="AB21" s="345" t="s">
        <v>525</v>
      </c>
      <c r="AC21" s="345"/>
    </row>
    <row r="22" spans="1:29" s="145" customFormat="1" ht="11.25" customHeight="1" thickBot="1">
      <c r="A22" s="158" t="s">
        <v>384</v>
      </c>
      <c r="B22" s="146">
        <v>43799</v>
      </c>
      <c r="C22" s="151"/>
      <c r="E22" s="190">
        <f>'02-12-GDR'!F32</f>
        <v>-3104.8199999999997</v>
      </c>
      <c r="F22" s="273"/>
      <c r="G22" s="147"/>
      <c r="H22" s="274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49">
        <f>L21-P22</f>
        <v>350732.8197876772</v>
      </c>
      <c r="M22" s="147"/>
      <c r="N22" s="274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49">
        <f>R21+P22</f>
        <v>99267.180212322797</v>
      </c>
      <c r="S22" s="147"/>
      <c r="T22" s="250">
        <v>5.73</v>
      </c>
      <c r="V22" s="355"/>
      <c r="W22" s="356"/>
      <c r="X22" s="244" t="s">
        <v>286</v>
      </c>
      <c r="Y22" s="245" t="s">
        <v>365</v>
      </c>
      <c r="Z22" s="244" t="s">
        <v>286</v>
      </c>
      <c r="AA22" s="246" t="s">
        <v>365</v>
      </c>
      <c r="AB22" s="244" t="s">
        <v>286</v>
      </c>
      <c r="AC22" s="245" t="s">
        <v>365</v>
      </c>
    </row>
    <row r="23" spans="1:29" s="145" customFormat="1" ht="11.25" customHeight="1" thickBot="1">
      <c r="A23" s="158"/>
      <c r="F23" s="247"/>
      <c r="H23" s="158"/>
      <c r="L23" s="193"/>
      <c r="N23" s="158"/>
      <c r="O23" s="147"/>
      <c r="R23" s="193"/>
      <c r="T23" s="250"/>
      <c r="V23" s="250">
        <v>2018</v>
      </c>
      <c r="W23" s="356"/>
      <c r="X23" s="252">
        <f>O15</f>
        <v>4593.7481333333335</v>
      </c>
      <c r="Y23" s="253">
        <f>P15</f>
        <v>832.20074879227059</v>
      </c>
      <c r="Z23" s="252">
        <f>O16</f>
        <v>-4941.2951652660277</v>
      </c>
      <c r="AA23" s="253">
        <f>P16</f>
        <v>-895.16216762065721</v>
      </c>
      <c r="AB23" s="252">
        <f>O17</f>
        <v>-347.54703193269415</v>
      </c>
      <c r="AC23" s="253">
        <f t="shared" ref="AC23:AC28" si="2">Y23+AA23</f>
        <v>-62.961418828386627</v>
      </c>
    </row>
    <row r="24" spans="1:29" s="145" customFormat="1" ht="11.25" customHeight="1" thickBot="1">
      <c r="A24" s="158"/>
      <c r="B24" s="208"/>
      <c r="D24" s="278" t="s">
        <v>541</v>
      </c>
      <c r="E24" s="218">
        <f>SUM(D20:D22)</f>
        <v>34645</v>
      </c>
      <c r="F24" s="273"/>
      <c r="G24" s="147"/>
      <c r="H24" s="274"/>
      <c r="I24" s="147"/>
      <c r="J24" s="151"/>
      <c r="L24" s="249"/>
      <c r="N24" s="274"/>
      <c r="O24" s="147"/>
      <c r="P24" s="151"/>
      <c r="Q24" s="205"/>
      <c r="R24" s="249"/>
      <c r="S24" s="205"/>
      <c r="T24" s="250"/>
      <c r="V24" s="250">
        <v>2019</v>
      </c>
      <c r="W24" s="356"/>
      <c r="X24" s="252">
        <f>O25</f>
        <v>5800.7952828288689</v>
      </c>
      <c r="Y24" s="253">
        <f>P25</f>
        <v>1012.3551977013731</v>
      </c>
      <c r="Z24" s="252">
        <f>O26</f>
        <v>-685.72953633271209</v>
      </c>
      <c r="AA24" s="253">
        <f>P26</f>
        <v>-119.67356655021152</v>
      </c>
      <c r="AB24" s="252">
        <f>O27</f>
        <v>5115.0657464961569</v>
      </c>
      <c r="AC24" s="253">
        <f t="shared" si="2"/>
        <v>892.68163115116158</v>
      </c>
    </row>
    <row r="25" spans="1:29" s="145" customFormat="1" ht="11.25" customHeight="1" thickBot="1">
      <c r="A25" s="158"/>
      <c r="D25" s="203" t="s">
        <v>542</v>
      </c>
      <c r="E25" s="190">
        <f>E20+E21</f>
        <v>26500</v>
      </c>
      <c r="F25" s="280">
        <f>J25+P25</f>
        <v>4624.7818499127388</v>
      </c>
      <c r="G25" s="147"/>
      <c r="H25" s="274"/>
      <c r="I25" s="147">
        <f>I21+I20</f>
        <v>20699.204717171131</v>
      </c>
      <c r="J25" s="151">
        <f>J20+J21</f>
        <v>3612.4266522113658</v>
      </c>
      <c r="L25" s="249"/>
      <c r="N25" s="248"/>
      <c r="O25" s="147">
        <f>O20+O21</f>
        <v>5800.7952828288689</v>
      </c>
      <c r="P25" s="151">
        <f>P20+P21</f>
        <v>1012.3551977013731</v>
      </c>
      <c r="R25" s="193"/>
      <c r="T25" s="250"/>
      <c r="V25" s="250">
        <v>2020</v>
      </c>
      <c r="W25" s="356"/>
      <c r="X25" s="252">
        <f>O42</f>
        <v>14302.121091939091</v>
      </c>
      <c r="Y25" s="253">
        <f>P42</f>
        <v>1823.6601616834619</v>
      </c>
      <c r="Z25" s="252">
        <f>O43</f>
        <v>-17141.624890150815</v>
      </c>
      <c r="AA25" s="253">
        <f>P43</f>
        <v>-2409.5568282093595</v>
      </c>
      <c r="AB25" s="252">
        <f>O44</f>
        <v>-2839.5037982117246</v>
      </c>
      <c r="AC25" s="253">
        <f t="shared" si="2"/>
        <v>-585.89666652589767</v>
      </c>
    </row>
    <row r="26" spans="1:29" s="145" customFormat="1" ht="11.25" customHeight="1" thickBot="1">
      <c r="A26" s="158"/>
      <c r="D26" s="203" t="s">
        <v>543</v>
      </c>
      <c r="E26" s="190">
        <f>E22</f>
        <v>-3104.8199999999997</v>
      </c>
      <c r="F26" s="280">
        <f>J26+P26</f>
        <v>-541.85340314136113</v>
      </c>
      <c r="H26" s="248"/>
      <c r="I26" s="147">
        <f>I22</f>
        <v>-2419.0904636672876</v>
      </c>
      <c r="J26" s="151">
        <f>J22</f>
        <v>-422.17983659114964</v>
      </c>
      <c r="L26" s="249"/>
      <c r="N26" s="248"/>
      <c r="O26" s="147">
        <f>O22</f>
        <v>-685.72953633271209</v>
      </c>
      <c r="P26" s="151">
        <f>P22</f>
        <v>-119.67356655021152</v>
      </c>
      <c r="R26" s="193"/>
      <c r="T26" s="250"/>
      <c r="V26" s="250">
        <v>2021</v>
      </c>
      <c r="W26" s="356"/>
      <c r="X26" s="252">
        <f>O60</f>
        <v>33916.510607689197</v>
      </c>
      <c r="Y26" s="253">
        <f>P60</f>
        <v>3689.0179943336234</v>
      </c>
      <c r="Z26" s="252">
        <f>O61</f>
        <v>-7277.1720573550374</v>
      </c>
      <c r="AA26" s="253">
        <f>P61</f>
        <v>-853.12685314830458</v>
      </c>
      <c r="AB26" s="252">
        <f>O62</f>
        <v>26639.33855033416</v>
      </c>
      <c r="AC26" s="253">
        <f t="shared" si="2"/>
        <v>2835.8911411853187</v>
      </c>
    </row>
    <row r="27" spans="1:29" s="145" customFormat="1" ht="11.25" customHeight="1" thickBot="1">
      <c r="A27" s="160"/>
      <c r="B27" s="163"/>
      <c r="C27" s="163"/>
      <c r="D27" s="194" t="s">
        <v>544</v>
      </c>
      <c r="E27" s="195">
        <f>E25+E26</f>
        <v>23395.18</v>
      </c>
      <c r="F27" s="281">
        <f>J27+P27</f>
        <v>4082.9284467713778</v>
      </c>
      <c r="G27" s="163"/>
      <c r="H27" s="282"/>
      <c r="I27" s="196">
        <f>I26+I25</f>
        <v>18280.114253503845</v>
      </c>
      <c r="J27" s="198">
        <f>J26+J25</f>
        <v>3190.2468156202162</v>
      </c>
      <c r="K27" s="163"/>
      <c r="L27" s="290"/>
      <c r="M27" s="163"/>
      <c r="N27" s="282"/>
      <c r="O27" s="196">
        <f>O25+O26</f>
        <v>5115.0657464961569</v>
      </c>
      <c r="P27" s="198">
        <f>P25+P26</f>
        <v>892.68163115116158</v>
      </c>
      <c r="Q27" s="163"/>
      <c r="R27" s="185"/>
      <c r="S27" s="163"/>
      <c r="T27" s="261"/>
      <c r="V27" s="250">
        <v>2022</v>
      </c>
      <c r="W27" s="356"/>
      <c r="X27" s="252">
        <f>O86</f>
        <v>83026.191807394149</v>
      </c>
      <c r="Y27" s="253">
        <f>P86</f>
        <v>4510.2009692069551</v>
      </c>
      <c r="Z27" s="252">
        <f>O87</f>
        <v>-4180.3999944861271</v>
      </c>
      <c r="AA27" s="253">
        <f>P87</f>
        <v>-232.24444413811818</v>
      </c>
      <c r="AB27" s="252">
        <f>O88</f>
        <v>78845.791812908021</v>
      </c>
      <c r="AC27" s="253">
        <f t="shared" si="2"/>
        <v>4277.9565250688365</v>
      </c>
    </row>
    <row r="28" spans="1:29" s="145" customFormat="1" ht="11.25" customHeight="1" thickBot="1">
      <c r="A28" s="158"/>
      <c r="B28" s="146"/>
      <c r="C28" s="146"/>
      <c r="F28" s="247"/>
      <c r="H28" s="248"/>
      <c r="L28" s="249"/>
      <c r="N28" s="248"/>
      <c r="P28" s="151"/>
      <c r="R28" s="193"/>
      <c r="T28" s="250"/>
      <c r="V28" s="357" t="s">
        <v>531</v>
      </c>
      <c r="W28" s="356"/>
      <c r="X28" s="350">
        <f>SUM(X23:X27)</f>
        <v>141639.36692318466</v>
      </c>
      <c r="Y28" s="351">
        <f>SUM(Y23:Y27)</f>
        <v>11867.435071717684</v>
      </c>
      <c r="Z28" s="350">
        <f>SUM(Z23:Z27)</f>
        <v>-34226.221643590718</v>
      </c>
      <c r="AA28" s="351">
        <f>SUM(AA23:AA27)</f>
        <v>-4509.7638596666511</v>
      </c>
      <c r="AB28" s="263">
        <f>X28+Z28</f>
        <v>107413.14527959394</v>
      </c>
      <c r="AC28" s="264">
        <f t="shared" si="2"/>
        <v>7357.6712120510329</v>
      </c>
    </row>
    <row r="29" spans="1:29" s="145" customFormat="1" ht="11.25" customHeight="1" thickBot="1">
      <c r="A29" s="186">
        <v>2020</v>
      </c>
      <c r="B29" s="170"/>
      <c r="C29" s="170"/>
      <c r="D29" s="156"/>
      <c r="E29" s="155"/>
      <c r="F29" s="269"/>
      <c r="G29" s="155"/>
      <c r="H29" s="255"/>
      <c r="I29" s="155"/>
      <c r="J29" s="155"/>
      <c r="K29" s="155"/>
      <c r="L29" s="289"/>
      <c r="M29" s="155"/>
      <c r="N29" s="255"/>
      <c r="O29" s="155"/>
      <c r="P29" s="189"/>
      <c r="Q29" s="155"/>
      <c r="R29" s="157"/>
      <c r="S29" s="155"/>
      <c r="T29" s="272"/>
      <c r="V29" s="357"/>
      <c r="W29" s="356"/>
      <c r="X29" s="350"/>
      <c r="Y29" s="351"/>
      <c r="Z29" s="350"/>
      <c r="AA29" s="351"/>
      <c r="AB29" s="354" t="s">
        <v>545</v>
      </c>
      <c r="AC29" s="354"/>
    </row>
    <row r="30" spans="1:29" s="145" customFormat="1" ht="11.25" customHeight="1" thickBot="1">
      <c r="A30" s="158" t="s">
        <v>301</v>
      </c>
      <c r="B30" s="146">
        <v>43920</v>
      </c>
      <c r="C30" s="146" t="s">
        <v>498</v>
      </c>
      <c r="D30" s="190">
        <v>6200</v>
      </c>
      <c r="E30" s="190">
        <f>'02-11-GLR'!G19</f>
        <v>6200</v>
      </c>
      <c r="F30" s="273"/>
      <c r="H30" s="274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49">
        <f>L22-P30</f>
        <v>350520.11665399262</v>
      </c>
      <c r="N30" s="274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49">
        <f>R22+P30</f>
        <v>99479.883346007395</v>
      </c>
      <c r="S30" s="147"/>
      <c r="T30" s="250">
        <v>6.43</v>
      </c>
    </row>
    <row r="31" spans="1:29" s="145" customFormat="1" ht="11.25" customHeight="1">
      <c r="A31" s="158" t="s">
        <v>309</v>
      </c>
      <c r="B31" s="146">
        <v>44134</v>
      </c>
      <c r="C31" s="146" t="s">
        <v>499</v>
      </c>
      <c r="D31" s="190">
        <v>7800</v>
      </c>
      <c r="E31" s="190">
        <f>'02-11-GLR'!G25</f>
        <v>7800</v>
      </c>
      <c r="F31" s="273"/>
      <c r="H31" s="274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49">
        <f t="shared" ref="L31:L39" si="9">L30-P31</f>
        <v>350307.76222320477</v>
      </c>
      <c r="N31" s="274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49">
        <f t="shared" ref="R31:R39" si="12">R30+P31</f>
        <v>99692.237776795257</v>
      </c>
      <c r="S31" s="147"/>
      <c r="T31" s="250">
        <v>8.1199999999999992</v>
      </c>
      <c r="V31" s="153"/>
      <c r="W31" s="155"/>
      <c r="X31" s="345" t="s">
        <v>520</v>
      </c>
      <c r="Y31" s="345"/>
      <c r="Z31" s="346" t="s">
        <v>28</v>
      </c>
      <c r="AA31" s="346"/>
      <c r="AB31" s="347" t="s">
        <v>525</v>
      </c>
      <c r="AC31" s="347"/>
    </row>
    <row r="32" spans="1:29" s="145" customFormat="1" ht="11.25" customHeight="1" thickBot="1">
      <c r="A32" s="158" t="s">
        <v>309</v>
      </c>
      <c r="B32" s="146">
        <v>44134</v>
      </c>
      <c r="C32" s="151"/>
      <c r="D32" s="190"/>
      <c r="E32" s="190">
        <f>'02-12-GDR'!F57</f>
        <v>-2000</v>
      </c>
      <c r="F32" s="273"/>
      <c r="G32" s="147"/>
      <c r="H32" s="274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49">
        <f t="shared" si="9"/>
        <v>350362.32830846851</v>
      </c>
      <c r="N32" s="274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49">
        <f t="shared" si="12"/>
        <v>99637.671691531548</v>
      </c>
      <c r="S32" s="147"/>
      <c r="T32" s="250">
        <v>8.1199999999999992</v>
      </c>
      <c r="V32" s="160"/>
      <c r="W32" s="163"/>
      <c r="X32" s="244" t="s">
        <v>286</v>
      </c>
      <c r="Y32" s="245" t="s">
        <v>365</v>
      </c>
      <c r="Z32" s="244" t="s">
        <v>286</v>
      </c>
      <c r="AA32" s="245" t="s">
        <v>365</v>
      </c>
      <c r="AB32" s="246" t="s">
        <v>286</v>
      </c>
      <c r="AC32" s="246" t="s">
        <v>365</v>
      </c>
    </row>
    <row r="33" spans="1:29" s="145" customFormat="1" ht="11.25" customHeight="1" thickBot="1">
      <c r="A33" s="158" t="s">
        <v>305</v>
      </c>
      <c r="B33" s="146">
        <v>44177</v>
      </c>
      <c r="C33" s="146" t="s">
        <v>500</v>
      </c>
      <c r="D33" s="190">
        <v>30000</v>
      </c>
      <c r="E33" s="190">
        <f>'02-11-GLR'!G22+'02-11-GLR'!G23+'02-11-GLR'!G31+'02-11-GLR'!G32</f>
        <v>22500</v>
      </c>
      <c r="F33" s="273"/>
      <c r="H33" s="274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49">
        <f t="shared" si="9"/>
        <v>349734.0958261764</v>
      </c>
      <c r="N33" s="274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49">
        <f t="shared" si="12"/>
        <v>100265.90417382367</v>
      </c>
      <c r="S33" s="147"/>
      <c r="T33" s="250">
        <v>7.93</v>
      </c>
      <c r="V33" s="349" t="s">
        <v>546</v>
      </c>
      <c r="W33" s="349"/>
      <c r="X33" s="350">
        <f>X28+X18</f>
        <v>626102.7100000002</v>
      </c>
      <c r="Y33" s="351">
        <f>Y28+Y18</f>
        <v>52881.886530994983</v>
      </c>
      <c r="Z33" s="350">
        <f>Z28+Z18</f>
        <v>-152813.39400000003</v>
      </c>
      <c r="AA33" s="351">
        <f>AA28+AA18</f>
        <v>-20189.10191481997</v>
      </c>
      <c r="AB33" s="291">
        <f>X33+Z33</f>
        <v>473289.31600000017</v>
      </c>
      <c r="AC33" s="292">
        <f>Y33+AA33</f>
        <v>32692.784616175013</v>
      </c>
    </row>
    <row r="34" spans="1:29" s="145" customFormat="1" ht="11.25" customHeight="1" thickBot="1">
      <c r="A34" s="158" t="s">
        <v>305</v>
      </c>
      <c r="B34" s="146">
        <v>44177</v>
      </c>
      <c r="C34" s="151"/>
      <c r="D34" s="190"/>
      <c r="E34" s="190">
        <f>'02-12-GDR'!F65</f>
        <v>-5500</v>
      </c>
      <c r="F34" s="273"/>
      <c r="G34" s="147"/>
      <c r="H34" s="274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49">
        <f t="shared" si="9"/>
        <v>349888.632038298</v>
      </c>
      <c r="N34" s="274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49">
        <f t="shared" si="12"/>
        <v>100111.36796170204</v>
      </c>
      <c r="S34" s="147"/>
      <c r="T34" s="250">
        <v>7.93</v>
      </c>
      <c r="V34" s="349"/>
      <c r="W34" s="349"/>
      <c r="X34" s="350"/>
      <c r="Y34" s="351"/>
      <c r="Z34" s="350"/>
      <c r="AA34" s="351"/>
      <c r="AB34" s="354" t="s">
        <v>533</v>
      </c>
      <c r="AC34" s="354"/>
    </row>
    <row r="35" spans="1:29" s="145" customFormat="1" ht="11.25" customHeight="1">
      <c r="A35" s="158" t="s">
        <v>314</v>
      </c>
      <c r="B35" s="146">
        <v>44165</v>
      </c>
      <c r="C35" s="146" t="s">
        <v>501</v>
      </c>
      <c r="D35" s="190">
        <v>35000</v>
      </c>
      <c r="E35" s="190">
        <f>'02-11-GLR'!G29+'02-11-GLR'!G30</f>
        <v>23000</v>
      </c>
      <c r="F35" s="273"/>
      <c r="H35" s="274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49">
        <f t="shared" si="9"/>
        <v>349231.78951565671</v>
      </c>
      <c r="N35" s="274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49">
        <f t="shared" si="12"/>
        <v>100768.21048434336</v>
      </c>
      <c r="S35" s="147"/>
      <c r="T35" s="250">
        <v>7.79</v>
      </c>
    </row>
    <row r="36" spans="1:29" s="145" customFormat="1" ht="11.25" customHeight="1" thickBot="1">
      <c r="A36" s="158" t="s">
        <v>314</v>
      </c>
      <c r="B36" s="146">
        <v>44165</v>
      </c>
      <c r="C36" s="151"/>
      <c r="D36" s="190"/>
      <c r="E36" s="190">
        <f>'02-12-GDR'!F77</f>
        <v>-21220</v>
      </c>
      <c r="F36" s="273"/>
      <c r="G36" s="147"/>
      <c r="H36" s="274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49">
        <f t="shared" si="9"/>
        <v>349841.77423295175</v>
      </c>
      <c r="N36" s="274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49">
        <f t="shared" si="12"/>
        <v>100158.22576704832</v>
      </c>
      <c r="S36" s="147"/>
      <c r="T36" s="250">
        <v>7.79</v>
      </c>
    </row>
    <row r="37" spans="1:29" s="145" customFormat="1" ht="11.25" customHeight="1" thickBot="1">
      <c r="A37" s="158" t="s">
        <v>398</v>
      </c>
      <c r="B37" s="146">
        <v>44165</v>
      </c>
      <c r="C37" s="151"/>
      <c r="D37" s="190"/>
      <c r="E37" s="190">
        <f>'02-12-GDR'!F54</f>
        <v>-5097.07</v>
      </c>
      <c r="F37" s="273"/>
      <c r="G37" s="147"/>
      <c r="H37" s="274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49">
        <f t="shared" si="9"/>
        <v>349970.83844425512</v>
      </c>
      <c r="N37" s="274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49">
        <f t="shared" si="12"/>
        <v>100029.16155574495</v>
      </c>
      <c r="S37" s="147"/>
      <c r="T37" s="250">
        <v>8.7899999999999991</v>
      </c>
      <c r="V37" s="349" t="s">
        <v>547</v>
      </c>
      <c r="W37" s="349"/>
      <c r="X37" s="349"/>
      <c r="Y37" s="349"/>
      <c r="Z37" s="349"/>
      <c r="AA37" s="349"/>
      <c r="AB37" s="349"/>
      <c r="AC37" s="349"/>
    </row>
    <row r="38" spans="1:29" s="145" customFormat="1" ht="11.25" customHeight="1">
      <c r="A38" s="158" t="s">
        <v>304</v>
      </c>
      <c r="B38" s="146">
        <v>43922</v>
      </c>
      <c r="C38" s="146" t="s">
        <v>493</v>
      </c>
      <c r="D38" s="190">
        <v>3014</v>
      </c>
      <c r="E38" s="190">
        <f>'02-11-GLR'!G20</f>
        <v>5000</v>
      </c>
      <c r="F38" s="273"/>
      <c r="H38" s="274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49">
        <f t="shared" si="9"/>
        <v>349857.31085197756</v>
      </c>
      <c r="N38" s="274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49">
        <f t="shared" si="12"/>
        <v>100142.6891480225</v>
      </c>
      <c r="S38" s="147"/>
      <c r="T38" s="250">
        <v>9.7899999999999991</v>
      </c>
      <c r="V38" s="293" t="s">
        <v>548</v>
      </c>
      <c r="W38" s="156" t="s">
        <v>549</v>
      </c>
      <c r="X38" s="156"/>
      <c r="Y38" s="156"/>
      <c r="Z38" s="156"/>
      <c r="AA38" s="171" t="s">
        <v>480</v>
      </c>
      <c r="AB38" s="171"/>
      <c r="AC38" s="294" t="s">
        <v>481</v>
      </c>
    </row>
    <row r="39" spans="1:29" s="145" customFormat="1" ht="11.25" customHeight="1" thickBot="1">
      <c r="A39" s="158" t="s">
        <v>304</v>
      </c>
      <c r="B39" s="146">
        <v>43922</v>
      </c>
      <c r="C39" s="151"/>
      <c r="D39" s="190">
        <v>1610</v>
      </c>
      <c r="E39" s="190">
        <f>'02-12-GDR'!F81</f>
        <v>-43079.224000000002</v>
      </c>
      <c r="F39" s="273"/>
      <c r="G39" s="147"/>
      <c r="H39" s="274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49">
        <f t="shared" si="9"/>
        <v>351318.71645420318</v>
      </c>
      <c r="N39" s="274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49">
        <f t="shared" si="12"/>
        <v>98681.283545796876</v>
      </c>
      <c r="S39" s="147"/>
      <c r="T39" s="250">
        <v>6.56</v>
      </c>
      <c r="V39" s="295">
        <v>2016</v>
      </c>
      <c r="W39" s="145" t="s">
        <v>550</v>
      </c>
      <c r="AA39" s="296">
        <f>H4</f>
        <v>0.5</v>
      </c>
      <c r="AB39" s="226"/>
      <c r="AC39" s="296">
        <f>N4</f>
        <v>0.5</v>
      </c>
    </row>
    <row r="40" spans="1:29" s="145" customFormat="1" ht="11.25" customHeight="1" thickBot="1">
      <c r="A40" s="158"/>
      <c r="B40" s="203"/>
      <c r="C40" s="203"/>
      <c r="D40" s="204"/>
      <c r="E40" s="190"/>
      <c r="F40" s="273"/>
      <c r="H40" s="274"/>
      <c r="I40" s="190"/>
      <c r="J40" s="151"/>
      <c r="L40" s="249"/>
      <c r="N40" s="274"/>
      <c r="O40" s="190">
        <f>SUM(O30:O39)</f>
        <v>-2839.5037982117228</v>
      </c>
      <c r="P40" s="151">
        <f>SUM(P30:P39)</f>
        <v>-585.89666652589779</v>
      </c>
      <c r="Q40" s="205"/>
      <c r="R40" s="193"/>
      <c r="S40" s="205"/>
      <c r="T40" s="250"/>
      <c r="V40" s="295">
        <v>2017</v>
      </c>
      <c r="W40" s="145" t="s">
        <v>551</v>
      </c>
      <c r="AA40" s="297">
        <f>H5</f>
        <v>0.78125008888888881</v>
      </c>
      <c r="AB40" s="298"/>
      <c r="AC40" s="297">
        <f>N5</f>
        <v>0.21874991111111111</v>
      </c>
    </row>
    <row r="41" spans="1:29" s="145" customFormat="1" ht="11.25" customHeight="1">
      <c r="A41" s="158"/>
      <c r="B41" s="208"/>
      <c r="D41" s="278" t="s">
        <v>552</v>
      </c>
      <c r="E41" s="285">
        <f>SUM(D30:D39)</f>
        <v>83624</v>
      </c>
      <c r="F41" s="273"/>
      <c r="G41" s="147"/>
      <c r="H41" s="274"/>
      <c r="I41" s="147"/>
      <c r="J41" s="151"/>
      <c r="L41" s="249"/>
      <c r="N41" s="274"/>
      <c r="O41" s="147"/>
      <c r="P41" s="151"/>
      <c r="Q41" s="205"/>
      <c r="R41" s="193"/>
      <c r="T41" s="250"/>
      <c r="V41" s="299" t="s">
        <v>553</v>
      </c>
      <c r="W41" s="145" t="s">
        <v>554</v>
      </c>
      <c r="AA41" s="300"/>
      <c r="AB41" s="300"/>
      <c r="AC41" s="301">
        <f>AB28</f>
        <v>107413.14527959394</v>
      </c>
    </row>
    <row r="42" spans="1:29" s="145" customFormat="1" ht="11.25" customHeight="1">
      <c r="A42" s="158"/>
      <c r="D42" s="203" t="s">
        <v>555</v>
      </c>
      <c r="E42" s="190">
        <f>E30+E31+E33+E35+E38</f>
        <v>64500</v>
      </c>
      <c r="F42" s="280">
        <f>J42+P42</f>
        <v>8225.3763509654054</v>
      </c>
      <c r="G42" s="147"/>
      <c r="H42" s="274"/>
      <c r="I42" s="190">
        <f>I30+I31+I33+I35+I38</f>
        <v>50197.878908060913</v>
      </c>
      <c r="J42" s="151">
        <f>J30+J31+J33+J35+J38</f>
        <v>6401.7161892819431</v>
      </c>
      <c r="L42" s="249"/>
      <c r="N42" s="248"/>
      <c r="O42" s="190">
        <f>O30+O31+O33+O35+O38</f>
        <v>14302.121091939091</v>
      </c>
      <c r="P42" s="151">
        <f>P30+P31+P33+P35+P38</f>
        <v>1823.6601616834619</v>
      </c>
      <c r="R42" s="193"/>
      <c r="T42" s="250"/>
      <c r="V42" s="299" t="s">
        <v>553</v>
      </c>
      <c r="W42" s="145" t="s">
        <v>556</v>
      </c>
      <c r="AA42" s="302">
        <f>(AA40-AA44)*-1</f>
        <v>-1.6350380471224057E-2</v>
      </c>
      <c r="AB42" s="303"/>
      <c r="AC42" s="302">
        <f>(AC40-AC44)*-1</f>
        <v>1.6350380471224529E-2</v>
      </c>
    </row>
    <row r="43" spans="1:29" s="145" customFormat="1" ht="11.25" customHeight="1" thickBot="1">
      <c r="A43" s="158"/>
      <c r="D43" s="203" t="s">
        <v>557</v>
      </c>
      <c r="E43" s="190">
        <f>E39+E37+E36+E34+E32</f>
        <v>-76896.293999999994</v>
      </c>
      <c r="F43" s="280">
        <f>J43+P43</f>
        <v>-10810.705602735459</v>
      </c>
      <c r="H43" s="248"/>
      <c r="I43" s="147">
        <f>I39+I37+I36+I34+I32</f>
        <v>-59754.669109849201</v>
      </c>
      <c r="J43" s="151">
        <f>J32+J34+J36+J37+J39</f>
        <v>-8401.1487745261002</v>
      </c>
      <c r="L43" s="249"/>
      <c r="N43" s="248"/>
      <c r="O43" s="147">
        <f>O39+O37+O36+O34+O32</f>
        <v>-17141.624890150815</v>
      </c>
      <c r="P43" s="151">
        <f>P32+P34+P36+P37+P39</f>
        <v>-2409.5568282093595</v>
      </c>
      <c r="R43" s="193"/>
      <c r="T43" s="250"/>
      <c r="V43" s="299" t="s">
        <v>553</v>
      </c>
      <c r="W43" s="145" t="s">
        <v>558</v>
      </c>
      <c r="AA43" s="304" t="s">
        <v>559</v>
      </c>
      <c r="AB43" s="304"/>
      <c r="AC43" s="305" t="s">
        <v>560</v>
      </c>
    </row>
    <row r="44" spans="1:29" s="145" customFormat="1" ht="11.25" customHeight="1" thickBot="1">
      <c r="A44" s="160"/>
      <c r="B44" s="163"/>
      <c r="C44" s="163"/>
      <c r="D44" s="194" t="s">
        <v>561</v>
      </c>
      <c r="E44" s="195">
        <f>E42+E43</f>
        <v>-12396.293999999994</v>
      </c>
      <c r="F44" s="281">
        <f>J44+P44</f>
        <v>-2585.3292517700547</v>
      </c>
      <c r="G44" s="163"/>
      <c r="H44" s="282"/>
      <c r="I44" s="196">
        <f>I43+I42</f>
        <v>-9556.790201788288</v>
      </c>
      <c r="J44" s="198">
        <f>J42+J43</f>
        <v>-1999.4325852441571</v>
      </c>
      <c r="K44" s="163"/>
      <c r="L44" s="290"/>
      <c r="M44" s="163"/>
      <c r="N44" s="282"/>
      <c r="O44" s="196">
        <f>O43+O42</f>
        <v>-2839.5037982117246</v>
      </c>
      <c r="P44" s="198">
        <f>P42+P43</f>
        <v>-585.89666652589767</v>
      </c>
      <c r="Q44" s="163"/>
      <c r="R44" s="185"/>
      <c r="S44" s="163"/>
      <c r="T44" s="261"/>
      <c r="V44" s="306">
        <v>2023</v>
      </c>
      <c r="W44" s="240" t="s">
        <v>562</v>
      </c>
      <c r="X44" s="240"/>
      <c r="Y44" s="240"/>
      <c r="Z44" s="240"/>
      <c r="AA44" s="307">
        <f>W11</f>
        <v>0.76489970841766475</v>
      </c>
      <c r="AB44" s="307"/>
      <c r="AC44" s="308">
        <f>W21</f>
        <v>0.23510029158233564</v>
      </c>
    </row>
    <row r="45" spans="1:29" s="145" customFormat="1" ht="11.25" customHeight="1">
      <c r="A45" s="153"/>
      <c r="B45" s="154"/>
      <c r="C45" s="154"/>
      <c r="D45" s="156" t="s">
        <v>530</v>
      </c>
      <c r="E45" s="175" t="s">
        <v>483</v>
      </c>
      <c r="F45" s="262"/>
      <c r="G45" s="156"/>
      <c r="H45" s="352" t="s">
        <v>484</v>
      </c>
      <c r="I45" s="352"/>
      <c r="J45" s="156"/>
      <c r="K45" s="353" t="s">
        <v>485</v>
      </c>
      <c r="L45" s="353"/>
      <c r="M45" s="156"/>
      <c r="N45" s="352" t="s">
        <v>484</v>
      </c>
      <c r="O45" s="352"/>
      <c r="P45" s="352"/>
      <c r="Q45" s="353" t="s">
        <v>485</v>
      </c>
      <c r="R45" s="353"/>
      <c r="S45" s="156"/>
      <c r="T45" s="257" t="s">
        <v>365</v>
      </c>
    </row>
    <row r="46" spans="1:29" s="145" customFormat="1" ht="11.25" customHeight="1" thickBot="1">
      <c r="A46" s="160"/>
      <c r="B46" s="161"/>
      <c r="C46" s="162"/>
      <c r="D46" s="165" t="s">
        <v>532</v>
      </c>
      <c r="E46" s="164" t="s">
        <v>286</v>
      </c>
      <c r="F46" s="265"/>
      <c r="G46" s="165"/>
      <c r="H46" s="266" t="s">
        <v>486</v>
      </c>
      <c r="I46" s="164" t="s">
        <v>286</v>
      </c>
      <c r="J46" s="166" t="s">
        <v>365</v>
      </c>
      <c r="K46" s="164" t="s">
        <v>286</v>
      </c>
      <c r="L46" s="267" t="s">
        <v>365</v>
      </c>
      <c r="M46" s="164"/>
      <c r="N46" s="266" t="s">
        <v>486</v>
      </c>
      <c r="O46" s="164" t="s">
        <v>286</v>
      </c>
      <c r="P46" s="167" t="s">
        <v>365</v>
      </c>
      <c r="Q46" s="164" t="s">
        <v>286</v>
      </c>
      <c r="R46" s="168" t="s">
        <v>365</v>
      </c>
      <c r="S46" s="165"/>
      <c r="T46" s="268" t="s">
        <v>487</v>
      </c>
    </row>
    <row r="47" spans="1:29" s="145" customFormat="1" ht="11.25" customHeight="1">
      <c r="A47" s="186">
        <v>2021</v>
      </c>
      <c r="B47" s="155"/>
      <c r="C47" s="170"/>
      <c r="D47" s="156"/>
      <c r="E47" s="155"/>
      <c r="F47" s="269"/>
      <c r="G47" s="155"/>
      <c r="H47" s="255"/>
      <c r="I47" s="155"/>
      <c r="J47" s="155"/>
      <c r="K47" s="155"/>
      <c r="L47" s="289"/>
      <c r="M47" s="155"/>
      <c r="N47" s="255"/>
      <c r="O47" s="155"/>
      <c r="P47" s="189"/>
      <c r="Q47" s="155"/>
      <c r="R47" s="157"/>
      <c r="S47" s="155"/>
      <c r="T47" s="272"/>
    </row>
    <row r="48" spans="1:29" s="145" customFormat="1" ht="11.25" customHeight="1">
      <c r="A48" s="158" t="s">
        <v>323</v>
      </c>
      <c r="B48" s="146">
        <v>44316</v>
      </c>
      <c r="C48" s="146" t="s">
        <v>504</v>
      </c>
      <c r="D48" s="190">
        <v>6800</v>
      </c>
      <c r="E48" s="190">
        <f>'02-11-GLR'!G39</f>
        <v>6800</v>
      </c>
      <c r="F48" s="273"/>
      <c r="G48" s="147"/>
      <c r="H48" s="274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49">
        <f>L39-P48</f>
        <v>351136.19701231242</v>
      </c>
      <c r="N48" s="274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49">
        <f>R39+P48</f>
        <v>98863.802987687654</v>
      </c>
      <c r="S48" s="147"/>
      <c r="T48" s="250">
        <v>8.17</v>
      </c>
    </row>
    <row r="49" spans="1:20" s="145" customFormat="1" ht="11.25" customHeight="1">
      <c r="A49" s="158" t="s">
        <v>320</v>
      </c>
      <c r="B49" s="146">
        <v>44285</v>
      </c>
      <c r="C49" s="146"/>
      <c r="D49" s="190"/>
      <c r="E49" s="190">
        <f>'02-11-GLR'!G36+'02-11-GLR'!G37</f>
        <v>12000</v>
      </c>
      <c r="F49" s="273"/>
      <c r="G49" s="147"/>
      <c r="H49" s="274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49">
        <f t="shared" ref="L49:L57" si="19">L48-P49</f>
        <v>350811.12080026907</v>
      </c>
      <c r="N49" s="274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49">
        <f t="shared" ref="R49:R57" si="22">R48+P49</f>
        <v>99188.879199731018</v>
      </c>
      <c r="S49" s="147"/>
      <c r="T49" s="250">
        <v>8.11</v>
      </c>
    </row>
    <row r="50" spans="1:20" s="145" customFormat="1" ht="11.25" customHeight="1">
      <c r="A50" s="158" t="s">
        <v>326</v>
      </c>
      <c r="B50" s="146">
        <v>44457</v>
      </c>
      <c r="C50" s="146" t="s">
        <v>505</v>
      </c>
      <c r="D50" s="190">
        <v>24000</v>
      </c>
      <c r="E50" s="190">
        <f>'02-11-GLR'!G41</f>
        <v>24000</v>
      </c>
      <c r="F50" s="273"/>
      <c r="G50" s="147"/>
      <c r="H50" s="274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49">
        <f t="shared" si="19"/>
        <v>350193.12155291875</v>
      </c>
      <c r="N50" s="274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49">
        <f t="shared" si="22"/>
        <v>99806.87844708137</v>
      </c>
      <c r="S50" s="147"/>
      <c r="T50" s="250">
        <v>8.56</v>
      </c>
    </row>
    <row r="51" spans="1:20" s="145" customFormat="1" ht="11.25" customHeight="1">
      <c r="A51" s="158" t="s">
        <v>328</v>
      </c>
      <c r="B51" s="146">
        <v>44352</v>
      </c>
      <c r="C51" s="146"/>
      <c r="D51" s="190"/>
      <c r="E51" s="190">
        <f>'02-11-GLR'!G42+'02-11-GLR'!G43+'02-11-GLR'!G44</f>
        <v>7500</v>
      </c>
      <c r="F51" s="273"/>
      <c r="G51" s="147"/>
      <c r="H51" s="274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49">
        <f t="shared" si="19"/>
        <v>350000.14614988881</v>
      </c>
      <c r="N51" s="274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49">
        <f t="shared" si="22"/>
        <v>99999.853850111307</v>
      </c>
      <c r="S51" s="147"/>
      <c r="T51" s="250">
        <v>8.6199999999999992</v>
      </c>
    </row>
    <row r="52" spans="1:20" s="145" customFormat="1" ht="11.25" customHeight="1">
      <c r="A52" s="158" t="s">
        <v>331</v>
      </c>
      <c r="B52" s="146">
        <v>44438</v>
      </c>
      <c r="C52" s="146" t="s">
        <v>500</v>
      </c>
      <c r="D52" s="190">
        <v>28800</v>
      </c>
      <c r="E52" s="190">
        <f>'02-11-GLR'!G46</f>
        <v>28800</v>
      </c>
      <c r="F52" s="273"/>
      <c r="G52" s="147"/>
      <c r="H52" s="274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49">
        <f t="shared" si="19"/>
        <v>349235.51166405762</v>
      </c>
      <c r="N52" s="274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49">
        <f t="shared" si="22"/>
        <v>100764.4883359425</v>
      </c>
      <c r="S52" s="147"/>
      <c r="T52" s="250">
        <v>8.3699999999999992</v>
      </c>
    </row>
    <row r="53" spans="1:20" s="145" customFormat="1" ht="11.25" customHeight="1">
      <c r="A53" s="158" t="s">
        <v>320</v>
      </c>
      <c r="B53" s="146">
        <v>44529</v>
      </c>
      <c r="C53" s="146" t="s">
        <v>501</v>
      </c>
      <c r="D53" s="190">
        <v>43160</v>
      </c>
      <c r="E53" s="190">
        <f>'02-11-GLR'!G48</f>
        <v>43160</v>
      </c>
      <c r="F53" s="273"/>
      <c r="G53" s="147"/>
      <c r="H53" s="274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49">
        <f t="shared" si="19"/>
        <v>348434.81290375581</v>
      </c>
      <c r="N53" s="274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49">
        <f t="shared" si="22"/>
        <v>101565.18709624431</v>
      </c>
      <c r="S53" s="147"/>
      <c r="T53" s="250">
        <v>12.07</v>
      </c>
    </row>
    <row r="54" spans="1:20" s="145" customFormat="1" ht="11.25" customHeight="1">
      <c r="A54" s="158" t="s">
        <v>334</v>
      </c>
      <c r="B54" s="146">
        <v>44413</v>
      </c>
      <c r="C54" s="146" t="s">
        <v>506</v>
      </c>
      <c r="D54" s="190">
        <v>30000</v>
      </c>
      <c r="E54" s="190">
        <f>'02-11-GLR'!G50</f>
        <v>30000</v>
      </c>
      <c r="F54" s="273"/>
      <c r="G54" s="147"/>
      <c r="H54" s="274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49">
        <f t="shared" si="19"/>
        <v>347629.6984598696</v>
      </c>
      <c r="N54" s="274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49">
        <f t="shared" si="22"/>
        <v>102370.3015401305</v>
      </c>
      <c r="S54" s="147"/>
      <c r="T54" s="250">
        <v>8.41</v>
      </c>
    </row>
    <row r="55" spans="1:20" s="145" customFormat="1" ht="11.25" customHeight="1">
      <c r="A55" s="158" t="s">
        <v>334</v>
      </c>
      <c r="B55" s="146">
        <v>44423</v>
      </c>
      <c r="C55" s="151"/>
      <c r="D55" s="190"/>
      <c r="E55" s="190">
        <f>'02-12-GDR'!F114</f>
        <v>-15585</v>
      </c>
      <c r="F55" s="273"/>
      <c r="G55" s="147"/>
      <c r="H55" s="274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49">
        <f t="shared" si="19"/>
        <v>348045.34028597432</v>
      </c>
      <c r="N55" s="274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49">
        <f t="shared" si="22"/>
        <v>101954.65971402579</v>
      </c>
      <c r="S55" s="147"/>
      <c r="T55" s="250">
        <v>8.5299999999999994</v>
      </c>
    </row>
    <row r="56" spans="1:20" s="145" customFormat="1" ht="11.25" customHeight="1">
      <c r="A56" s="158" t="s">
        <v>507</v>
      </c>
      <c r="B56" s="146">
        <v>44423</v>
      </c>
      <c r="C56" s="151"/>
      <c r="D56" s="190"/>
      <c r="E56" s="190">
        <f>'02-12-GDR'!F125</f>
        <v>-12305</v>
      </c>
      <c r="F56" s="273"/>
      <c r="G56" s="147"/>
      <c r="H56" s="274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49">
        <f t="shared" si="19"/>
        <v>348372.17422834272</v>
      </c>
      <c r="N56" s="274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49">
        <f t="shared" si="22"/>
        <v>101627.8257716574</v>
      </c>
      <c r="S56" s="147"/>
      <c r="T56" s="250">
        <v>8.5299999999999994</v>
      </c>
    </row>
    <row r="57" spans="1:20" s="145" customFormat="1" ht="11.25" customHeight="1">
      <c r="A57" s="158" t="s">
        <v>508</v>
      </c>
      <c r="B57" s="146">
        <v>44423</v>
      </c>
      <c r="C57" s="151"/>
      <c r="D57" s="190"/>
      <c r="E57" s="190">
        <f>'02-12-GDR'!F102</f>
        <v>-4179.3100000000004</v>
      </c>
      <c r="F57" s="273"/>
      <c r="G57" s="147"/>
      <c r="H57" s="274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49">
        <f t="shared" si="19"/>
        <v>348482.82531301794</v>
      </c>
      <c r="N57" s="274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49">
        <f t="shared" si="22"/>
        <v>101517.17468698221</v>
      </c>
      <c r="S57" s="147"/>
      <c r="T57" s="250">
        <v>8.5299999999999994</v>
      </c>
    </row>
    <row r="58" spans="1:20" s="145" customFormat="1" ht="11.25" customHeight="1">
      <c r="A58" s="158"/>
      <c r="B58" s="146"/>
      <c r="C58" s="151"/>
      <c r="E58" s="190"/>
      <c r="F58" s="273"/>
      <c r="G58" s="147"/>
      <c r="H58" s="274"/>
      <c r="I58" s="147"/>
      <c r="J58" s="151"/>
      <c r="K58" s="147"/>
      <c r="L58" s="249"/>
      <c r="N58" s="274"/>
      <c r="O58" s="147"/>
      <c r="P58" s="151"/>
      <c r="Q58" s="147"/>
      <c r="R58" s="249"/>
      <c r="S58" s="147"/>
      <c r="T58" s="250"/>
    </row>
    <row r="59" spans="1:20" s="145" customFormat="1" ht="11.25" customHeight="1">
      <c r="A59" s="158"/>
      <c r="B59" s="208"/>
      <c r="D59" s="278" t="s">
        <v>563</v>
      </c>
      <c r="E59" s="285">
        <f>SUM(D48:D57)</f>
        <v>132760</v>
      </c>
      <c r="F59" s="247"/>
      <c r="H59" s="158"/>
      <c r="L59" s="193"/>
      <c r="N59" s="158"/>
      <c r="R59" s="193"/>
      <c r="T59" s="250"/>
    </row>
    <row r="60" spans="1:20" s="145" customFormat="1" ht="11.25" customHeight="1">
      <c r="A60" s="158"/>
      <c r="D60" s="203" t="s">
        <v>564</v>
      </c>
      <c r="E60" s="190">
        <f>SUM(E48:E54)</f>
        <v>152260</v>
      </c>
      <c r="F60" s="280">
        <f>J60+P60</f>
        <v>16569.625941280272</v>
      </c>
      <c r="G60" s="147"/>
      <c r="H60" s="274"/>
      <c r="I60" s="190">
        <f>SUM(I48:I54)</f>
        <v>118343.48939231082</v>
      </c>
      <c r="J60" s="151">
        <f>SUM(J48:J54)</f>
        <v>12880.607946946648</v>
      </c>
      <c r="L60" s="249"/>
      <c r="N60" s="248"/>
      <c r="O60" s="190">
        <f>SUM(O48:O54)</f>
        <v>33916.510607689197</v>
      </c>
      <c r="P60" s="151">
        <f>SUM(P48:P54)</f>
        <v>3689.0179943336234</v>
      </c>
      <c r="R60" s="193"/>
      <c r="T60" s="250"/>
    </row>
    <row r="61" spans="1:20" s="145" customFormat="1" ht="11.25" customHeight="1">
      <c r="A61" s="158"/>
      <c r="D61" s="203" t="s">
        <v>565</v>
      </c>
      <c r="E61" s="190">
        <f>SUM(E55:E57)</f>
        <v>-32069.31</v>
      </c>
      <c r="F61" s="280">
        <f>J61+P61</f>
        <v>-3759.5908558030496</v>
      </c>
      <c r="H61" s="248"/>
      <c r="I61" s="190">
        <f>SUM(I55:I57)</f>
        <v>-24792.137942644971</v>
      </c>
      <c r="J61" s="151">
        <f>SUM(J55:J57)</f>
        <v>-2906.4640026547449</v>
      </c>
      <c r="L61" s="249"/>
      <c r="N61" s="248"/>
      <c r="O61" s="190">
        <f>SUM(O55:O57)</f>
        <v>-7277.1720573550374</v>
      </c>
      <c r="P61" s="151">
        <f>SUM(P55:P57)</f>
        <v>-853.12685314830458</v>
      </c>
      <c r="R61" s="193"/>
      <c r="T61" s="250"/>
    </row>
    <row r="62" spans="1:20" s="145" customFormat="1" ht="11.25" customHeight="1" thickBot="1">
      <c r="A62" s="160"/>
      <c r="B62" s="163"/>
      <c r="C62" s="163"/>
      <c r="D62" s="194" t="s">
        <v>566</v>
      </c>
      <c r="E62" s="195">
        <f>E60+E61</f>
        <v>120190.69</v>
      </c>
      <c r="F62" s="281">
        <f>J62+P62</f>
        <v>12810.035085477222</v>
      </c>
      <c r="G62" s="163"/>
      <c r="H62" s="282"/>
      <c r="I62" s="196">
        <f>I61+I60</f>
        <v>93551.351449665846</v>
      </c>
      <c r="J62" s="198">
        <f>J60+J61</f>
        <v>9974.1439442919036</v>
      </c>
      <c r="K62" s="163"/>
      <c r="L62" s="290"/>
      <c r="M62" s="163"/>
      <c r="N62" s="282"/>
      <c r="O62" s="196">
        <f>O61+O60</f>
        <v>26639.33855033416</v>
      </c>
      <c r="P62" s="198">
        <f>P60+P61</f>
        <v>2835.8911411853187</v>
      </c>
      <c r="Q62" s="163"/>
      <c r="R62" s="185"/>
      <c r="S62" s="163"/>
      <c r="T62" s="261"/>
    </row>
    <row r="63" spans="1:20" s="145" customFormat="1" ht="11.25" customHeight="1" thickBot="1">
      <c r="A63" s="158"/>
      <c r="C63" s="203"/>
      <c r="D63" s="204"/>
      <c r="E63" s="190"/>
      <c r="F63" s="280"/>
      <c r="H63" s="248"/>
      <c r="I63" s="147"/>
      <c r="J63" s="151"/>
      <c r="L63" s="249"/>
      <c r="N63" s="248"/>
      <c r="O63" s="147"/>
      <c r="P63" s="151"/>
      <c r="R63" s="193"/>
      <c r="T63" s="250"/>
    </row>
    <row r="64" spans="1:20" s="145" customFormat="1" ht="11.25" customHeight="1">
      <c r="A64" s="186">
        <v>2022</v>
      </c>
      <c r="B64" s="170"/>
      <c r="C64" s="170"/>
      <c r="D64" s="156"/>
      <c r="E64" s="209"/>
      <c r="F64" s="309"/>
      <c r="G64" s="201"/>
      <c r="H64" s="255"/>
      <c r="I64" s="155"/>
      <c r="J64" s="189"/>
      <c r="K64" s="155"/>
      <c r="L64" s="289"/>
      <c r="M64" s="155"/>
      <c r="N64" s="255"/>
      <c r="O64" s="155"/>
      <c r="P64" s="189"/>
      <c r="Q64" s="155"/>
      <c r="R64" s="157"/>
      <c r="S64" s="155"/>
      <c r="T64" s="310"/>
    </row>
    <row r="65" spans="1:1024" s="145" customFormat="1" ht="11.25" customHeight="1">
      <c r="A65" s="158" t="s">
        <v>338</v>
      </c>
      <c r="B65" s="146">
        <v>44651</v>
      </c>
      <c r="C65" s="146" t="s">
        <v>511</v>
      </c>
      <c r="D65" s="190">
        <v>36000</v>
      </c>
      <c r="E65" s="190">
        <f>'02-11-GLR'!G61+'02-11-GLR'!G62+'02-11-GLR'!G63</f>
        <v>36000</v>
      </c>
      <c r="F65" s="273"/>
      <c r="G65" s="147"/>
      <c r="H65" s="274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49">
        <f>L57-P65</f>
        <v>348013.11021903536</v>
      </c>
      <c r="N65" s="274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49">
        <f>R57+P65</f>
        <v>101986.88978096478</v>
      </c>
      <c r="S65" s="147"/>
      <c r="T65" s="250">
        <v>17.29</v>
      </c>
    </row>
    <row r="66" spans="1:1024" s="145" customFormat="1" ht="11.25" customHeight="1">
      <c r="A66" s="158" t="s">
        <v>340</v>
      </c>
      <c r="B66" s="146">
        <v>44774</v>
      </c>
      <c r="C66" s="146" t="s">
        <v>512</v>
      </c>
      <c r="D66" s="190">
        <v>45000</v>
      </c>
      <c r="E66" s="190">
        <f>'02-11-GLR'!G65</f>
        <v>20000</v>
      </c>
      <c r="F66" s="273"/>
      <c r="G66" s="147"/>
      <c r="H66" s="274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49">
        <f t="shared" ref="L66:L83" si="29">L65-P66</f>
        <v>347751.10151054221</v>
      </c>
      <c r="N66" s="274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49">
        <f t="shared" ref="R66:R80" si="32">R65+P66</f>
        <v>102248.89848945795</v>
      </c>
      <c r="S66" s="147"/>
      <c r="T66" s="250">
        <v>17.3</v>
      </c>
    </row>
    <row r="67" spans="1:1024" s="145" customFormat="1" ht="11.25" customHeight="1">
      <c r="A67" s="158" t="s">
        <v>340</v>
      </c>
      <c r="B67" s="146">
        <v>44778</v>
      </c>
      <c r="C67" s="146"/>
      <c r="D67" s="190"/>
      <c r="E67" s="190">
        <f>'02-11-GLR'!G66</f>
        <v>25000</v>
      </c>
      <c r="F67" s="273"/>
      <c r="G67" s="147"/>
      <c r="H67" s="274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49">
        <f t="shared" si="29"/>
        <v>347447.33175864245</v>
      </c>
      <c r="N67" s="274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49">
        <f t="shared" si="32"/>
        <v>102552.66824135771</v>
      </c>
      <c r="S67" s="147"/>
      <c r="T67" s="250">
        <v>18.7</v>
      </c>
    </row>
    <row r="68" spans="1:1024" s="145" customFormat="1" ht="11.25" customHeight="1">
      <c r="A68" s="158" t="s">
        <v>513</v>
      </c>
      <c r="B68" s="146">
        <v>44777</v>
      </c>
      <c r="C68" s="151"/>
      <c r="D68" s="190"/>
      <c r="E68" s="190">
        <f>'02-12-GDR'!F132</f>
        <v>-18343.55</v>
      </c>
      <c r="F68" s="273"/>
      <c r="G68" s="147"/>
      <c r="H68" s="274">
        <f t="shared" si="23"/>
        <v>0.7726212804506235</v>
      </c>
      <c r="I68" s="147">
        <f t="shared" si="27"/>
        <v>-14163.15000551388</v>
      </c>
      <c r="J68" s="151">
        <f t="shared" si="24"/>
        <v>-786.84166697299338</v>
      </c>
      <c r="K68" s="147">
        <f t="shared" si="28"/>
        <v>149725.03353538451</v>
      </c>
      <c r="L68" s="249">
        <f t="shared" si="29"/>
        <v>347679.57620278059</v>
      </c>
      <c r="N68" s="274">
        <f t="shared" si="25"/>
        <v>0.22737871954937686</v>
      </c>
      <c r="O68" s="147">
        <f t="shared" si="30"/>
        <v>-4180.3999944861271</v>
      </c>
      <c r="P68" s="151">
        <f t="shared" si="26"/>
        <v>-232.24444413811818</v>
      </c>
      <c r="Q68" s="147">
        <f t="shared" si="31"/>
        <v>42721.572464615558</v>
      </c>
      <c r="R68" s="249">
        <f t="shared" si="32"/>
        <v>102320.42379721958</v>
      </c>
      <c r="S68" s="147"/>
      <c r="T68" s="250">
        <v>18</v>
      </c>
    </row>
    <row r="69" spans="1:1024" s="145" customFormat="1" ht="11.25" customHeight="1">
      <c r="A69" s="158" t="s">
        <v>342</v>
      </c>
      <c r="B69" s="146">
        <v>44798</v>
      </c>
      <c r="C69" s="146" t="s">
        <v>514</v>
      </c>
      <c r="D69" s="190">
        <v>40000</v>
      </c>
      <c r="E69" s="190">
        <v>40000</v>
      </c>
      <c r="F69" s="273"/>
      <c r="G69" s="147"/>
      <c r="H69" s="274">
        <f t="shared" si="23"/>
        <v>0.7715287700864224</v>
      </c>
      <c r="I69" s="147">
        <f t="shared" si="27"/>
        <v>30904.851218024942</v>
      </c>
      <c r="J69" s="151">
        <f t="shared" si="24"/>
        <v>1670.5324982716186</v>
      </c>
      <c r="K69" s="147">
        <f t="shared" si="28"/>
        <v>180629.88475340945</v>
      </c>
      <c r="L69" s="249">
        <f t="shared" si="29"/>
        <v>347187.94653889007</v>
      </c>
      <c r="N69" s="274">
        <f t="shared" si="25"/>
        <v>0.22847122991357807</v>
      </c>
      <c r="O69" s="147">
        <f t="shared" si="30"/>
        <v>9095.1487819750746</v>
      </c>
      <c r="P69" s="151">
        <f t="shared" si="26"/>
        <v>491.62966389054458</v>
      </c>
      <c r="Q69" s="147">
        <f t="shared" si="31"/>
        <v>51816.721246590634</v>
      </c>
      <c r="R69" s="249">
        <f t="shared" si="32"/>
        <v>102812.05346111013</v>
      </c>
      <c r="S69" s="147"/>
      <c r="T69" s="250">
        <v>18.5</v>
      </c>
    </row>
    <row r="70" spans="1:1024" s="145" customFormat="1" ht="11.25" customHeight="1">
      <c r="A70" s="158" t="s">
        <v>342</v>
      </c>
      <c r="B70" s="146">
        <v>44834</v>
      </c>
      <c r="C70" s="146" t="s">
        <v>514</v>
      </c>
      <c r="D70" s="190">
        <v>1000</v>
      </c>
      <c r="E70" s="190">
        <v>1000</v>
      </c>
      <c r="F70" s="273"/>
      <c r="G70" s="147"/>
      <c r="H70" s="274">
        <f t="shared" si="23"/>
        <v>0.77150132609484123</v>
      </c>
      <c r="I70" s="147">
        <f t="shared" si="27"/>
        <v>771.52877008642236</v>
      </c>
      <c r="J70" s="151">
        <f t="shared" si="24"/>
        <v>41.704257842509314</v>
      </c>
      <c r="K70" s="147">
        <f t="shared" si="28"/>
        <v>181401.41352349587</v>
      </c>
      <c r="L70" s="249">
        <f t="shared" si="29"/>
        <v>347175.59674267855</v>
      </c>
      <c r="N70" s="274">
        <f t="shared" si="25"/>
        <v>0.22849867390515929</v>
      </c>
      <c r="O70" s="147">
        <f t="shared" si="30"/>
        <v>228.47122991357807</v>
      </c>
      <c r="P70" s="151">
        <f t="shared" si="26"/>
        <v>12.34979621154476</v>
      </c>
      <c r="Q70" s="147">
        <f t="shared" si="31"/>
        <v>52045.192476504213</v>
      </c>
      <c r="R70" s="249">
        <f t="shared" si="32"/>
        <v>102824.40325732168</v>
      </c>
      <c r="S70" s="147"/>
      <c r="T70" s="250">
        <v>18.5</v>
      </c>
    </row>
    <row r="71" spans="1:1024" s="145" customFormat="1" ht="11.25" customHeight="1">
      <c r="A71" s="158" t="s">
        <v>344</v>
      </c>
      <c r="B71" s="146">
        <v>44844</v>
      </c>
      <c r="C71" s="146" t="s">
        <v>515</v>
      </c>
      <c r="D71" s="190">
        <v>40000</v>
      </c>
      <c r="E71" s="190">
        <f>'02-11-GLR'!G72</f>
        <v>40000</v>
      </c>
      <c r="F71" s="273"/>
      <c r="G71" s="147"/>
      <c r="H71" s="274">
        <f t="shared" si="23"/>
        <v>0.77045973669812251</v>
      </c>
      <c r="I71" s="147">
        <f t="shared" si="27"/>
        <v>30860.05304379365</v>
      </c>
      <c r="J71" s="151">
        <f t="shared" si="24"/>
        <v>1582.5668227586486</v>
      </c>
      <c r="K71" s="147">
        <f t="shared" si="28"/>
        <v>212261.46656728952</v>
      </c>
      <c r="L71" s="249">
        <f t="shared" si="29"/>
        <v>346706.88151415513</v>
      </c>
      <c r="N71" s="274">
        <f t="shared" si="25"/>
        <v>0.22954026330187796</v>
      </c>
      <c r="O71" s="147">
        <f t="shared" si="30"/>
        <v>9139.9469562063714</v>
      </c>
      <c r="P71" s="151">
        <f t="shared" si="26"/>
        <v>468.71522852340365</v>
      </c>
      <c r="Q71" s="147">
        <f t="shared" si="31"/>
        <v>61185.139432710581</v>
      </c>
      <c r="R71" s="249">
        <f t="shared" si="32"/>
        <v>103293.11848584509</v>
      </c>
      <c r="S71" s="147"/>
      <c r="T71" s="250">
        <v>19.5</v>
      </c>
    </row>
    <row r="72" spans="1:1024" s="145" customFormat="1" ht="11.25" customHeight="1">
      <c r="A72" s="158" t="s">
        <v>342</v>
      </c>
      <c r="B72" s="146">
        <v>44864</v>
      </c>
      <c r="C72" s="146" t="s">
        <v>514</v>
      </c>
      <c r="D72" s="190">
        <v>1000</v>
      </c>
      <c r="E72" s="190">
        <v>1000</v>
      </c>
      <c r="F72" s="273"/>
      <c r="G72" s="147"/>
      <c r="H72" s="274">
        <f t="shared" si="23"/>
        <v>0.7704321642941222</v>
      </c>
      <c r="I72" s="147">
        <f t="shared" si="27"/>
        <v>770.45973669812247</v>
      </c>
      <c r="J72" s="151">
        <f t="shared" si="24"/>
        <v>41.646472253952567</v>
      </c>
      <c r="K72" s="147">
        <f t="shared" si="28"/>
        <v>213031.92630398765</v>
      </c>
      <c r="L72" s="249">
        <f t="shared" si="29"/>
        <v>346694.473932355</v>
      </c>
      <c r="N72" s="274">
        <f t="shared" si="25"/>
        <v>0.22956783570587819</v>
      </c>
      <c r="O72" s="147">
        <f t="shared" si="30"/>
        <v>229.54026330187796</v>
      </c>
      <c r="P72" s="151">
        <f t="shared" si="26"/>
        <v>12.407581800101511</v>
      </c>
      <c r="Q72" s="147">
        <f t="shared" si="31"/>
        <v>61414.679696012456</v>
      </c>
      <c r="R72" s="249">
        <f t="shared" si="32"/>
        <v>103305.52606764519</v>
      </c>
      <c r="S72" s="147"/>
      <c r="T72" s="250">
        <v>18.5</v>
      </c>
    </row>
    <row r="73" spans="1:1024" s="145" customFormat="1" ht="11.25" customHeight="1">
      <c r="A73" s="158" t="s">
        <v>346</v>
      </c>
      <c r="B73" s="146">
        <v>44895</v>
      </c>
      <c r="C73" s="146" t="s">
        <v>501</v>
      </c>
      <c r="D73" s="190">
        <v>82000</v>
      </c>
      <c r="E73" s="190">
        <v>82000</v>
      </c>
      <c r="F73" s="273"/>
      <c r="G73" s="147"/>
      <c r="H73" s="274">
        <f t="shared" si="23"/>
        <v>0.76818311261815075</v>
      </c>
      <c r="I73" s="147">
        <f t="shared" si="27"/>
        <v>63175.437472118021</v>
      </c>
      <c r="J73" s="151">
        <f t="shared" si="24"/>
        <v>3396.5288963504308</v>
      </c>
      <c r="K73" s="147">
        <f t="shared" si="28"/>
        <v>276207.36377610569</v>
      </c>
      <c r="L73" s="249">
        <f t="shared" si="29"/>
        <v>345682.40067816782</v>
      </c>
      <c r="N73" s="274">
        <f t="shared" si="25"/>
        <v>0.23181688738184975</v>
      </c>
      <c r="O73" s="147">
        <f t="shared" si="30"/>
        <v>18824.562527882012</v>
      </c>
      <c r="P73" s="151">
        <f t="shared" si="26"/>
        <v>1012.0732541872048</v>
      </c>
      <c r="Q73" s="147">
        <f t="shared" si="31"/>
        <v>80239.242223894471</v>
      </c>
      <c r="R73" s="249">
        <f t="shared" si="32"/>
        <v>104317.59932183239</v>
      </c>
      <c r="S73" s="147"/>
      <c r="T73" s="250">
        <v>18.600000000000001</v>
      </c>
    </row>
    <row r="74" spans="1:1024" s="145" customFormat="1" ht="11.25" customHeight="1">
      <c r="A74" s="158" t="s">
        <v>350</v>
      </c>
      <c r="B74" s="146">
        <v>44895</v>
      </c>
      <c r="C74" s="146" t="s">
        <v>516</v>
      </c>
      <c r="D74" s="190">
        <v>84000</v>
      </c>
      <c r="E74" s="190">
        <v>84000</v>
      </c>
      <c r="F74" s="273"/>
      <c r="G74" s="147"/>
      <c r="H74" s="274">
        <f t="shared" si="23"/>
        <v>0.76585663489532219</v>
      </c>
      <c r="I74" s="147">
        <f t="shared" si="27"/>
        <v>64527.381459924662</v>
      </c>
      <c r="J74" s="151">
        <f t="shared" si="24"/>
        <v>3469.2140569851967</v>
      </c>
      <c r="K74" s="147">
        <f t="shared" si="28"/>
        <v>340734.74523603037</v>
      </c>
      <c r="L74" s="249">
        <f t="shared" si="29"/>
        <v>344635.48570289498</v>
      </c>
      <c r="N74" s="274">
        <f t="shared" si="25"/>
        <v>0.23414336510467834</v>
      </c>
      <c r="O74" s="147">
        <f t="shared" si="30"/>
        <v>19472.618540075378</v>
      </c>
      <c r="P74" s="151">
        <f t="shared" si="26"/>
        <v>1046.9149752728697</v>
      </c>
      <c r="Q74" s="147">
        <f t="shared" si="31"/>
        <v>99711.860763969846</v>
      </c>
      <c r="R74" s="249">
        <f t="shared" si="32"/>
        <v>105364.51429710526</v>
      </c>
      <c r="S74" s="147"/>
      <c r="T74" s="250">
        <v>18.600000000000001</v>
      </c>
    </row>
    <row r="75" spans="1:1024" s="145" customFormat="1" ht="11.25" customHeight="1">
      <c r="A75" s="158" t="s">
        <v>342</v>
      </c>
      <c r="B75" s="146">
        <v>44895</v>
      </c>
      <c r="C75" s="146" t="s">
        <v>514</v>
      </c>
      <c r="D75" s="190">
        <v>1000</v>
      </c>
      <c r="E75" s="190">
        <v>1000</v>
      </c>
      <c r="F75" s="273"/>
      <c r="G75" s="147"/>
      <c r="H75" s="274">
        <f t="shared" si="23"/>
        <v>0.76583008802853025</v>
      </c>
      <c r="I75" s="147">
        <f t="shared" si="27"/>
        <v>765.85663489532214</v>
      </c>
      <c r="J75" s="151">
        <f t="shared" si="24"/>
        <v>39.074318106904187</v>
      </c>
      <c r="K75" s="147">
        <f t="shared" si="28"/>
        <v>341500.60187092569</v>
      </c>
      <c r="L75" s="249">
        <f t="shared" si="29"/>
        <v>344623.53961283859</v>
      </c>
      <c r="N75" s="274">
        <f t="shared" si="25"/>
        <v>0.23416991197147025</v>
      </c>
      <c r="O75" s="147">
        <f t="shared" si="30"/>
        <v>234.14336510467834</v>
      </c>
      <c r="P75" s="151">
        <f t="shared" si="26"/>
        <v>11.94609005636114</v>
      </c>
      <c r="Q75" s="147">
        <f t="shared" si="31"/>
        <v>99946.004129074528</v>
      </c>
      <c r="R75" s="249">
        <f t="shared" si="32"/>
        <v>105376.46038716161</v>
      </c>
      <c r="S75" s="147"/>
      <c r="T75" s="250">
        <v>19.600000000000001</v>
      </c>
    </row>
    <row r="76" spans="1:1024" customFormat="1" ht="11.25" customHeight="1">
      <c r="A76" s="158" t="s">
        <v>342</v>
      </c>
      <c r="B76" s="146">
        <v>44925</v>
      </c>
      <c r="C76" s="146" t="s">
        <v>514</v>
      </c>
      <c r="D76" s="190">
        <v>1000</v>
      </c>
      <c r="E76" s="190">
        <v>1000</v>
      </c>
      <c r="F76" s="273"/>
      <c r="G76" s="147"/>
      <c r="H76" s="274">
        <f t="shared" si="23"/>
        <v>0.76580211073916682</v>
      </c>
      <c r="I76" s="147">
        <f t="shared" si="27"/>
        <v>765.83008802853021</v>
      </c>
      <c r="J76" s="151">
        <f t="shared" si="24"/>
        <v>41.173660646695168</v>
      </c>
      <c r="K76" s="147">
        <f t="shared" si="28"/>
        <v>342266.4319589542</v>
      </c>
      <c r="L76" s="249">
        <f t="shared" si="29"/>
        <v>344610.94983262505</v>
      </c>
      <c r="M76" s="145"/>
      <c r="N76" s="274">
        <f t="shared" si="25"/>
        <v>0.23419788926083362</v>
      </c>
      <c r="O76" s="147">
        <f t="shared" si="30"/>
        <v>234.16991197147024</v>
      </c>
      <c r="P76" s="151">
        <f t="shared" si="26"/>
        <v>12.589780213519905</v>
      </c>
      <c r="Q76" s="147">
        <f t="shared" si="31"/>
        <v>100180.174041046</v>
      </c>
      <c r="R76" s="249">
        <f t="shared" si="32"/>
        <v>105389.05016737513</v>
      </c>
      <c r="S76" s="147"/>
      <c r="T76" s="250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8" t="s">
        <v>342</v>
      </c>
      <c r="B77" s="146">
        <v>44956</v>
      </c>
      <c r="C77" s="146" t="s">
        <v>514</v>
      </c>
      <c r="D77" s="190">
        <v>1000</v>
      </c>
      <c r="E77" s="190">
        <v>1000</v>
      </c>
      <c r="F77" s="273"/>
      <c r="G77" s="145"/>
      <c r="H77" s="274">
        <f t="shared" si="23"/>
        <v>0.76577413010723594</v>
      </c>
      <c r="I77" s="147">
        <f t="shared" si="27"/>
        <v>765.80211073916678</v>
      </c>
      <c r="J77" s="151">
        <f t="shared" si="24"/>
        <v>41.17215649135305</v>
      </c>
      <c r="K77" s="147">
        <f t="shared" si="28"/>
        <v>343032.23406969337</v>
      </c>
      <c r="L77" s="249">
        <f t="shared" si="29"/>
        <v>344598.35854825616</v>
      </c>
      <c r="M77" s="145"/>
      <c r="N77" s="274">
        <f t="shared" si="25"/>
        <v>0.23422586989276442</v>
      </c>
      <c r="O77" s="147">
        <f t="shared" si="30"/>
        <v>234.19788926083362</v>
      </c>
      <c r="P77" s="151">
        <f t="shared" si="26"/>
        <v>12.591284368862022</v>
      </c>
      <c r="Q77" s="147">
        <f t="shared" si="31"/>
        <v>100414.37193030684</v>
      </c>
      <c r="R77" s="249">
        <f t="shared" si="32"/>
        <v>105401.64145174398</v>
      </c>
      <c r="S77" s="147"/>
      <c r="T77" s="250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8" t="s">
        <v>342</v>
      </c>
      <c r="B78" s="146">
        <v>44985</v>
      </c>
      <c r="C78" s="146" t="s">
        <v>514</v>
      </c>
      <c r="D78" s="190">
        <v>1000</v>
      </c>
      <c r="E78" s="190">
        <v>1000</v>
      </c>
      <c r="F78" s="273"/>
      <c r="H78" s="274">
        <f t="shared" si="23"/>
        <v>0.76574614613233838</v>
      </c>
      <c r="I78" s="147">
        <f t="shared" si="27"/>
        <v>765.77413010723592</v>
      </c>
      <c r="J78" s="151">
        <f t="shared" si="24"/>
        <v>41.170652156303007</v>
      </c>
      <c r="K78" s="147">
        <f t="shared" si="28"/>
        <v>343798.00819980062</v>
      </c>
      <c r="L78" s="249">
        <f t="shared" si="29"/>
        <v>344585.76575955225</v>
      </c>
      <c r="N78" s="274">
        <f t="shared" si="25"/>
        <v>0.23425385386766201</v>
      </c>
      <c r="O78" s="147">
        <f t="shared" si="30"/>
        <v>234.22586989276442</v>
      </c>
      <c r="P78" s="151">
        <f t="shared" si="26"/>
        <v>12.592788703912065</v>
      </c>
      <c r="Q78" s="147">
        <f t="shared" si="31"/>
        <v>100648.5978001996</v>
      </c>
      <c r="R78" s="249">
        <f t="shared" si="32"/>
        <v>105414.2342404479</v>
      </c>
      <c r="S78" s="147"/>
      <c r="T78" s="250">
        <v>18.600000000000001</v>
      </c>
    </row>
    <row r="79" spans="1:1024" s="145" customFormat="1" ht="11.25" customHeight="1">
      <c r="A79" s="158" t="s">
        <v>342</v>
      </c>
      <c r="B79" s="146">
        <v>45015</v>
      </c>
      <c r="C79" s="146" t="s">
        <v>514</v>
      </c>
      <c r="D79" s="190">
        <v>1000</v>
      </c>
      <c r="E79" s="190">
        <v>1000</v>
      </c>
      <c r="F79" s="273"/>
      <c r="H79" s="274">
        <f t="shared" si="23"/>
        <v>0.76571815881407457</v>
      </c>
      <c r="I79" s="147">
        <f t="shared" si="27"/>
        <v>765.74614613233837</v>
      </c>
      <c r="J79" s="151">
        <f t="shared" si="24"/>
        <v>41.169147641523566</v>
      </c>
      <c r="K79" s="147">
        <f t="shared" si="28"/>
        <v>344563.75434593298</v>
      </c>
      <c r="L79" s="249">
        <f t="shared" si="29"/>
        <v>344573.17146633356</v>
      </c>
      <c r="N79" s="274">
        <f t="shared" si="25"/>
        <v>0.23428184118592574</v>
      </c>
      <c r="O79" s="147">
        <f t="shared" si="30"/>
        <v>234.253853867662</v>
      </c>
      <c r="P79" s="151">
        <f t="shared" si="26"/>
        <v>12.594293218691504</v>
      </c>
      <c r="Q79" s="147">
        <f t="shared" si="31"/>
        <v>100882.85165406726</v>
      </c>
      <c r="R79" s="249">
        <f t="shared" si="32"/>
        <v>105426.82853366659</v>
      </c>
      <c r="S79" s="147"/>
      <c r="T79" s="250">
        <v>18.600000000000001</v>
      </c>
    </row>
    <row r="80" spans="1:1024" s="145" customFormat="1" ht="11.25" customHeight="1">
      <c r="A80" s="158" t="s">
        <v>342</v>
      </c>
      <c r="B80" s="146">
        <v>45046</v>
      </c>
      <c r="C80" s="146" t="s">
        <v>514</v>
      </c>
      <c r="D80" s="190">
        <v>1000</v>
      </c>
      <c r="E80" s="190">
        <v>1000</v>
      </c>
      <c r="F80" s="273"/>
      <c r="H80" s="274">
        <f t="shared" si="23"/>
        <v>0.76569016815204527</v>
      </c>
      <c r="I80" s="147">
        <f t="shared" si="27"/>
        <v>765.71815881407451</v>
      </c>
      <c r="J80" s="151">
        <f t="shared" si="24"/>
        <v>41.167642946993247</v>
      </c>
      <c r="K80" s="147">
        <f t="shared" si="28"/>
        <v>345329.47250474704</v>
      </c>
      <c r="L80" s="249">
        <f t="shared" si="29"/>
        <v>344560.57566842035</v>
      </c>
      <c r="N80" s="274">
        <f t="shared" si="25"/>
        <v>0.23430983184795512</v>
      </c>
      <c r="O80" s="147">
        <f t="shared" si="30"/>
        <v>234.28184118592574</v>
      </c>
      <c r="P80" s="151">
        <f t="shared" si="26"/>
        <v>12.595797913221814</v>
      </c>
      <c r="Q80" s="147">
        <f t="shared" si="31"/>
        <v>101117.13349525318</v>
      </c>
      <c r="R80" s="249">
        <f t="shared" si="32"/>
        <v>105439.42433157981</v>
      </c>
      <c r="S80" s="147"/>
      <c r="T80" s="250">
        <v>18.600000000000001</v>
      </c>
    </row>
    <row r="81" spans="1:1024" s="145" customFormat="1" ht="11.25" customHeight="1">
      <c r="A81" s="158" t="s">
        <v>288</v>
      </c>
      <c r="B81" s="146">
        <v>44764</v>
      </c>
      <c r="C81" s="146" t="s">
        <v>493</v>
      </c>
      <c r="D81" s="190"/>
      <c r="E81" s="190">
        <v>11769</v>
      </c>
      <c r="F81" s="273"/>
      <c r="G81" s="147"/>
      <c r="H81" s="274">
        <f t="shared" si="23"/>
        <v>0.7653439544155709</v>
      </c>
      <c r="I81" s="147">
        <f t="shared" si="27"/>
        <v>9011.4075889814212</v>
      </c>
      <c r="J81" s="151">
        <f t="shared" si="24"/>
        <v>509.11907282380912</v>
      </c>
      <c r="K81" s="147">
        <f t="shared" si="28"/>
        <v>354340.88009372848</v>
      </c>
      <c r="L81" s="249">
        <f t="shared" si="29"/>
        <v>344404.77948700689</v>
      </c>
      <c r="N81" s="274">
        <f t="shared" si="25"/>
        <v>0.23465604558442951</v>
      </c>
      <c r="O81" s="147">
        <f t="shared" si="30"/>
        <v>2757.5924110185838</v>
      </c>
      <c r="P81" s="151">
        <f t="shared" si="26"/>
        <v>155.7961814134793</v>
      </c>
      <c r="Q81" s="147">
        <f>Q69+O81</f>
        <v>54574.313657609215</v>
      </c>
      <c r="R81" s="249">
        <f>R80+P81</f>
        <v>105595.22051299328</v>
      </c>
      <c r="S81" s="147"/>
      <c r="T81" s="250">
        <v>17.7</v>
      </c>
    </row>
    <row r="82" spans="1:1024" s="145" customFormat="1" ht="11.25" customHeight="1">
      <c r="A82" s="158" t="s">
        <v>288</v>
      </c>
      <c r="B82" s="146">
        <v>44764</v>
      </c>
      <c r="C82" s="146" t="s">
        <v>493</v>
      </c>
      <c r="D82" s="190">
        <v>3892.36</v>
      </c>
      <c r="E82" s="190">
        <v>3892.36</v>
      </c>
      <c r="F82" s="273"/>
      <c r="G82" s="147"/>
      <c r="H82" s="274">
        <f t="shared" si="23"/>
        <v>0.7652292819980453</v>
      </c>
      <c r="I82" s="147">
        <f t="shared" si="27"/>
        <v>2978.9941944089915</v>
      </c>
      <c r="J82" s="151">
        <f t="shared" si="24"/>
        <v>168.3047567462707</v>
      </c>
      <c r="K82" s="147">
        <f t="shared" si="28"/>
        <v>357319.87428813748</v>
      </c>
      <c r="L82" s="249">
        <f t="shared" si="29"/>
        <v>344353.17689912039</v>
      </c>
      <c r="N82" s="274">
        <f t="shared" si="25"/>
        <v>0.23477071800195509</v>
      </c>
      <c r="O82" s="147">
        <f t="shared" si="30"/>
        <v>913.36580559101003</v>
      </c>
      <c r="P82" s="151">
        <f t="shared" si="26"/>
        <v>51.602587886497744</v>
      </c>
      <c r="Q82" s="147">
        <f>Q70+O82</f>
        <v>52958.558282095226</v>
      </c>
      <c r="R82" s="249">
        <f>R81+P82</f>
        <v>105646.82310087979</v>
      </c>
      <c r="S82" s="147"/>
      <c r="T82" s="250">
        <v>17.7</v>
      </c>
    </row>
    <row r="83" spans="1:1024" s="145" customFormat="1" ht="11.25" customHeight="1">
      <c r="A83" s="158" t="s">
        <v>517</v>
      </c>
      <c r="B83" s="146">
        <v>44764</v>
      </c>
      <c r="C83" s="146" t="s">
        <v>493</v>
      </c>
      <c r="D83" s="190">
        <v>11181.35</v>
      </c>
      <c r="E83" s="190">
        <v>11181.35</v>
      </c>
      <c r="F83" s="273"/>
      <c r="G83" s="147"/>
      <c r="H83" s="311">
        <f t="shared" si="23"/>
        <v>0.76489970841766475</v>
      </c>
      <c r="I83" s="147">
        <f t="shared" si="27"/>
        <v>8556.296432268844</v>
      </c>
      <c r="J83" s="151">
        <f t="shared" si="24"/>
        <v>483.40657809428501</v>
      </c>
      <c r="K83" s="147">
        <f t="shared" si="28"/>
        <v>365876.17072040634</v>
      </c>
      <c r="L83" s="249">
        <f t="shared" si="29"/>
        <v>344204.86878794915</v>
      </c>
      <c r="N83" s="311">
        <f t="shared" si="25"/>
        <v>0.23510029158233564</v>
      </c>
      <c r="O83" s="147">
        <f t="shared" si="30"/>
        <v>2625.0535677311605</v>
      </c>
      <c r="P83" s="151">
        <f t="shared" si="26"/>
        <v>148.30811117125202</v>
      </c>
      <c r="Q83" s="147">
        <f>Q82+O83</f>
        <v>55583.61184982639</v>
      </c>
      <c r="R83" s="249">
        <f>R82+P83</f>
        <v>105795.13121205104</v>
      </c>
      <c r="S83" s="147"/>
      <c r="T83" s="250">
        <v>17.7</v>
      </c>
    </row>
    <row r="84" spans="1:1024" s="145" customFormat="1" ht="11.25" customHeight="1">
      <c r="A84" s="158"/>
      <c r="B84" s="312"/>
      <c r="C84" s="312"/>
      <c r="D84" s="313"/>
      <c r="E84" s="314"/>
      <c r="F84" s="315" t="s">
        <v>567</v>
      </c>
      <c r="G84" s="316"/>
      <c r="H84" s="348">
        <f>H83</f>
        <v>0.76489970841766475</v>
      </c>
      <c r="I84" s="348"/>
      <c r="J84" s="317" t="s">
        <v>480</v>
      </c>
      <c r="K84" s="316"/>
      <c r="L84" s="318"/>
      <c r="M84" s="314"/>
      <c r="N84" s="348">
        <f>N83</f>
        <v>0.23510029158233564</v>
      </c>
      <c r="O84" s="348"/>
      <c r="P84" s="319" t="s">
        <v>481</v>
      </c>
      <c r="Q84" s="147"/>
      <c r="R84" s="249"/>
      <c r="S84" s="147"/>
      <c r="T84" s="250"/>
    </row>
    <row r="85" spans="1:1024" s="145" customFormat="1" ht="11.25" customHeight="1">
      <c r="A85" s="158"/>
      <c r="B85" s="208"/>
      <c r="D85" s="278" t="s">
        <v>568</v>
      </c>
      <c r="E85" s="218">
        <f>SUM(D65:D83)</f>
        <v>350073.70999999996</v>
      </c>
      <c r="F85" s="247"/>
      <c r="H85" s="158"/>
      <c r="J85" s="151"/>
      <c r="L85" s="193"/>
      <c r="N85" s="158"/>
      <c r="Q85" s="205"/>
      <c r="R85" s="249"/>
      <c r="S85" s="147"/>
      <c r="T85" s="250"/>
    </row>
    <row r="86" spans="1:1024" s="145" customFormat="1" ht="11.25" customHeight="1">
      <c r="A86" s="158"/>
      <c r="D86" s="203" t="s">
        <v>569</v>
      </c>
      <c r="E86" s="190">
        <f>SUM(E69:E83)+SUM(E65:E67)</f>
        <v>361842.70999999996</v>
      </c>
      <c r="F86" s="280">
        <f>J86+P86</f>
        <v>19657.754562749607</v>
      </c>
      <c r="G86" s="147"/>
      <c r="H86" s="274"/>
      <c r="I86" s="190">
        <f>SUM(I69:I83)+SUM(I65:I67)</f>
        <v>278816.51819260593</v>
      </c>
      <c r="J86" s="151">
        <f>SUM(J69:J83)+SUM(J65:J67)</f>
        <v>15147.553593542654</v>
      </c>
      <c r="L86" s="249"/>
      <c r="N86" s="248"/>
      <c r="O86" s="190">
        <f>SUM(O69:O83)+SUM(O65:O67)</f>
        <v>83026.191807394149</v>
      </c>
      <c r="P86" s="151">
        <f>SUM(P69:P83)+SUM(P65:P67)</f>
        <v>4510.2009692069551</v>
      </c>
      <c r="R86" s="193"/>
      <c r="T86" s="250"/>
    </row>
    <row r="87" spans="1:1024" customFormat="1" ht="11.25" customHeight="1">
      <c r="A87" s="158"/>
      <c r="B87" s="145"/>
      <c r="C87" s="145"/>
      <c r="D87" s="203" t="s">
        <v>570</v>
      </c>
      <c r="E87" s="190">
        <f>E68</f>
        <v>-18343.55</v>
      </c>
      <c r="F87" s="280">
        <f>J87+P87</f>
        <v>-1019.0861111111116</v>
      </c>
      <c r="G87" s="145"/>
      <c r="H87" s="248"/>
      <c r="I87" s="190">
        <f>I68</f>
        <v>-14163.15000551388</v>
      </c>
      <c r="J87" s="151">
        <f>J68</f>
        <v>-786.84166697299338</v>
      </c>
      <c r="K87" s="145"/>
      <c r="L87" s="249"/>
      <c r="M87" s="145"/>
      <c r="N87" s="248"/>
      <c r="O87" s="190">
        <f>O68</f>
        <v>-4180.3999944861271</v>
      </c>
      <c r="P87" s="151">
        <f>P68</f>
        <v>-232.24444413811818</v>
      </c>
      <c r="Q87" s="145"/>
      <c r="R87" s="193"/>
      <c r="S87" s="145"/>
      <c r="T87" s="250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0"/>
      <c r="B88" s="163"/>
      <c r="C88" s="163"/>
      <c r="D88" s="194" t="s">
        <v>571</v>
      </c>
      <c r="E88" s="195">
        <f>E86+E87</f>
        <v>343499.16</v>
      </c>
      <c r="F88" s="281">
        <f>J88+P88</f>
        <v>18638.668451638496</v>
      </c>
      <c r="G88" s="163"/>
      <c r="H88" s="282"/>
      <c r="I88" s="196">
        <f>I87+I86</f>
        <v>264653.36818709207</v>
      </c>
      <c r="J88" s="198">
        <f>J86+J87</f>
        <v>14360.71192656966</v>
      </c>
      <c r="K88" s="163"/>
      <c r="L88" s="290"/>
      <c r="M88" s="163"/>
      <c r="N88" s="282"/>
      <c r="O88" s="196">
        <f>O87+O86</f>
        <v>78845.791812908021</v>
      </c>
      <c r="P88" s="198">
        <f>P86+P87</f>
        <v>4277.9565250688365</v>
      </c>
      <c r="Q88" s="163"/>
      <c r="R88" s="185"/>
      <c r="S88" s="163"/>
      <c r="T88" s="261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20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20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20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20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20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33"/>
      <c r="G94" s="147"/>
      <c r="H94" s="208"/>
      <c r="I94" s="146"/>
      <c r="J94" s="146"/>
      <c r="K94" s="211"/>
      <c r="L94" s="190"/>
      <c r="M94" s="145"/>
      <c r="N94" s="321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17"/>
      <c r="D95" s="145"/>
      <c r="E95" s="145"/>
      <c r="F95" s="233"/>
      <c r="G95" s="147"/>
      <c r="H95" s="145"/>
      <c r="I95" s="216"/>
      <c r="J95" s="216"/>
      <c r="K95" s="215"/>
      <c r="L95" s="215"/>
      <c r="M95" s="145"/>
      <c r="N95" s="321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75"/>
      <c r="F96" s="322"/>
      <c r="G96" s="147"/>
      <c r="H96" s="217"/>
      <c r="I96" s="216"/>
      <c r="J96" s="216"/>
      <c r="K96" s="215"/>
      <c r="L96" s="215"/>
      <c r="M96" s="145"/>
      <c r="N96" s="321"/>
      <c r="O96" s="216"/>
      <c r="P96" s="216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33"/>
      <c r="G97" s="147"/>
      <c r="H97" s="217"/>
      <c r="I97" s="216"/>
      <c r="J97" s="216"/>
      <c r="K97" s="215"/>
      <c r="L97" s="215"/>
      <c r="M97" s="145"/>
      <c r="N97" s="321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33"/>
      <c r="G98" s="147"/>
      <c r="H98" s="217"/>
      <c r="I98" s="216"/>
      <c r="J98" s="216"/>
      <c r="K98" s="215"/>
      <c r="L98" s="215"/>
      <c r="M98" s="145"/>
      <c r="N98" s="321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33"/>
      <c r="G99" s="147"/>
      <c r="H99" s="217"/>
      <c r="I99" s="216"/>
      <c r="J99" s="216"/>
      <c r="K99" s="215"/>
      <c r="L99" s="215"/>
      <c r="M99" s="145"/>
      <c r="N99" s="321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33"/>
      <c r="G100" s="147"/>
      <c r="H100" s="323"/>
      <c r="I100" s="324"/>
      <c r="J100" s="324"/>
      <c r="K100" s="215"/>
      <c r="L100" s="215"/>
      <c r="M100" s="145"/>
      <c r="N100" s="321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33"/>
      <c r="G101" s="147"/>
      <c r="H101" s="145"/>
      <c r="I101" s="324"/>
      <c r="J101" s="324"/>
      <c r="K101" s="215"/>
      <c r="L101" s="215"/>
      <c r="M101" s="145"/>
      <c r="N101" s="321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33"/>
      <c r="G102" s="147"/>
      <c r="H102" s="145"/>
      <c r="I102" s="216"/>
      <c r="J102" s="216"/>
      <c r="K102" s="215"/>
      <c r="L102" s="215"/>
      <c r="M102" s="145"/>
      <c r="N102" s="321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33"/>
      <c r="G103" s="147"/>
      <c r="H103" s="208"/>
      <c r="I103" s="216"/>
      <c r="J103" s="216"/>
      <c r="K103" s="215"/>
      <c r="L103" s="215"/>
      <c r="M103" s="145"/>
      <c r="N103" s="321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08"/>
      <c r="B104" s="208"/>
      <c r="C104" s="208"/>
      <c r="D104" s="208"/>
      <c r="E104" s="190"/>
      <c r="F104" s="325"/>
      <c r="G104" s="147"/>
      <c r="H104" s="321"/>
      <c r="I104" s="147"/>
      <c r="J104" s="147"/>
      <c r="K104" s="147"/>
      <c r="L104" s="149"/>
      <c r="M104" s="145"/>
      <c r="N104" s="321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26"/>
      <c r="B107" s="326"/>
      <c r="C107" s="213"/>
      <c r="D107" s="213"/>
      <c r="E107" s="213"/>
      <c r="F107" s="327"/>
      <c r="G107" s="328"/>
      <c r="H107" s="234"/>
      <c r="I107" s="329"/>
      <c r="J107" s="330"/>
      <c r="K107" s="331"/>
      <c r="L107" s="329"/>
      <c r="M107" s="330"/>
      <c r="N107" s="330"/>
      <c r="O107" s="331"/>
      <c r="P107" s="219"/>
      <c r="Q107" s="20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32"/>
      <c r="B108" s="326"/>
      <c r="C108" s="213"/>
      <c r="D108" s="213"/>
      <c r="E108" s="213"/>
      <c r="F108" s="327"/>
      <c r="G108" s="208"/>
      <c r="H108" s="234"/>
      <c r="I108" s="145"/>
      <c r="J108" s="331"/>
      <c r="K108" s="331"/>
      <c r="L108" s="333"/>
      <c r="M108" s="208"/>
      <c r="N108" s="331"/>
      <c r="O108" s="331"/>
      <c r="P108" s="219"/>
      <c r="Q108" s="20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32"/>
      <c r="B109" s="326"/>
      <c r="C109" s="326"/>
      <c r="D109" s="326"/>
      <c r="E109" s="334"/>
      <c r="F109" s="335"/>
      <c r="G109" s="208"/>
      <c r="H109" s="336"/>
      <c r="I109" s="145"/>
      <c r="J109" s="145"/>
      <c r="K109" s="216"/>
      <c r="L109" s="333"/>
      <c r="M109" s="208"/>
      <c r="N109" s="336"/>
      <c r="O109" s="208"/>
      <c r="P109" s="219"/>
      <c r="Q109" s="20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26"/>
      <c r="B110" s="326"/>
      <c r="C110" s="146"/>
      <c r="D110" s="145"/>
      <c r="E110" s="323"/>
      <c r="F110" s="337"/>
      <c r="G110" s="145"/>
      <c r="H110" s="234"/>
      <c r="I110" s="145"/>
      <c r="J110" s="216"/>
      <c r="K110" s="216"/>
      <c r="L110" s="149"/>
      <c r="M110" s="145"/>
      <c r="N110" s="234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26"/>
      <c r="B111" s="326"/>
      <c r="C111" s="146"/>
      <c r="D111" s="145"/>
      <c r="E111" s="145"/>
      <c r="F111" s="233"/>
      <c r="G111" s="145"/>
      <c r="H111" s="234"/>
      <c r="I111" s="145"/>
      <c r="J111" s="145"/>
      <c r="K111" s="338"/>
      <c r="L111" s="149"/>
      <c r="M111" s="145"/>
      <c r="N111" s="234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26"/>
      <c r="B112" s="326"/>
      <c r="C112" s="146"/>
      <c r="D112" s="145"/>
      <c r="E112" s="145"/>
      <c r="F112" s="233"/>
      <c r="G112" s="145"/>
      <c r="H112" s="234"/>
      <c r="I112" s="145"/>
      <c r="J112" s="145"/>
      <c r="K112" s="145"/>
      <c r="L112" s="149"/>
      <c r="M112" s="145"/>
      <c r="N112" s="234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26"/>
      <c r="B113" s="326"/>
      <c r="C113" s="326"/>
      <c r="D113" s="326"/>
      <c r="E113" s="334"/>
      <c r="F113" s="335"/>
      <c r="G113" s="208"/>
      <c r="H113" s="321"/>
      <c r="I113" s="208"/>
      <c r="J113" s="219"/>
      <c r="K113" s="205"/>
      <c r="L113" s="333"/>
      <c r="M113" s="208"/>
      <c r="N113" s="321"/>
      <c r="O113" s="208"/>
      <c r="P113" s="333"/>
      <c r="Q113" s="20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26"/>
      <c r="D114" s="326"/>
      <c r="E114" s="334"/>
      <c r="F114" s="335"/>
      <c r="G114" s="208"/>
      <c r="H114" s="321"/>
      <c r="I114" s="208"/>
      <c r="J114" s="326"/>
      <c r="K114" s="208"/>
      <c r="L114" s="333"/>
      <c r="M114" s="208"/>
      <c r="N114" s="321"/>
      <c r="O114" s="20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26"/>
      <c r="D115" s="326"/>
      <c r="E115" s="334"/>
      <c r="F115" s="335"/>
      <c r="G115" s="208"/>
      <c r="H115" s="321"/>
      <c r="I115" s="145"/>
      <c r="J115" s="219"/>
      <c r="K115" s="218"/>
      <c r="L115" s="333"/>
      <c r="M115" s="208"/>
      <c r="N115" s="321"/>
      <c r="O115" s="145"/>
      <c r="P115" s="219"/>
      <c r="Q115" s="218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33"/>
      <c r="H1048433" s="234"/>
      <c r="L1048433" s="149"/>
      <c r="N1048433" s="234"/>
      <c r="P1048433" s="151"/>
    </row>
    <row r="1048434" spans="2:16" s="145" customFormat="1" ht="12.75" customHeight="1">
      <c r="B1048434" s="146"/>
      <c r="C1048434" s="146"/>
      <c r="F1048434" s="233"/>
      <c r="H1048434" s="234"/>
      <c r="L1048434" s="149"/>
      <c r="N1048434" s="234"/>
      <c r="P1048434" s="151"/>
    </row>
    <row r="1048435" spans="2:16" s="145" customFormat="1" ht="12.75" customHeight="1">
      <c r="B1048435" s="146"/>
      <c r="C1048435" s="146"/>
      <c r="F1048435" s="233"/>
      <c r="H1048435" s="234"/>
      <c r="L1048435" s="149"/>
      <c r="N1048435" s="234"/>
      <c r="P1048435" s="151"/>
    </row>
    <row r="1048436" spans="2:16" s="145" customFormat="1" ht="12.75" customHeight="1">
      <c r="B1048436" s="146"/>
      <c r="C1048436" s="146"/>
      <c r="F1048436" s="233"/>
      <c r="H1048436" s="234"/>
      <c r="L1048436" s="149"/>
      <c r="N1048436" s="234"/>
      <c r="P1048436" s="151"/>
    </row>
    <row r="1048437" spans="2:16" s="145" customFormat="1" ht="12.75" customHeight="1">
      <c r="B1048437" s="146"/>
      <c r="C1048437" s="146"/>
      <c r="F1048437" s="233"/>
      <c r="H1048437" s="234"/>
      <c r="L1048437" s="149"/>
      <c r="N1048437" s="234"/>
      <c r="P1048437" s="151"/>
    </row>
    <row r="1048438" spans="2:16" s="145" customFormat="1" ht="12.75" customHeight="1">
      <c r="B1048438" s="146"/>
      <c r="C1048438" s="146"/>
      <c r="F1048438" s="233"/>
      <c r="H1048438" s="234"/>
      <c r="L1048438" s="149"/>
      <c r="N1048438" s="234"/>
      <c r="P1048438" s="151"/>
    </row>
    <row r="1048439" spans="2:16" s="145" customFormat="1" ht="12.75" customHeight="1">
      <c r="B1048439" s="146"/>
      <c r="C1048439" s="146"/>
      <c r="F1048439" s="233"/>
      <c r="H1048439" s="234"/>
      <c r="L1048439" s="149"/>
      <c r="N1048439" s="234"/>
      <c r="P1048439" s="151"/>
    </row>
    <row r="1048440" spans="2:16" s="145" customFormat="1" ht="12.75" customHeight="1">
      <c r="B1048440" s="146"/>
      <c r="C1048440" s="146"/>
      <c r="F1048440" s="233"/>
      <c r="H1048440" s="234"/>
      <c r="L1048440" s="149"/>
      <c r="N1048440" s="234"/>
      <c r="P1048440" s="151"/>
    </row>
    <row r="1048441" spans="2:16" s="145" customFormat="1" ht="12.75" customHeight="1">
      <c r="B1048441" s="146"/>
      <c r="C1048441" s="146"/>
      <c r="F1048441" s="233"/>
      <c r="H1048441" s="234"/>
      <c r="L1048441" s="149"/>
      <c r="N1048441" s="234"/>
      <c r="P1048441" s="151"/>
    </row>
    <row r="1048442" spans="2:16" s="145" customFormat="1" ht="12.75" customHeight="1">
      <c r="B1048442" s="146"/>
      <c r="C1048442" s="146"/>
      <c r="F1048442" s="233"/>
      <c r="H1048442" s="234"/>
      <c r="L1048442" s="149"/>
      <c r="N1048442" s="234"/>
      <c r="P1048442" s="151"/>
    </row>
    <row r="1048443" spans="2:16" s="145" customFormat="1" ht="12.75" customHeight="1">
      <c r="B1048443" s="146"/>
      <c r="C1048443" s="146"/>
      <c r="F1048443" s="233"/>
      <c r="H1048443" s="234"/>
      <c r="L1048443" s="149"/>
      <c r="N1048443" s="234"/>
      <c r="P1048443" s="151"/>
    </row>
    <row r="1048444" spans="2:16" s="145" customFormat="1" ht="12.75" customHeight="1">
      <c r="B1048444" s="146"/>
      <c r="C1048444" s="146"/>
      <c r="F1048444" s="233"/>
      <c r="H1048444" s="234"/>
      <c r="L1048444" s="149"/>
      <c r="N1048444" s="234"/>
      <c r="P1048444" s="151"/>
    </row>
    <row r="1048445" spans="2:16" s="145" customFormat="1" ht="12.75" customHeight="1">
      <c r="B1048445" s="146"/>
      <c r="C1048445" s="146"/>
      <c r="F1048445" s="233"/>
      <c r="H1048445" s="234"/>
      <c r="L1048445" s="149"/>
      <c r="N1048445" s="234"/>
      <c r="P1048445" s="151"/>
    </row>
    <row r="1048446" spans="2:16" s="145" customFormat="1" ht="12.75" customHeight="1">
      <c r="B1048446" s="146"/>
      <c r="C1048446" s="146"/>
      <c r="F1048446" s="233"/>
      <c r="H1048446" s="234"/>
      <c r="L1048446" s="149"/>
      <c r="N1048446" s="234"/>
      <c r="P1048446" s="151"/>
    </row>
    <row r="1048447" spans="2:16" s="145" customFormat="1" ht="12.75" customHeight="1">
      <c r="B1048447" s="146"/>
      <c r="C1048447" s="146"/>
      <c r="F1048447" s="233"/>
      <c r="H1048447" s="234"/>
      <c r="L1048447" s="149"/>
      <c r="N1048447" s="234"/>
      <c r="P1048447" s="151"/>
    </row>
    <row r="1048448" spans="2:16" s="145" customFormat="1" ht="12.75" customHeight="1">
      <c r="B1048448" s="146"/>
      <c r="C1048448" s="146"/>
      <c r="F1048448" s="233"/>
      <c r="H1048448" s="234"/>
      <c r="L1048448" s="149"/>
      <c r="N1048448" s="234"/>
      <c r="P1048448" s="151"/>
    </row>
    <row r="1048449" spans="2:16" s="145" customFormat="1" ht="12.75" customHeight="1">
      <c r="B1048449" s="146"/>
      <c r="C1048449" s="146"/>
      <c r="F1048449" s="233"/>
      <c r="H1048449" s="234"/>
      <c r="L1048449" s="149"/>
      <c r="N1048449" s="234"/>
      <c r="P1048449" s="151"/>
    </row>
    <row r="1048450" spans="2:16" s="145" customFormat="1" ht="12.75" customHeight="1">
      <c r="B1048450" s="146"/>
      <c r="C1048450" s="146"/>
      <c r="F1048450" s="233"/>
      <c r="H1048450" s="234"/>
      <c r="L1048450" s="149"/>
      <c r="N1048450" s="234"/>
      <c r="P1048450" s="151"/>
    </row>
    <row r="1048451" spans="2:16" s="145" customFormat="1" ht="12.75" customHeight="1">
      <c r="B1048451" s="146"/>
      <c r="C1048451" s="146"/>
      <c r="F1048451" s="233"/>
      <c r="H1048451" s="234"/>
      <c r="L1048451" s="149"/>
      <c r="N1048451" s="234"/>
      <c r="P1048451" s="151"/>
    </row>
    <row r="1048452" spans="2:16" s="145" customFormat="1" ht="12.75" customHeight="1">
      <c r="B1048452" s="146"/>
      <c r="C1048452" s="146"/>
      <c r="F1048452" s="233"/>
      <c r="H1048452" s="234"/>
      <c r="L1048452" s="149"/>
      <c r="N1048452" s="234"/>
      <c r="P1048452" s="151"/>
    </row>
    <row r="1048453" spans="2:16" s="145" customFormat="1" ht="12.75" customHeight="1">
      <c r="B1048453" s="146"/>
      <c r="C1048453" s="146"/>
      <c r="F1048453" s="233"/>
      <c r="H1048453" s="234"/>
      <c r="L1048453" s="149"/>
      <c r="N1048453" s="234"/>
      <c r="P1048453" s="151"/>
    </row>
    <row r="1048454" spans="2:16" s="145" customFormat="1" ht="12.75" customHeight="1">
      <c r="B1048454" s="146"/>
      <c r="C1048454" s="146"/>
      <c r="F1048454" s="233"/>
      <c r="H1048454" s="234"/>
      <c r="L1048454" s="149"/>
      <c r="N1048454" s="234"/>
      <c r="P1048454" s="151"/>
    </row>
    <row r="1048455" spans="2:16" s="145" customFormat="1" ht="12.75" customHeight="1">
      <c r="B1048455" s="146"/>
      <c r="C1048455" s="146"/>
      <c r="F1048455" s="233"/>
      <c r="H1048455" s="234"/>
      <c r="L1048455" s="149"/>
      <c r="N1048455" s="234"/>
      <c r="P1048455" s="151"/>
    </row>
    <row r="1048456" spans="2:16" s="145" customFormat="1" ht="12.75" customHeight="1">
      <c r="B1048456" s="146"/>
      <c r="C1048456" s="146"/>
      <c r="F1048456" s="233"/>
      <c r="H1048456" s="234"/>
      <c r="L1048456" s="149"/>
      <c r="N1048456" s="234"/>
      <c r="P1048456" s="151"/>
    </row>
    <row r="1048457" spans="2:16" s="145" customFormat="1" ht="12.75" customHeight="1">
      <c r="B1048457" s="146"/>
      <c r="C1048457" s="146"/>
      <c r="F1048457" s="233"/>
      <c r="H1048457" s="234"/>
      <c r="L1048457" s="149"/>
      <c r="N1048457" s="234"/>
      <c r="P1048457" s="151"/>
    </row>
    <row r="1048458" spans="2:16" s="145" customFormat="1" ht="12.75" customHeight="1">
      <c r="B1048458" s="146"/>
      <c r="C1048458" s="146"/>
      <c r="F1048458" s="233"/>
      <c r="H1048458" s="234"/>
      <c r="L1048458" s="149"/>
      <c r="N1048458" s="234"/>
      <c r="P1048458" s="151"/>
    </row>
    <row r="1048459" spans="2:16" s="145" customFormat="1" ht="12.75" customHeight="1">
      <c r="B1048459" s="146"/>
      <c r="C1048459" s="146"/>
      <c r="F1048459" s="233"/>
      <c r="H1048459" s="234"/>
      <c r="L1048459" s="149"/>
      <c r="N1048459" s="234"/>
      <c r="P1048459" s="151"/>
    </row>
    <row r="1048460" spans="2:16" s="145" customFormat="1" ht="12.75" customHeight="1">
      <c r="B1048460" s="146"/>
      <c r="C1048460" s="146"/>
      <c r="F1048460" s="233"/>
      <c r="H1048460" s="234"/>
      <c r="L1048460" s="149"/>
      <c r="N1048460" s="234"/>
      <c r="P1048460" s="151"/>
    </row>
    <row r="1048461" spans="2:16" s="145" customFormat="1" ht="12.75" customHeight="1">
      <c r="B1048461" s="146"/>
      <c r="C1048461" s="146"/>
      <c r="F1048461" s="233"/>
      <c r="H1048461" s="234"/>
      <c r="L1048461" s="149"/>
      <c r="N1048461" s="234"/>
      <c r="P1048461" s="151"/>
    </row>
    <row r="1048462" spans="2:16" s="145" customFormat="1" ht="12.75" customHeight="1">
      <c r="B1048462" s="146"/>
      <c r="C1048462" s="146"/>
      <c r="F1048462" s="233"/>
      <c r="H1048462" s="234"/>
      <c r="L1048462" s="149"/>
      <c r="N1048462" s="234"/>
      <c r="P1048462" s="151"/>
    </row>
    <row r="1048463" spans="2:16" s="145" customFormat="1" ht="12.75" customHeight="1">
      <c r="B1048463" s="146"/>
      <c r="C1048463" s="146"/>
      <c r="F1048463" s="233"/>
      <c r="H1048463" s="234"/>
      <c r="L1048463" s="149"/>
      <c r="N1048463" s="234"/>
      <c r="P1048463" s="151"/>
    </row>
    <row r="1048464" spans="2:16" s="145" customFormat="1" ht="12.75" customHeight="1">
      <c r="B1048464" s="146"/>
      <c r="C1048464" s="146"/>
      <c r="F1048464" s="233"/>
      <c r="H1048464" s="234"/>
      <c r="L1048464" s="149"/>
      <c r="N1048464" s="234"/>
      <c r="P1048464" s="151"/>
    </row>
    <row r="1048465" spans="2:16" s="145" customFormat="1" ht="12.75" customHeight="1">
      <c r="B1048465" s="146"/>
      <c r="C1048465" s="146"/>
      <c r="F1048465" s="233"/>
      <c r="H1048465" s="234"/>
      <c r="L1048465" s="149"/>
      <c r="N1048465" s="234"/>
      <c r="P1048465" s="151"/>
    </row>
    <row r="1048466" spans="2:16" s="145" customFormat="1" ht="12.75" customHeight="1">
      <c r="B1048466" s="146"/>
      <c r="C1048466" s="146"/>
      <c r="F1048466" s="233"/>
      <c r="H1048466" s="234"/>
      <c r="L1048466" s="149"/>
      <c r="N1048466" s="234"/>
      <c r="P1048466" s="151"/>
    </row>
    <row r="1048467" spans="2:16" s="145" customFormat="1" ht="12.75" customHeight="1">
      <c r="B1048467" s="146"/>
      <c r="C1048467" s="146"/>
      <c r="F1048467" s="233"/>
      <c r="H1048467" s="234"/>
      <c r="L1048467" s="149"/>
      <c r="N1048467" s="234"/>
      <c r="P1048467" s="151"/>
    </row>
    <row r="1048468" spans="2:16" s="145" customFormat="1" ht="12.75" customHeight="1">
      <c r="B1048468" s="146"/>
      <c r="C1048468" s="146"/>
      <c r="F1048468" s="233"/>
      <c r="H1048468" s="234"/>
      <c r="L1048468" s="149"/>
      <c r="N1048468" s="234"/>
      <c r="P1048468" s="151"/>
    </row>
    <row r="1048469" spans="2:16" s="145" customFormat="1" ht="12.75" customHeight="1">
      <c r="B1048469" s="146"/>
      <c r="C1048469" s="146"/>
      <c r="F1048469" s="233"/>
      <c r="H1048469" s="234"/>
      <c r="L1048469" s="149"/>
      <c r="N1048469" s="234"/>
      <c r="P1048469" s="151"/>
    </row>
    <row r="1048470" spans="2:16" s="145" customFormat="1" ht="12.75" customHeight="1">
      <c r="B1048470" s="146"/>
      <c r="C1048470" s="146"/>
      <c r="F1048470" s="233"/>
      <c r="H1048470" s="234"/>
      <c r="L1048470" s="149"/>
      <c r="N1048470" s="234"/>
      <c r="P1048470" s="151"/>
    </row>
    <row r="1048471" spans="2:16" s="145" customFormat="1" ht="12.75" customHeight="1">
      <c r="B1048471" s="146"/>
      <c r="C1048471" s="146"/>
      <c r="F1048471" s="233"/>
      <c r="H1048471" s="234"/>
      <c r="L1048471" s="149"/>
      <c r="N1048471" s="234"/>
      <c r="P1048471" s="151"/>
    </row>
    <row r="1048472" spans="2:16" s="145" customFormat="1" ht="12.75" customHeight="1">
      <c r="B1048472" s="146"/>
      <c r="C1048472" s="146"/>
      <c r="F1048472" s="233"/>
      <c r="H1048472" s="234"/>
      <c r="L1048472" s="149"/>
      <c r="N1048472" s="234"/>
      <c r="P1048472" s="151"/>
    </row>
    <row r="1048473" spans="2:16" s="145" customFormat="1" ht="12.75" customHeight="1">
      <c r="B1048473" s="146"/>
      <c r="C1048473" s="146"/>
      <c r="F1048473" s="233"/>
      <c r="H1048473" s="234"/>
      <c r="L1048473" s="149"/>
      <c r="N1048473" s="234"/>
      <c r="P1048473" s="151"/>
    </row>
    <row r="1048474" spans="2:16" s="145" customFormat="1" ht="12.75" customHeight="1">
      <c r="B1048474" s="146"/>
      <c r="C1048474" s="146"/>
      <c r="F1048474" s="233"/>
      <c r="H1048474" s="234"/>
      <c r="L1048474" s="149"/>
      <c r="N1048474" s="234"/>
      <c r="P1048474" s="151"/>
    </row>
    <row r="1048475" spans="2:16" s="145" customFormat="1" ht="12.75" customHeight="1">
      <c r="B1048475" s="146"/>
      <c r="C1048475" s="146"/>
      <c r="F1048475" s="233"/>
      <c r="H1048475" s="234"/>
      <c r="L1048475" s="149"/>
      <c r="N1048475" s="234"/>
      <c r="P1048475" s="151"/>
    </row>
    <row r="1048476" spans="2:16" s="145" customFormat="1" ht="12.75" customHeight="1">
      <c r="B1048476" s="146"/>
      <c r="C1048476" s="146"/>
      <c r="F1048476" s="233"/>
      <c r="H1048476" s="234"/>
      <c r="L1048476" s="149"/>
      <c r="N1048476" s="234"/>
      <c r="P1048476" s="151"/>
    </row>
    <row r="1048477" spans="2:16" s="145" customFormat="1" ht="12.75" customHeight="1">
      <c r="B1048477" s="146"/>
      <c r="C1048477" s="146"/>
      <c r="F1048477" s="233"/>
      <c r="H1048477" s="234"/>
      <c r="L1048477" s="149"/>
      <c r="N1048477" s="234"/>
      <c r="P1048477" s="151"/>
    </row>
    <row r="1048478" spans="2:16" s="145" customFormat="1" ht="12.75" customHeight="1">
      <c r="B1048478" s="146"/>
      <c r="C1048478" s="146"/>
      <c r="F1048478" s="233"/>
      <c r="H1048478" s="234"/>
      <c r="L1048478" s="149"/>
      <c r="N1048478" s="234"/>
      <c r="P1048478" s="151"/>
    </row>
    <row r="1048479" spans="2:16" s="145" customFormat="1" ht="12.75" customHeight="1">
      <c r="B1048479" s="146"/>
      <c r="C1048479" s="146"/>
      <c r="F1048479" s="233"/>
      <c r="H1048479" s="234"/>
      <c r="L1048479" s="149"/>
      <c r="N1048479" s="234"/>
      <c r="P1048479" s="151"/>
    </row>
    <row r="1048480" spans="2:16" s="145" customFormat="1" ht="12.75" customHeight="1">
      <c r="B1048480" s="146"/>
      <c r="C1048480" s="146"/>
      <c r="F1048480" s="233"/>
      <c r="H1048480" s="234"/>
      <c r="L1048480" s="149"/>
      <c r="N1048480" s="234"/>
      <c r="P1048480" s="151"/>
    </row>
    <row r="1048481" spans="2:16" s="145" customFormat="1" ht="12.75" customHeight="1">
      <c r="B1048481" s="146"/>
      <c r="C1048481" s="146"/>
      <c r="F1048481" s="233"/>
      <c r="H1048481" s="234"/>
      <c r="L1048481" s="149"/>
      <c r="N1048481" s="234"/>
      <c r="P1048481" s="151"/>
    </row>
    <row r="1048482" spans="2:16" s="145" customFormat="1" ht="12.75" customHeight="1">
      <c r="B1048482" s="146"/>
      <c r="C1048482" s="146"/>
      <c r="F1048482" s="233"/>
      <c r="H1048482" s="234"/>
      <c r="L1048482" s="149"/>
      <c r="N1048482" s="234"/>
      <c r="P1048482" s="151"/>
    </row>
    <row r="1048483" spans="2:16" s="145" customFormat="1" ht="12.75" customHeight="1">
      <c r="B1048483" s="146"/>
      <c r="C1048483" s="146"/>
      <c r="F1048483" s="233"/>
      <c r="H1048483" s="234"/>
      <c r="L1048483" s="149"/>
      <c r="N1048483" s="234"/>
      <c r="P1048483" s="151"/>
    </row>
    <row r="1048484" spans="2:16" s="145" customFormat="1" ht="12.75" customHeight="1">
      <c r="B1048484" s="146"/>
      <c r="C1048484" s="146"/>
      <c r="F1048484" s="233"/>
      <c r="H1048484" s="234"/>
      <c r="L1048484" s="149"/>
      <c r="N1048484" s="234"/>
      <c r="P1048484" s="151"/>
    </row>
    <row r="1048485" spans="2:16" s="145" customFormat="1" ht="12.75" customHeight="1">
      <c r="B1048485" s="146"/>
      <c r="C1048485" s="146"/>
      <c r="F1048485" s="233"/>
      <c r="H1048485" s="234"/>
      <c r="L1048485" s="149"/>
      <c r="N1048485" s="234"/>
      <c r="P1048485" s="151"/>
    </row>
    <row r="1048486" spans="2:16" s="145" customFormat="1" ht="12.75" customHeight="1">
      <c r="B1048486" s="146"/>
      <c r="C1048486" s="146"/>
      <c r="F1048486" s="233"/>
      <c r="H1048486" s="234"/>
      <c r="L1048486" s="149"/>
      <c r="N1048486" s="234"/>
      <c r="P1048486" s="151"/>
    </row>
    <row r="1048487" spans="2:16" s="145" customFormat="1" ht="12.75" customHeight="1">
      <c r="B1048487" s="146"/>
      <c r="C1048487" s="146"/>
      <c r="F1048487" s="233"/>
      <c r="H1048487" s="234"/>
      <c r="L1048487" s="149"/>
      <c r="N1048487" s="234"/>
      <c r="P1048487" s="151"/>
    </row>
    <row r="1048488" spans="2:16" s="145" customFormat="1" ht="12.75" customHeight="1">
      <c r="B1048488" s="146"/>
      <c r="C1048488" s="146"/>
      <c r="F1048488" s="233"/>
      <c r="H1048488" s="234"/>
      <c r="L1048488" s="149"/>
      <c r="N1048488" s="234"/>
      <c r="P1048488" s="151"/>
    </row>
    <row r="1048489" spans="2:16" s="145" customFormat="1" ht="12.75" customHeight="1">
      <c r="B1048489" s="146"/>
      <c r="C1048489" s="146"/>
      <c r="F1048489" s="233"/>
      <c r="H1048489" s="234"/>
      <c r="L1048489" s="149"/>
      <c r="N1048489" s="234"/>
      <c r="P1048489" s="151"/>
    </row>
    <row r="1048490" spans="2:16" s="145" customFormat="1" ht="12.75" customHeight="1">
      <c r="B1048490" s="146"/>
      <c r="C1048490" s="146"/>
      <c r="F1048490" s="233"/>
      <c r="H1048490" s="234"/>
      <c r="L1048490" s="149"/>
      <c r="N1048490" s="234"/>
      <c r="P1048490" s="151"/>
    </row>
    <row r="1048491" spans="2:16" s="145" customFormat="1" ht="12.75" customHeight="1">
      <c r="B1048491" s="146"/>
      <c r="C1048491" s="146"/>
      <c r="F1048491" s="233"/>
      <c r="H1048491" s="234"/>
      <c r="L1048491" s="149"/>
      <c r="N1048491" s="234"/>
      <c r="P1048491" s="151"/>
    </row>
    <row r="1048492" spans="2:16" s="145" customFormat="1" ht="12.75" customHeight="1">
      <c r="B1048492" s="146"/>
      <c r="C1048492" s="146"/>
      <c r="F1048492" s="233"/>
      <c r="H1048492" s="234"/>
      <c r="L1048492" s="149"/>
      <c r="N1048492" s="234"/>
      <c r="P1048492" s="151"/>
    </row>
    <row r="1048493" spans="2:16" s="145" customFormat="1" ht="12.75" customHeight="1">
      <c r="B1048493" s="146"/>
      <c r="C1048493" s="146"/>
      <c r="F1048493" s="233"/>
      <c r="H1048493" s="234"/>
      <c r="L1048493" s="149"/>
      <c r="N1048493" s="234"/>
      <c r="P1048493" s="151"/>
    </row>
    <row r="1048494" spans="2:16" s="145" customFormat="1" ht="12.75" customHeight="1">
      <c r="B1048494" s="146"/>
      <c r="C1048494" s="146"/>
      <c r="F1048494" s="233"/>
      <c r="H1048494" s="234"/>
      <c r="L1048494" s="149"/>
      <c r="N1048494" s="234"/>
      <c r="P1048494" s="151"/>
    </row>
    <row r="1048495" spans="2:16" s="145" customFormat="1" ht="12.75" customHeight="1">
      <c r="B1048495" s="146"/>
      <c r="C1048495" s="146"/>
      <c r="F1048495" s="233"/>
      <c r="H1048495" s="234"/>
      <c r="L1048495" s="149"/>
      <c r="N1048495" s="234"/>
      <c r="P1048495" s="151"/>
    </row>
    <row r="1048496" spans="2:16" s="145" customFormat="1" ht="12.75" customHeight="1">
      <c r="B1048496" s="146"/>
      <c r="C1048496" s="146"/>
      <c r="F1048496" s="233"/>
      <c r="H1048496" s="234"/>
      <c r="L1048496" s="149"/>
      <c r="N1048496" s="234"/>
      <c r="P1048496" s="151"/>
    </row>
    <row r="1048497" spans="2:16" s="145" customFormat="1" ht="12.75" customHeight="1">
      <c r="B1048497" s="146"/>
      <c r="C1048497" s="146"/>
      <c r="F1048497" s="233"/>
      <c r="H1048497" s="234"/>
      <c r="L1048497" s="149"/>
      <c r="N1048497" s="234"/>
      <c r="P1048497" s="151"/>
    </row>
    <row r="1048498" spans="2:16" s="145" customFormat="1" ht="12.75" customHeight="1">
      <c r="B1048498" s="146"/>
      <c r="C1048498" s="146"/>
      <c r="F1048498" s="233"/>
      <c r="H1048498" s="234"/>
      <c r="L1048498" s="149"/>
      <c r="N1048498" s="234"/>
      <c r="P1048498" s="151"/>
    </row>
    <row r="1048499" spans="2:16" s="145" customFormat="1" ht="12.75" customHeight="1">
      <c r="B1048499" s="146"/>
      <c r="C1048499" s="146"/>
      <c r="F1048499" s="233"/>
      <c r="H1048499" s="234"/>
      <c r="L1048499" s="149"/>
      <c r="N1048499" s="234"/>
      <c r="P1048499" s="151"/>
    </row>
    <row r="1048500" spans="2:16" s="145" customFormat="1" ht="12.75" customHeight="1">
      <c r="B1048500" s="146"/>
      <c r="C1048500" s="146"/>
      <c r="F1048500" s="233"/>
      <c r="H1048500" s="234"/>
      <c r="L1048500" s="149"/>
      <c r="N1048500" s="234"/>
      <c r="P1048500" s="151"/>
    </row>
    <row r="1048501" spans="2:16" s="145" customFormat="1" ht="12.75" customHeight="1">
      <c r="B1048501" s="146"/>
      <c r="C1048501" s="146"/>
      <c r="F1048501" s="233"/>
      <c r="H1048501" s="234"/>
      <c r="L1048501" s="149"/>
      <c r="N1048501" s="234"/>
      <c r="P1048501" s="151"/>
    </row>
    <row r="1048502" spans="2:16" s="145" customFormat="1" ht="12.75" customHeight="1">
      <c r="B1048502" s="146"/>
      <c r="C1048502" s="146"/>
      <c r="F1048502" s="233"/>
      <c r="H1048502" s="234"/>
      <c r="L1048502" s="149"/>
      <c r="N1048502" s="234"/>
      <c r="P1048502" s="151"/>
    </row>
    <row r="1048503" spans="2:16" s="145" customFormat="1" ht="12.75" customHeight="1">
      <c r="B1048503" s="146"/>
      <c r="C1048503" s="146"/>
      <c r="F1048503" s="233"/>
      <c r="H1048503" s="234"/>
      <c r="L1048503" s="149"/>
      <c r="N1048503" s="234"/>
      <c r="P1048503" s="151"/>
    </row>
    <row r="1048504" spans="2:16" s="145" customFormat="1" ht="12.75" customHeight="1">
      <c r="B1048504" s="146"/>
      <c r="C1048504" s="146"/>
      <c r="F1048504" s="233"/>
      <c r="H1048504" s="234"/>
      <c r="L1048504" s="149"/>
      <c r="N1048504" s="234"/>
      <c r="P1048504" s="151"/>
    </row>
    <row r="1048505" spans="2:16" s="145" customFormat="1" ht="12.75" customHeight="1">
      <c r="B1048505" s="146"/>
      <c r="C1048505" s="146"/>
      <c r="F1048505" s="233"/>
      <c r="H1048505" s="234"/>
      <c r="L1048505" s="149"/>
      <c r="N1048505" s="234"/>
      <c r="P1048505" s="151"/>
    </row>
    <row r="1048506" spans="2:16" s="145" customFormat="1" ht="12.75" customHeight="1">
      <c r="B1048506" s="146"/>
      <c r="C1048506" s="146"/>
      <c r="F1048506" s="233"/>
      <c r="H1048506" s="234"/>
      <c r="L1048506" s="149"/>
      <c r="N1048506" s="234"/>
      <c r="P1048506" s="151"/>
    </row>
    <row r="1048507" spans="2:16" s="145" customFormat="1" ht="12.75" customHeight="1">
      <c r="B1048507" s="146"/>
      <c r="C1048507" s="146"/>
      <c r="F1048507" s="233"/>
      <c r="H1048507" s="234"/>
      <c r="L1048507" s="149"/>
      <c r="N1048507" s="234"/>
      <c r="P1048507" s="151"/>
    </row>
    <row r="1048508" spans="2:16" s="145" customFormat="1" ht="12.75" customHeight="1">
      <c r="B1048508" s="146"/>
      <c r="C1048508" s="146"/>
      <c r="F1048508" s="233"/>
      <c r="H1048508" s="234"/>
      <c r="L1048508" s="149"/>
      <c r="N1048508" s="234"/>
      <c r="P1048508" s="151"/>
    </row>
    <row r="1048509" spans="2:16" s="145" customFormat="1" ht="12.75" customHeight="1">
      <c r="B1048509" s="146"/>
      <c r="C1048509" s="146"/>
      <c r="F1048509" s="233"/>
      <c r="H1048509" s="234"/>
      <c r="L1048509" s="149"/>
      <c r="N1048509" s="234"/>
      <c r="P1048509" s="151"/>
    </row>
    <row r="1048510" spans="2:16" s="145" customFormat="1" ht="12.75" customHeight="1">
      <c r="B1048510" s="146"/>
      <c r="C1048510" s="146"/>
      <c r="F1048510" s="233"/>
      <c r="H1048510" s="234"/>
      <c r="L1048510" s="149"/>
      <c r="N1048510" s="234"/>
      <c r="P1048510" s="151"/>
    </row>
    <row r="1048511" spans="2:16" s="145" customFormat="1" ht="12.75" customHeight="1">
      <c r="B1048511" s="146"/>
      <c r="C1048511" s="146"/>
      <c r="F1048511" s="233"/>
      <c r="H1048511" s="234"/>
      <c r="L1048511" s="149"/>
      <c r="N1048511" s="234"/>
      <c r="P1048511" s="151"/>
    </row>
    <row r="1048512" spans="2:16" s="145" customFormat="1" ht="12.75" customHeight="1">
      <c r="B1048512" s="146"/>
      <c r="C1048512" s="146"/>
      <c r="F1048512" s="233"/>
      <c r="H1048512" s="234"/>
      <c r="L1048512" s="149"/>
      <c r="N1048512" s="234"/>
      <c r="P1048512" s="151"/>
    </row>
    <row r="1048513" spans="2:16" s="145" customFormat="1" ht="12.75" customHeight="1">
      <c r="B1048513" s="146"/>
      <c r="C1048513" s="146"/>
      <c r="F1048513" s="233"/>
      <c r="H1048513" s="234"/>
      <c r="L1048513" s="149"/>
      <c r="N1048513" s="234"/>
      <c r="P1048513" s="151"/>
    </row>
    <row r="1048514" spans="2:16" s="145" customFormat="1" ht="12.75" customHeight="1">
      <c r="B1048514" s="146"/>
      <c r="C1048514" s="146"/>
      <c r="F1048514" s="233"/>
      <c r="H1048514" s="234"/>
      <c r="L1048514" s="149"/>
      <c r="N1048514" s="234"/>
      <c r="P1048514" s="151"/>
    </row>
    <row r="1048515" spans="2:16" s="145" customFormat="1" ht="12.75" customHeight="1">
      <c r="B1048515" s="146"/>
      <c r="C1048515" s="146"/>
      <c r="F1048515" s="233"/>
      <c r="H1048515" s="234"/>
      <c r="L1048515" s="149"/>
      <c r="N1048515" s="234"/>
      <c r="P1048515" s="151"/>
    </row>
    <row r="1048516" spans="2:16" s="145" customFormat="1" ht="12.75" customHeight="1">
      <c r="B1048516" s="146"/>
      <c r="C1048516" s="146"/>
      <c r="F1048516" s="233"/>
      <c r="H1048516" s="234"/>
      <c r="L1048516" s="149"/>
      <c r="N1048516" s="234"/>
      <c r="P1048516" s="151"/>
    </row>
    <row r="1048517" spans="2:16" s="145" customFormat="1" ht="12.75" customHeight="1">
      <c r="B1048517" s="146"/>
      <c r="C1048517" s="146"/>
      <c r="F1048517" s="233"/>
      <c r="H1048517" s="234"/>
      <c r="L1048517" s="149"/>
      <c r="N1048517" s="234"/>
      <c r="P1048517" s="151"/>
    </row>
    <row r="1048518" spans="2:16" s="145" customFormat="1" ht="12.75" customHeight="1">
      <c r="B1048518" s="146"/>
      <c r="C1048518" s="146"/>
      <c r="F1048518" s="233"/>
      <c r="H1048518" s="234"/>
      <c r="L1048518" s="149"/>
      <c r="N1048518" s="234"/>
      <c r="P1048518" s="151"/>
    </row>
    <row r="1048519" spans="2:16" s="145" customFormat="1" ht="12.75" customHeight="1">
      <c r="B1048519" s="146"/>
      <c r="C1048519" s="146"/>
      <c r="F1048519" s="233"/>
      <c r="H1048519" s="234"/>
      <c r="L1048519" s="149"/>
      <c r="N1048519" s="234"/>
      <c r="P1048519" s="151"/>
    </row>
    <row r="1048520" spans="2:16" s="145" customFormat="1" ht="12.75" customHeight="1">
      <c r="B1048520" s="146"/>
      <c r="C1048520" s="146"/>
      <c r="F1048520" s="233"/>
      <c r="H1048520" s="234"/>
      <c r="L1048520" s="149"/>
      <c r="N1048520" s="234"/>
      <c r="P1048520" s="151"/>
    </row>
    <row r="1048521" spans="2:16" s="145" customFormat="1" ht="12.75" customHeight="1">
      <c r="B1048521" s="146"/>
      <c r="C1048521" s="146"/>
      <c r="F1048521" s="233"/>
      <c r="H1048521" s="234"/>
      <c r="L1048521" s="149"/>
      <c r="N1048521" s="234"/>
      <c r="P1048521" s="151"/>
    </row>
    <row r="1048522" spans="2:16" s="145" customFormat="1" ht="12.75" customHeight="1">
      <c r="B1048522" s="146"/>
      <c r="C1048522" s="146"/>
      <c r="F1048522" s="233"/>
      <c r="H1048522" s="234"/>
      <c r="L1048522" s="149"/>
      <c r="N1048522" s="234"/>
      <c r="P1048522" s="151"/>
    </row>
    <row r="1048523" spans="2:16" s="145" customFormat="1" ht="12.75" customHeight="1">
      <c r="B1048523" s="146"/>
      <c r="C1048523" s="146"/>
      <c r="F1048523" s="233"/>
      <c r="H1048523" s="234"/>
      <c r="L1048523" s="149"/>
      <c r="N1048523" s="234"/>
      <c r="P1048523" s="151"/>
    </row>
    <row r="1048524" spans="2:16" s="145" customFormat="1" ht="12.75" customHeight="1">
      <c r="B1048524" s="146"/>
      <c r="C1048524" s="146"/>
      <c r="F1048524" s="233"/>
      <c r="H1048524" s="234"/>
      <c r="L1048524" s="149"/>
      <c r="N1048524" s="234"/>
      <c r="P1048524" s="151"/>
    </row>
    <row r="1048525" spans="2:16" s="145" customFormat="1" ht="12.75" customHeight="1">
      <c r="B1048525" s="146"/>
      <c r="C1048525" s="146"/>
      <c r="F1048525" s="233"/>
      <c r="H1048525" s="234"/>
      <c r="L1048525" s="149"/>
      <c r="N1048525" s="234"/>
      <c r="P1048525" s="151"/>
    </row>
    <row r="1048526" spans="2:16" s="145" customFormat="1" ht="12.75" customHeight="1">
      <c r="B1048526" s="146"/>
      <c r="C1048526" s="146"/>
      <c r="F1048526" s="233"/>
      <c r="H1048526" s="234"/>
      <c r="L1048526" s="149"/>
      <c r="N1048526" s="234"/>
      <c r="P1048526" s="151"/>
    </row>
    <row r="1048527" spans="2:16" s="145" customFormat="1" ht="12.75" customHeight="1">
      <c r="B1048527" s="146"/>
      <c r="C1048527" s="146"/>
      <c r="F1048527" s="233"/>
      <c r="H1048527" s="234"/>
      <c r="L1048527" s="149"/>
      <c r="N1048527" s="234"/>
      <c r="P1048527" s="151"/>
    </row>
    <row r="1048528" spans="2:16" s="145" customFormat="1" ht="12.75" customHeight="1">
      <c r="B1048528" s="146"/>
      <c r="C1048528" s="146"/>
      <c r="F1048528" s="233"/>
      <c r="H1048528" s="234"/>
      <c r="L1048528" s="149"/>
      <c r="N1048528" s="234"/>
      <c r="P1048528" s="151"/>
    </row>
    <row r="1048529" spans="2:16" s="145" customFormat="1" ht="12.75" customHeight="1">
      <c r="B1048529" s="146"/>
      <c r="C1048529" s="146"/>
      <c r="F1048529" s="233"/>
      <c r="H1048529" s="234"/>
      <c r="L1048529" s="149"/>
      <c r="N1048529" s="234"/>
      <c r="P1048529" s="151"/>
    </row>
    <row r="1048530" spans="2:16" s="145" customFormat="1" ht="12.75" customHeight="1">
      <c r="B1048530" s="146"/>
      <c r="C1048530" s="146"/>
      <c r="F1048530" s="233"/>
      <c r="H1048530" s="234"/>
      <c r="L1048530" s="149"/>
      <c r="N1048530" s="234"/>
      <c r="P1048530" s="151"/>
    </row>
    <row r="1048531" spans="2:16" s="145" customFormat="1" ht="12.75" customHeight="1">
      <c r="B1048531" s="146"/>
      <c r="C1048531" s="146"/>
      <c r="F1048531" s="233"/>
      <c r="H1048531" s="234"/>
      <c r="L1048531" s="149"/>
      <c r="N1048531" s="234"/>
      <c r="P1048531" s="151"/>
    </row>
    <row r="1048532" spans="2:16" s="145" customFormat="1" ht="12.75" customHeight="1">
      <c r="B1048532" s="146"/>
      <c r="C1048532" s="146"/>
      <c r="F1048532" s="233"/>
      <c r="H1048532" s="234"/>
      <c r="L1048532" s="149"/>
      <c r="N1048532" s="234"/>
      <c r="P1048532" s="151"/>
    </row>
    <row r="1048533" spans="2:16" s="145" customFormat="1" ht="12.75" customHeight="1">
      <c r="B1048533" s="146"/>
      <c r="C1048533" s="146"/>
      <c r="F1048533" s="233"/>
      <c r="H1048533" s="234"/>
      <c r="L1048533" s="149"/>
      <c r="N1048533" s="234"/>
      <c r="P1048533" s="151"/>
    </row>
    <row r="1048534" spans="2:16" s="145" customFormat="1" ht="12.75" customHeight="1">
      <c r="B1048534" s="146"/>
      <c r="C1048534" s="146"/>
      <c r="F1048534" s="233"/>
      <c r="H1048534" s="234"/>
      <c r="L1048534" s="149"/>
      <c r="N1048534" s="234"/>
      <c r="P1048534" s="151"/>
    </row>
    <row r="1048535" spans="2:16" s="145" customFormat="1" ht="12.75" customHeight="1">
      <c r="B1048535" s="146"/>
      <c r="C1048535" s="146"/>
      <c r="F1048535" s="233"/>
      <c r="H1048535" s="234"/>
      <c r="L1048535" s="149"/>
      <c r="N1048535" s="234"/>
      <c r="P1048535" s="151"/>
    </row>
    <row r="1048536" spans="2:16" s="145" customFormat="1" ht="12.75" customHeight="1">
      <c r="B1048536" s="146"/>
      <c r="C1048536" s="146"/>
      <c r="F1048536" s="233"/>
      <c r="H1048536" s="234"/>
      <c r="L1048536" s="149"/>
      <c r="N1048536" s="234"/>
      <c r="P1048536" s="151"/>
    </row>
    <row r="1048537" spans="2:16" s="145" customFormat="1" ht="12.75" customHeight="1">
      <c r="B1048537" s="146"/>
      <c r="C1048537" s="146"/>
      <c r="F1048537" s="233"/>
      <c r="H1048537" s="234"/>
      <c r="L1048537" s="149"/>
      <c r="N1048537" s="234"/>
      <c r="P1048537" s="151"/>
    </row>
    <row r="1048538" spans="2:16" s="145" customFormat="1" ht="12.75" customHeight="1">
      <c r="B1048538" s="146"/>
      <c r="C1048538" s="146"/>
      <c r="F1048538" s="233"/>
      <c r="H1048538" s="234"/>
      <c r="L1048538" s="149"/>
      <c r="N1048538" s="234"/>
      <c r="P1048538" s="151"/>
    </row>
    <row r="1048539" spans="2:16" s="145" customFormat="1" ht="12.75" customHeight="1">
      <c r="B1048539" s="146"/>
      <c r="C1048539" s="146"/>
      <c r="F1048539" s="233"/>
      <c r="H1048539" s="234"/>
      <c r="L1048539" s="149"/>
      <c r="N1048539" s="234"/>
      <c r="P1048539" s="151"/>
    </row>
    <row r="1048540" spans="2:16" s="145" customFormat="1" ht="12.75" customHeight="1">
      <c r="B1048540" s="146"/>
      <c r="C1048540" s="146"/>
      <c r="F1048540" s="233"/>
      <c r="H1048540" s="234"/>
      <c r="L1048540" s="149"/>
      <c r="N1048540" s="234"/>
      <c r="P1048540" s="151"/>
    </row>
    <row r="1048541" spans="2:16" s="145" customFormat="1" ht="12.75" customHeight="1">
      <c r="B1048541" s="146"/>
      <c r="C1048541" s="146"/>
      <c r="F1048541" s="233"/>
      <c r="H1048541" s="234"/>
      <c r="L1048541" s="149"/>
      <c r="N1048541" s="234"/>
      <c r="P1048541" s="151"/>
    </row>
    <row r="1048542" spans="2:16" s="145" customFormat="1" ht="12.75" customHeight="1">
      <c r="B1048542" s="146"/>
      <c r="C1048542" s="146"/>
      <c r="F1048542" s="233"/>
      <c r="H1048542" s="234"/>
      <c r="L1048542" s="149"/>
      <c r="N1048542" s="234"/>
      <c r="P1048542" s="151"/>
    </row>
    <row r="1048543" spans="2:16" s="145" customFormat="1" ht="12.75" customHeight="1">
      <c r="B1048543" s="146"/>
      <c r="C1048543" s="146"/>
      <c r="F1048543" s="233"/>
      <c r="H1048543" s="234"/>
      <c r="L1048543" s="149"/>
      <c r="N1048543" s="234"/>
      <c r="P1048543" s="151"/>
    </row>
    <row r="1048544" spans="2:16" s="145" customFormat="1" ht="12.75" customHeight="1">
      <c r="B1048544" s="146"/>
      <c r="C1048544" s="146"/>
      <c r="F1048544" s="233"/>
      <c r="H1048544" s="234"/>
      <c r="L1048544" s="149"/>
      <c r="N1048544" s="234"/>
      <c r="P1048544" s="151"/>
    </row>
    <row r="1048545" spans="2:16" s="145" customFormat="1" ht="12.75" customHeight="1">
      <c r="B1048545" s="146"/>
      <c r="C1048545" s="146"/>
      <c r="F1048545" s="233"/>
      <c r="H1048545" s="234"/>
      <c r="L1048545" s="149"/>
      <c r="N1048545" s="234"/>
      <c r="P1048545" s="151"/>
    </row>
    <row r="1048546" spans="2:16" s="145" customFormat="1" ht="12.75" customHeight="1">
      <c r="B1048546" s="146"/>
      <c r="C1048546" s="146"/>
      <c r="F1048546" s="233"/>
      <c r="H1048546" s="234"/>
      <c r="L1048546" s="149"/>
      <c r="N1048546" s="234"/>
      <c r="P1048546" s="151"/>
    </row>
    <row r="1048547" spans="2:16" s="145" customFormat="1" ht="12.75" customHeight="1">
      <c r="B1048547" s="146"/>
      <c r="C1048547" s="146"/>
      <c r="F1048547" s="233"/>
      <c r="H1048547" s="234"/>
      <c r="L1048547" s="149"/>
      <c r="N1048547" s="234"/>
      <c r="P1048547" s="151"/>
    </row>
    <row r="1048548" spans="2:16" s="145" customFormat="1" ht="12.75" customHeight="1">
      <c r="B1048548" s="146"/>
      <c r="C1048548" s="146"/>
      <c r="F1048548" s="233"/>
      <c r="H1048548" s="234"/>
      <c r="L1048548" s="149"/>
      <c r="N1048548" s="234"/>
      <c r="P1048548" s="151"/>
    </row>
    <row r="1048549" spans="2:16" s="145" customFormat="1" ht="12.75" customHeight="1">
      <c r="B1048549" s="146"/>
      <c r="C1048549" s="146"/>
      <c r="F1048549" s="233"/>
      <c r="H1048549" s="234"/>
      <c r="L1048549" s="149"/>
      <c r="N1048549" s="234"/>
      <c r="P1048549" s="151"/>
    </row>
    <row r="1048550" spans="2:16" s="145" customFormat="1" ht="12.75" customHeight="1">
      <c r="B1048550" s="146"/>
      <c r="C1048550" s="146"/>
      <c r="F1048550" s="233"/>
      <c r="H1048550" s="234"/>
      <c r="L1048550" s="149"/>
      <c r="N1048550" s="234"/>
      <c r="P1048550" s="151"/>
    </row>
    <row r="1048551" spans="2:16" s="145" customFormat="1" ht="12.75" customHeight="1">
      <c r="B1048551" s="146"/>
      <c r="C1048551" s="146"/>
      <c r="F1048551" s="233"/>
      <c r="H1048551" s="234"/>
      <c r="L1048551" s="149"/>
      <c r="N1048551" s="234"/>
      <c r="P1048551" s="151"/>
    </row>
    <row r="1048552" spans="2:16" s="145" customFormat="1" ht="12.75" customHeight="1">
      <c r="B1048552" s="146"/>
      <c r="C1048552" s="146"/>
      <c r="F1048552" s="233"/>
      <c r="H1048552" s="234"/>
      <c r="L1048552" s="149"/>
      <c r="N1048552" s="234"/>
      <c r="P1048552" s="151"/>
    </row>
    <row r="1048553" spans="2:16" s="145" customFormat="1" ht="12.75" customHeight="1">
      <c r="B1048553" s="146"/>
      <c r="C1048553" s="146"/>
      <c r="F1048553" s="233"/>
      <c r="H1048553" s="234"/>
      <c r="L1048553" s="149"/>
      <c r="N1048553" s="234"/>
      <c r="P1048553" s="151"/>
    </row>
    <row r="1048554" spans="2:16" s="145" customFormat="1" ht="12.75" customHeight="1">
      <c r="B1048554" s="146"/>
      <c r="C1048554" s="146"/>
      <c r="F1048554" s="233"/>
      <c r="H1048554" s="234"/>
      <c r="L1048554" s="149"/>
      <c r="N1048554" s="234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40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580</v>
      </c>
      <c r="C23" s="23"/>
      <c r="D23" s="23" t="s">
        <v>585</v>
      </c>
      <c r="E23" s="37" t="s">
        <v>37</v>
      </c>
      <c r="F23" s="38"/>
      <c r="G23" s="38" t="s">
        <v>593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588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581</v>
      </c>
      <c r="B33" t="s">
        <v>586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582</v>
      </c>
      <c r="B34" t="s">
        <v>587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583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584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39" t="s">
        <v>577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607</v>
      </c>
      <c r="C41" s="8"/>
      <c r="D41" s="8"/>
      <c r="E41"/>
      <c r="F41">
        <v>500</v>
      </c>
    </row>
    <row r="42" spans="1:8">
      <c r="B42" t="s">
        <v>608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579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578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3"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597</v>
      </c>
      <c r="D11" s="28"/>
      <c r="E11" s="29"/>
      <c r="F11" s="27">
        <f t="shared" si="0"/>
        <v>0</v>
      </c>
      <c r="G11" s="26"/>
    </row>
    <row r="12" spans="1:8">
      <c r="B12" t="s">
        <v>596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611</v>
      </c>
    </row>
    <row r="39" spans="1:8">
      <c r="D39" s="3"/>
      <c r="F39" s="3"/>
    </row>
    <row r="40" spans="1:8">
      <c r="A40" s="339" t="s">
        <v>576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598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612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39" t="s">
        <v>575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589</v>
      </c>
      <c r="D45"/>
    </row>
    <row r="46" spans="1:6">
      <c r="A46" s="60">
        <v>45214</v>
      </c>
      <c r="B46" t="s">
        <v>590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343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343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592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39" t="s">
        <v>574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24" zoomScale="145" zoomScaleNormal="145" workbookViewId="0">
      <selection activeCell="E36" sqref="E36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591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39" t="s">
        <v>573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4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42" t="s">
        <v>601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601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43">
        <v>45244</v>
      </c>
      <c r="B13" t="s">
        <v>602</v>
      </c>
      <c r="D13" s="28"/>
      <c r="E13" s="29"/>
      <c r="F13" s="27">
        <f t="shared" si="0"/>
        <v>10000</v>
      </c>
    </row>
    <row r="14" spans="1:6">
      <c r="A14" s="30"/>
      <c r="B14" t="s">
        <v>603</v>
      </c>
      <c r="D14" s="31"/>
      <c r="E14" s="32"/>
      <c r="F14" s="27">
        <f t="shared" si="0"/>
        <v>10000</v>
      </c>
    </row>
    <row r="15" spans="1:6">
      <c r="A15" s="30"/>
      <c r="B15" t="s">
        <v>604</v>
      </c>
      <c r="D15" s="31"/>
      <c r="E15" s="32"/>
      <c r="F15" s="27">
        <f t="shared" si="0"/>
        <v>10000</v>
      </c>
    </row>
    <row r="16" spans="1:6">
      <c r="A16" s="30"/>
      <c r="B16" t="s">
        <v>605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606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599</v>
      </c>
      <c r="D18" s="31"/>
      <c r="E18" s="32"/>
      <c r="F18" s="27">
        <f t="shared" si="0"/>
        <v>0</v>
      </c>
    </row>
    <row r="19" spans="1:7">
      <c r="A19" s="30"/>
      <c r="B19" t="s">
        <v>600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39" t="s">
        <v>572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G3" sqref="G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610</v>
      </c>
      <c r="D2" s="3" t="s">
        <v>266</v>
      </c>
      <c r="F2" s="57">
        <f>SUM(F6:F56)</f>
        <v>5843.55</v>
      </c>
      <c r="G2" s="57">
        <f>F2</f>
        <v>5843.55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43">
        <v>45257</v>
      </c>
      <c r="B20" t="s">
        <v>609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-5564.41</v>
      </c>
    </row>
    <row r="22" spans="1:7">
      <c r="A22" s="60">
        <v>45290</v>
      </c>
      <c r="B22" t="s">
        <v>282</v>
      </c>
      <c r="C22"/>
      <c r="G22" s="3">
        <f t="shared" si="0"/>
        <v>-5723.55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-5843.55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2024-01-22T07:52:13Z</cp:lastPrinted>
  <dcterms:created xsi:type="dcterms:W3CDTF">2019-12-25T12:06:09Z</dcterms:created>
  <dcterms:modified xsi:type="dcterms:W3CDTF">2024-01-22T07:54:44Z</dcterms:modified>
</cp:coreProperties>
</file>