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2FD18A4A-4C7E-475A-BCE5-5C4106F49D08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ayfa2" sheetId="2" r:id="rId1"/>
    <sheet name="Sayfa4" sheetId="6" r:id="rId2"/>
    <sheet name="TTE" sheetId="4" r:id="rId3"/>
    <sheet name="801" sheetId="5" r:id="rId4"/>
    <sheet name="Sayfa3" sheetId="3" r:id="rId5"/>
    <sheet name="Sayfa1" sheetId="1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8" i="6" l="1"/>
  <c r="T9" i="6"/>
  <c r="T10" i="6"/>
  <c r="T11" i="6"/>
  <c r="T12" i="6"/>
  <c r="T6" i="6"/>
  <c r="T7" i="6"/>
  <c r="T5" i="6"/>
  <c r="A2" i="6"/>
  <c r="H24" i="2"/>
  <c r="H19" i="2"/>
  <c r="I2" i="6"/>
  <c r="H11" i="2" s="1"/>
  <c r="H18" i="2" s="1"/>
  <c r="S2" i="6"/>
  <c r="Q2" i="6"/>
  <c r="H15" i="2" s="1"/>
  <c r="O2" i="6"/>
  <c r="H16" i="2" s="1"/>
  <c r="M2" i="6"/>
  <c r="K2" i="6"/>
  <c r="H14" i="2" s="1"/>
  <c r="H17" i="2" s="1"/>
  <c r="G2" i="6"/>
  <c r="H21" i="2" s="1"/>
  <c r="E2" i="6"/>
  <c r="H23" i="2" s="1"/>
  <c r="C2" i="6"/>
  <c r="H9" i="4"/>
  <c r="I9" i="4" s="1"/>
  <c r="D9" i="4"/>
  <c r="E9" i="4" s="1"/>
  <c r="J9" i="4" s="1"/>
  <c r="K9" i="4" s="1"/>
  <c r="E9" i="5" l="1"/>
  <c r="E10" i="5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7" i="5"/>
  <c r="E8" i="5"/>
  <c r="E6" i="5"/>
  <c r="E5" i="5"/>
  <c r="E4" i="5"/>
  <c r="E3" i="5"/>
  <c r="K12" i="4"/>
  <c r="K13" i="4"/>
  <c r="K10" i="4"/>
  <c r="K11" i="4"/>
  <c r="K14" i="4"/>
  <c r="H10" i="4"/>
  <c r="I10" i="4" s="1"/>
  <c r="D10" i="4"/>
  <c r="E10" i="4" s="1"/>
  <c r="J10" i="4" s="1"/>
  <c r="H11" i="4"/>
  <c r="H12" i="4"/>
  <c r="I11" i="4"/>
  <c r="I12" i="4"/>
  <c r="D11" i="4"/>
  <c r="E11" i="4" s="1"/>
  <c r="J11" i="4" s="1"/>
  <c r="D12" i="4"/>
  <c r="E12" i="4" s="1"/>
  <c r="J12" i="4" s="1"/>
  <c r="D13" i="4"/>
  <c r="E13" i="4" s="1"/>
  <c r="J13" i="4" s="1"/>
  <c r="D14" i="4"/>
  <c r="E14" i="4" s="1"/>
  <c r="J14" i="4" s="1"/>
  <c r="B4" i="2"/>
  <c r="N55" i="2"/>
  <c r="N56" i="2"/>
  <c r="M54" i="2"/>
  <c r="M55" i="2"/>
  <c r="M46" i="2"/>
  <c r="K44" i="2"/>
  <c r="M44" i="2" s="1"/>
  <c r="N44" i="2" s="1"/>
  <c r="K45" i="2"/>
  <c r="K46" i="2"/>
  <c r="K47" i="2"/>
  <c r="M47" i="2" s="1"/>
  <c r="K48" i="2"/>
  <c r="M48" i="2" s="1"/>
  <c r="K49" i="2"/>
  <c r="M49" i="2" s="1"/>
  <c r="K50" i="2"/>
  <c r="M50" i="2" s="1"/>
  <c r="K51" i="2"/>
  <c r="M51" i="2" s="1"/>
  <c r="K53" i="2"/>
  <c r="M53" i="2" s="1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9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J13" i="2"/>
  <c r="K13" i="2" s="1"/>
  <c r="I13" i="2"/>
  <c r="F13" i="2"/>
  <c r="L13" i="2" s="1"/>
  <c r="E13" i="2"/>
  <c r="L11" i="2"/>
  <c r="J11" i="2"/>
  <c r="K11" i="2" s="1"/>
  <c r="I11" i="2"/>
  <c r="E11" i="2"/>
  <c r="L12" i="2"/>
  <c r="J12" i="2"/>
  <c r="K12" i="2" s="1"/>
  <c r="I12" i="2"/>
  <c r="E12" i="2"/>
  <c r="I62" i="3"/>
  <c r="F62" i="3"/>
  <c r="I61" i="3"/>
  <c r="F61" i="3"/>
  <c r="F58" i="3"/>
  <c r="F54" i="3"/>
  <c r="F44" i="3"/>
  <c r="F43" i="3"/>
  <c r="F35" i="3"/>
  <c r="F33" i="3"/>
  <c r="F29" i="3"/>
  <c r="F27" i="3"/>
  <c r="F21" i="3"/>
  <c r="F19" i="3"/>
  <c r="F9" i="3"/>
  <c r="I6" i="3"/>
  <c r="I7" i="3" s="1"/>
  <c r="I8" i="3" s="1"/>
  <c r="I16" i="3" s="1"/>
  <c r="I17" i="3" s="1"/>
  <c r="I18" i="3" s="1"/>
  <c r="I19" i="3" s="1"/>
  <c r="I20" i="3" s="1"/>
  <c r="I21" i="3" s="1"/>
  <c r="I22" i="3" s="1"/>
  <c r="I25" i="3" s="1"/>
  <c r="I26" i="3" s="1"/>
  <c r="I28" i="3" s="1"/>
  <c r="I30" i="3" s="1"/>
  <c r="I31" i="3" s="1"/>
  <c r="I32" i="3" s="1"/>
  <c r="I33" i="3" s="1"/>
  <c r="I34" i="3" s="1"/>
  <c r="I36" i="3" s="1"/>
  <c r="I37" i="3" s="1"/>
  <c r="I38" i="3" s="1"/>
  <c r="I40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7" i="3" s="1"/>
  <c r="L59" i="2"/>
  <c r="J59" i="2"/>
  <c r="K59" i="2" s="1"/>
  <c r="M59" i="2" s="1"/>
  <c r="L58" i="2"/>
  <c r="H58" i="2"/>
  <c r="I58" i="2" s="1"/>
  <c r="L57" i="2"/>
  <c r="J57" i="2"/>
  <c r="K57" i="2" s="1"/>
  <c r="M57" i="2" s="1"/>
  <c r="L56" i="2"/>
  <c r="J56" i="2"/>
  <c r="K56" i="2" s="1"/>
  <c r="M56" i="2" s="1"/>
  <c r="L55" i="2"/>
  <c r="J55" i="2"/>
  <c r="K55" i="2" s="1"/>
  <c r="J54" i="2"/>
  <c r="K54" i="2" s="1"/>
  <c r="L53" i="2"/>
  <c r="J53" i="2"/>
  <c r="L52" i="2"/>
  <c r="J52" i="2"/>
  <c r="K52" i="2" s="1"/>
  <c r="M52" i="2" s="1"/>
  <c r="L51" i="2"/>
  <c r="J51" i="2"/>
  <c r="L50" i="2"/>
  <c r="J50" i="2"/>
  <c r="L49" i="2"/>
  <c r="J49" i="2"/>
  <c r="L48" i="2"/>
  <c r="J48" i="2"/>
  <c r="L47" i="2"/>
  <c r="J47" i="2"/>
  <c r="L46" i="2"/>
  <c r="J46" i="2"/>
  <c r="L44" i="2"/>
  <c r="J44" i="2"/>
  <c r="L43" i="2"/>
  <c r="J43" i="2"/>
  <c r="K43" i="2" s="1"/>
  <c r="M43" i="2" s="1"/>
  <c r="N43" i="2" s="1"/>
  <c r="L42" i="2"/>
  <c r="J42" i="2"/>
  <c r="K42" i="2" s="1"/>
  <c r="M42" i="2" s="1"/>
  <c r="N42" i="2" s="1"/>
  <c r="L41" i="2"/>
  <c r="J41" i="2"/>
  <c r="K41" i="2" s="1"/>
  <c r="M41" i="2" s="1"/>
  <c r="N41" i="2" s="1"/>
  <c r="L40" i="2"/>
  <c r="J40" i="2"/>
  <c r="K40" i="2" s="1"/>
  <c r="J39" i="2"/>
  <c r="K39" i="2" s="1"/>
  <c r="J38" i="2"/>
  <c r="K38" i="2" s="1"/>
  <c r="J37" i="2"/>
  <c r="K37" i="2" s="1"/>
  <c r="J36" i="2"/>
  <c r="K36" i="2" s="1"/>
  <c r="I36" i="2"/>
  <c r="E36" i="2"/>
  <c r="E29" i="2"/>
  <c r="E28" i="2"/>
  <c r="E27" i="2"/>
  <c r="E26" i="2"/>
  <c r="H25" i="2"/>
  <c r="J25" i="2" s="1"/>
  <c r="K25" i="2" s="1"/>
  <c r="E25" i="2"/>
  <c r="J24" i="2"/>
  <c r="K24" i="2" s="1"/>
  <c r="I24" i="2"/>
  <c r="E24" i="2"/>
  <c r="J23" i="2"/>
  <c r="K23" i="2" s="1"/>
  <c r="I23" i="2"/>
  <c r="E23" i="2"/>
  <c r="J21" i="2"/>
  <c r="K21" i="2" s="1"/>
  <c r="I21" i="2"/>
  <c r="E21" i="2"/>
  <c r="J20" i="2"/>
  <c r="K20" i="2" s="1"/>
  <c r="I20" i="2"/>
  <c r="E20" i="2"/>
  <c r="J19" i="2"/>
  <c r="K19" i="2" s="1"/>
  <c r="I19" i="2"/>
  <c r="E19" i="2"/>
  <c r="J18" i="2"/>
  <c r="K18" i="2" s="1"/>
  <c r="I18" i="2"/>
  <c r="E18" i="2"/>
  <c r="J17" i="2"/>
  <c r="K17" i="2" s="1"/>
  <c r="I17" i="2"/>
  <c r="E17" i="2"/>
  <c r="J16" i="2"/>
  <c r="K16" i="2" s="1"/>
  <c r="I16" i="2"/>
  <c r="F16" i="2"/>
  <c r="E16" i="2"/>
  <c r="L15" i="2"/>
  <c r="J15" i="2"/>
  <c r="K15" i="2" s="1"/>
  <c r="I15" i="2"/>
  <c r="E15" i="2"/>
  <c r="L14" i="2"/>
  <c r="J14" i="2"/>
  <c r="K14" i="2" s="1"/>
  <c r="I14" i="2"/>
  <c r="E14" i="2"/>
  <c r="M11" i="2" l="1"/>
  <c r="N11" i="2" s="1"/>
  <c r="M13" i="2"/>
  <c r="N13" i="2"/>
  <c r="M39" i="2"/>
  <c r="M25" i="2"/>
  <c r="M38" i="2"/>
  <c r="N47" i="2"/>
  <c r="N49" i="2"/>
  <c r="N51" i="2"/>
  <c r="H26" i="2"/>
  <c r="J26" i="2" s="1"/>
  <c r="K26" i="2" s="1"/>
  <c r="M26" i="2" s="1"/>
  <c r="E5" i="2"/>
  <c r="E4" i="2"/>
  <c r="M36" i="2"/>
  <c r="M37" i="2"/>
  <c r="I4" i="2"/>
  <c r="M12" i="2"/>
  <c r="N12" i="2" s="1"/>
  <c r="N53" i="2"/>
  <c r="N52" i="2"/>
  <c r="N50" i="2"/>
  <c r="M17" i="2"/>
  <c r="M21" i="2"/>
  <c r="M23" i="2"/>
  <c r="M24" i="2"/>
  <c r="M18" i="2"/>
  <c r="M15" i="2"/>
  <c r="N15" i="2" s="1"/>
  <c r="N59" i="2"/>
  <c r="M19" i="2"/>
  <c r="N48" i="2"/>
  <c r="M20" i="2"/>
  <c r="N57" i="2"/>
  <c r="J58" i="2"/>
  <c r="M16" i="2"/>
  <c r="N46" i="2"/>
  <c r="M14" i="2"/>
  <c r="L17" i="2"/>
  <c r="F38" i="2"/>
  <c r="F36" i="2"/>
  <c r="L36" i="2" s="1"/>
  <c r="N36" i="2" s="1"/>
  <c r="M40" i="2"/>
  <c r="N40" i="2" s="1"/>
  <c r="I26" i="2"/>
  <c r="H27" i="2"/>
  <c r="I25" i="2"/>
  <c r="L16" i="2"/>
  <c r="K58" i="2" l="1"/>
  <c r="M58" i="2" s="1"/>
  <c r="N16" i="2"/>
  <c r="N17" i="2"/>
  <c r="N58" i="2"/>
  <c r="H28" i="2"/>
  <c r="I27" i="2"/>
  <c r="J27" i="2"/>
  <c r="K27" i="2" s="1"/>
  <c r="L38" i="2"/>
  <c r="N38" i="2" s="1"/>
  <c r="F39" i="2"/>
  <c r="F19" i="2" s="1"/>
  <c r="M5" i="2"/>
  <c r="N14" i="2"/>
  <c r="F37" i="2"/>
  <c r="L37" i="2" s="1"/>
  <c r="N37" i="2" s="1"/>
  <c r="L18" i="2"/>
  <c r="N18" i="2" s="1"/>
  <c r="K4" i="2" l="1"/>
  <c r="L4" i="2" s="1"/>
  <c r="L39" i="2"/>
  <c r="N39" i="2" s="1"/>
  <c r="M27" i="2"/>
  <c r="I28" i="2"/>
  <c r="H29" i="2"/>
  <c r="J28" i="2"/>
  <c r="K28" i="2" s="1"/>
  <c r="M28" i="2" s="1"/>
  <c r="F20" i="2" l="1"/>
  <c r="L19" i="2"/>
  <c r="N19" i="2" s="1"/>
  <c r="J29" i="2"/>
  <c r="K29" i="2" s="1"/>
  <c r="M29" i="2" s="1"/>
  <c r="I29" i="2"/>
  <c r="I5" i="2" s="1"/>
  <c r="K5" i="2"/>
  <c r="L5" i="2" l="1"/>
  <c r="K2" i="2"/>
  <c r="B5" i="2" s="1"/>
  <c r="F21" i="2"/>
  <c r="L20" i="2"/>
  <c r="N20" i="2" s="1"/>
  <c r="L21" i="2" l="1"/>
  <c r="N21" i="2" s="1"/>
  <c r="F23" i="2"/>
  <c r="L23" i="2" l="1"/>
  <c r="N23" i="2" s="1"/>
  <c r="F24" i="2"/>
  <c r="L24" i="2" l="1"/>
  <c r="N24" i="2" s="1"/>
  <c r="N5" i="2" s="1"/>
  <c r="F25" i="2"/>
  <c r="L25" i="2" l="1"/>
  <c r="N25" i="2" s="1"/>
  <c r="F26" i="2"/>
  <c r="L26" i="2" l="1"/>
  <c r="N26" i="2" s="1"/>
  <c r="F27" i="2"/>
  <c r="F28" i="2" l="1"/>
  <c r="L27" i="2"/>
  <c r="N27" i="2" s="1"/>
  <c r="L28" i="2" l="1"/>
  <c r="N28" i="2" s="1"/>
  <c r="F29" i="2"/>
  <c r="L29" i="2" s="1"/>
  <c r="N29" i="2" s="1"/>
</calcChain>
</file>

<file path=xl/sharedStrings.xml><?xml version="1.0" encoding="utf-8"?>
<sst xmlns="http://schemas.openxmlformats.org/spreadsheetml/2006/main" count="396" uniqueCount="225">
  <si>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</si>
  <si>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</si>
  <si>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</si>
  <si>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</si>
  <si>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</si>
  <si>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</si>
  <si>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</si>
  <si>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</si>
  <si>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</si>
  <si>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</si>
  <si>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</si>
  <si>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</si>
  <si>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</si>
  <si>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</si>
  <si>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</si>
  <si>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</si>
  <si>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</si>
  <si>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</si>
  <si>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</si>
  <si>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</si>
  <si>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</si>
  <si>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</si>
  <si>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</si>
  <si>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</si>
  <si>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Toplam Yatırım</t>
  </si>
  <si>
    <t>Satış</t>
  </si>
  <si>
    <t>NET TL</t>
  </si>
  <si>
    <t>Satılan</t>
  </si>
  <si>
    <t>Mevcut</t>
  </si>
  <si>
    <t>ALIŞ</t>
  </si>
  <si>
    <t>SATIŞ</t>
  </si>
  <si>
    <t>FARK</t>
  </si>
  <si>
    <t>GÜN</t>
  </si>
  <si>
    <t xml:space="preserve">AY </t>
  </si>
  <si>
    <t>Açıklama</t>
  </si>
  <si>
    <t>tarih</t>
  </si>
  <si>
    <t>adet</t>
  </si>
  <si>
    <t>birim fiyat</t>
  </si>
  <si>
    <t>Tutar</t>
  </si>
  <si>
    <t>Tarih2</t>
  </si>
  <si>
    <t>Miktar</t>
  </si>
  <si>
    <t>Fiyat</t>
  </si>
  <si>
    <t>Tutar3</t>
  </si>
  <si>
    <t>Miktar3</t>
  </si>
  <si>
    <t>Tutar2</t>
  </si>
  <si>
    <t>Mktr</t>
  </si>
  <si>
    <t>%</t>
  </si>
  <si>
    <t>TTE Fon alış</t>
  </si>
  <si>
    <t>OBAMS halkaarz</t>
  </si>
  <si>
    <t>ALVES halkaarz</t>
  </si>
  <si>
    <t>İŞ Fon 801 alış</t>
  </si>
  <si>
    <t>LMKDC halkaarz</t>
  </si>
  <si>
    <t>Euro satış LMKDC için</t>
  </si>
  <si>
    <t xml:space="preserve">Euro </t>
  </si>
  <si>
    <t>USD</t>
  </si>
  <si>
    <t>XAU</t>
  </si>
  <si>
    <t>İŞ Fon 801 obams için</t>
  </si>
  <si>
    <t>İŞ Fon 801 alves için</t>
  </si>
  <si>
    <t>İŞ Fon 801 tte için</t>
  </si>
  <si>
    <t>İŞ Fon 801</t>
  </si>
  <si>
    <t>GUBRF alış</t>
  </si>
  <si>
    <t>komisyon</t>
  </si>
  <si>
    <t>TABGD ALIŞ</t>
  </si>
  <si>
    <t>SURGY Halka Arz</t>
  </si>
  <si>
    <t>Mega Metal Halka Arz</t>
  </si>
  <si>
    <t>Avrupakent GYO Halka Arz</t>
  </si>
  <si>
    <t>Avrupakent GYO Alış</t>
  </si>
  <si>
    <t>İŞ Fon 808 alış</t>
  </si>
  <si>
    <t>İŞ Fon 801 satış</t>
  </si>
  <si>
    <t xml:space="preserve">İŞLEM   </t>
  </si>
  <si>
    <t xml:space="preserve">KYMT  </t>
  </si>
  <si>
    <t xml:space="preserve">FAİZ ORANI </t>
  </si>
  <si>
    <t xml:space="preserve">KIYMET           </t>
  </si>
  <si>
    <t>TL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</si>
  <si>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</si>
  <si>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</si>
  <si>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</si>
  <si>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</si>
  <si>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</si>
  <si>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</si>
  <si>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</si>
  <si>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</si>
  <si>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</si>
  <si>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</si>
  <si>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</si>
  <si>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</si>
  <si>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</si>
  <si>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</si>
  <si>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</si>
  <si>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</si>
  <si>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</si>
  <si>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</si>
  <si>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</si>
  <si>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</si>
  <si>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</si>
  <si>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</si>
  <si>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</si>
  <si>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</si>
  <si>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</si>
  <si>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</si>
  <si>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</si>
  <si>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</si>
  <si>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</si>
  <si>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</si>
  <si>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</si>
  <si>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</si>
  <si>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</si>
  <si>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</si>
  <si>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</si>
  <si>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</si>
  <si>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</si>
  <si>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</si>
  <si>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</si>
  <si>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</si>
  <si>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</si>
  <si>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</si>
  <si>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</si>
  <si>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</si>
  <si>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</si>
  <si>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</si>
  <si>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</si>
  <si>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</si>
  <si>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</si>
  <si>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</si>
  <si>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</si>
  <si>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</si>
  <si>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</si>
  <si>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</si>
  <si>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</si>
  <si>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</si>
  <si>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</si>
  <si>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</si>
  <si>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</si>
  <si>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</si>
  <si>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</si>
  <si>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</si>
  <si>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</si>
  <si>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</si>
  <si>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</si>
  <si>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</si>
  <si>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</si>
  <si>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TABGD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</si>
  <si>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</si>
  <si>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</si>
  <si>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</si>
  <si>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</si>
  <si>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</si>
  <si>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</si>
  <si>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</si>
  <si>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</si>
  <si>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</si>
  <si>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</si>
  <si>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</si>
  <si>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</si>
  <si>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</si>
  <si>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</si>
  <si>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</si>
  <si>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</si>
  <si>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</si>
  <si>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</si>
  <si>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</si>
  <si>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</si>
  <si>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</si>
  <si>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</si>
  <si>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</si>
  <si>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</si>
  <si>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</si>
  <si>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</si>
  <si>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</si>
  <si>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</si>
  <si>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MOGAN halkaarz</t>
  </si>
  <si>
    <t>Euro satış MOGAN</t>
  </si>
  <si>
    <t>TTE</t>
  </si>
  <si>
    <t>Tarih</t>
  </si>
  <si>
    <t>Adet</t>
  </si>
  <si>
    <t>Kar</t>
  </si>
  <si>
    <t>Alış</t>
  </si>
  <si>
    <t>Toplam Kar</t>
  </si>
  <si>
    <t>Kar %</t>
  </si>
  <si>
    <t>Değişim</t>
  </si>
  <si>
    <t>Değişim Oranı (%)</t>
  </si>
  <si>
    <t>Küm.Oran (%)</t>
  </si>
  <si>
    <t>0.000000</t>
  </si>
  <si>
    <t>0.00</t>
  </si>
  <si>
    <t>0.616584</t>
  </si>
  <si>
    <t>0.593753</t>
  </si>
  <si>
    <t>0.601064</t>
  </si>
  <si>
    <t>0.608605</t>
  </si>
  <si>
    <t>0.604285</t>
  </si>
  <si>
    <t>0.604500</t>
  </si>
  <si>
    <t>0.600845</t>
  </si>
  <si>
    <t>0.599500</t>
  </si>
  <si>
    <t>0.597470</t>
  </si>
  <si>
    <t>0.605467</t>
  </si>
  <si>
    <t>0.608884</t>
  </si>
  <si>
    <t>0.629702</t>
  </si>
  <si>
    <t>0.625502</t>
  </si>
  <si>
    <t>0.625781</t>
  </si>
  <si>
    <t>0.614817</t>
  </si>
  <si>
    <t>0.634786</t>
  </si>
  <si>
    <t>0.631570</t>
  </si>
  <si>
    <t>0.629156</t>
  </si>
  <si>
    <t>0.641710</t>
  </si>
  <si>
    <t>0.665196</t>
  </si>
  <si>
    <t>0.658159</t>
  </si>
  <si>
    <t>0.658668</t>
  </si>
  <si>
    <t>0.658434</t>
  </si>
  <si>
    <t>0.662731</t>
  </si>
  <si>
    <t>0.645802</t>
  </si>
  <si>
    <t>0.657615</t>
  </si>
  <si>
    <t>0.666105</t>
  </si>
  <si>
    <t>0.670066</t>
  </si>
  <si>
    <t>0.667361</t>
  </si>
  <si>
    <t>0.675217</t>
  </si>
  <si>
    <t>0.681558</t>
  </si>
  <si>
    <t>0.689368</t>
  </si>
  <si>
    <t>0.690072</t>
  </si>
  <si>
    <t>GAU</t>
  </si>
  <si>
    <t>LMKDC</t>
  </si>
  <si>
    <t>ALVES</t>
  </si>
  <si>
    <t>OBAMS</t>
  </si>
  <si>
    <t>MOGAN</t>
  </si>
  <si>
    <t>EUR</t>
  </si>
  <si>
    <t>x</t>
  </si>
  <si>
    <t>XU100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</si>
</sst>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dd/mm/yy;@"/>
    <numFmt numFmtId="165" formatCode="#,##0.000000"/>
    <numFmt numFmtId="166" formatCode="#,##0.00_ ;[Red]\-#,##0.00\ "/>
    <numFmt numFmtId="167" formatCode="%0"/>
    <numFmt numFmtId="168" formatCode="0.0"/>
    <numFmt numFmtId="169" formatCode="%0.00"/>
    <numFmt numFmtId="170" formatCode="0_ ;[Red]\-0\ "/>
    <numFmt numFmtId="171" formatCode="0.000000"/>
    <numFmt numFmtId="172" formatCode="0.000"/>
    <numFmt numFmtId="173" formatCode="dd/mm/yyyy"/>
    <numFmt numFmtId="174" formatCode="0.0000%"/>
  </numFmts>
  <fonts count="21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0"/>
      <color rgb="FFFFFF00"/>
      <name val="Liberation Sans1"/>
      <charset val="162"/>
    </font>
    <font>
      <sz val="10"/>
      <color rgb="FFFF0000"/>
      <name val="Liberation Sans1"/>
      <charset val="162"/>
    </font>
    <font>
      <b/>
      <sz val="10"/>
      <color rgb="FFFF0000"/>
      <name val="Liberation Sans1"/>
      <charset val="162"/>
    </font>
    <font>
      <b/>
      <sz val="12"/>
      <color rgb="FF000000"/>
      <name val="Arial Rounded MT Bold"/>
      <family val="2"/>
      <charset val="1"/>
    </font>
    <font>
      <sz val="10"/>
      <color rgb="FF000000"/>
      <name val="Liberation Sans1"/>
      <charset val="162"/>
    </font>
    <font>
      <b/>
      <sz val="10"/>
      <color theme="9" tint="-0.249977111117893"/>
      <name val="Liberation Sans1"/>
      <charset val="162"/>
    </font>
  </fonts>
  <fills count="2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CC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C5E0B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EEBF7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E2F0D9"/>
      </patternFill>
    </fill>
    <fill>
      <patternFill patternType="solid">
        <fgColor theme="5" tint="0.39997558519241921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167" fontId="19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9" fillId="0" borderId="0" applyBorder="0" applyProtection="0"/>
    <xf numFmtId="0" fontId="19" fillId="0" borderId="0" applyBorder="0" applyProtection="0"/>
    <xf numFmtId="0" fontId="3" fillId="0" borderId="0" applyBorder="0" applyProtection="0"/>
  </cellStyleXfs>
  <cellXfs count="133">
    <xf numFmtId="0" fontId="0" fillId="0" borderId="0" xfId="0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65" fontId="14" fillId="0" borderId="0" xfId="0" applyNumberFormat="1" applyFont="1" applyBorder="1" applyAlignment="1">
      <alignment horizontal="right"/>
    </xf>
    <xf numFmtId="166" fontId="14" fillId="0" borderId="0" xfId="0" applyNumberFormat="1" applyFont="1" applyBorder="1" applyAlignment="1">
      <alignment horizontal="right"/>
    </xf>
    <xf numFmtId="4" fontId="15" fillId="9" borderId="0" xfId="0" applyNumberFormat="1" applyFont="1" applyFill="1" applyBorder="1"/>
    <xf numFmtId="168" fontId="16" fillId="0" borderId="0" xfId="1" applyNumberFormat="1" applyFont="1" applyBorder="1" applyAlignment="1" applyProtection="1"/>
    <xf numFmtId="0" fontId="0" fillId="10" borderId="0" xfId="0" applyFont="1" applyFill="1" applyBorder="1" applyAlignment="1">
      <alignment horizontal="center"/>
    </xf>
    <xf numFmtId="166" fontId="0" fillId="11" borderId="0" xfId="0" applyNumberFormat="1" applyFill="1" applyBorder="1"/>
    <xf numFmtId="164" fontId="0" fillId="10" borderId="0" xfId="0" applyNumberFormat="1" applyFill="1" applyBorder="1"/>
    <xf numFmtId="2" fontId="0" fillId="10" borderId="0" xfId="0" applyNumberFormat="1" applyFill="1" applyBorder="1"/>
    <xf numFmtId="165" fontId="0" fillId="10" borderId="0" xfId="0" applyNumberFormat="1" applyFill="1" applyBorder="1"/>
    <xf numFmtId="166" fontId="0" fillId="10" borderId="0" xfId="0" applyNumberFormat="1" applyFill="1" applyBorder="1"/>
    <xf numFmtId="169" fontId="14" fillId="10" borderId="0" xfId="1" applyNumberFormat="1" applyFont="1" applyFill="1" applyBorder="1" applyAlignment="1" applyProtection="1"/>
    <xf numFmtId="0" fontId="0" fillId="0" borderId="0" xfId="0" applyFont="1" applyBorder="1" applyAlignment="1">
      <alignment horizontal="center"/>
    </xf>
    <xf numFmtId="166" fontId="2" fillId="0" borderId="0" xfId="0" applyNumberFormat="1" applyFont="1" applyBorder="1"/>
    <xf numFmtId="166" fontId="2" fillId="0" borderId="0" xfId="0" applyNumberFormat="1" applyFont="1" applyBorder="1"/>
    <xf numFmtId="166" fontId="2" fillId="11" borderId="0" xfId="0" applyNumberFormat="1" applyFont="1" applyFill="1" applyBorder="1"/>
    <xf numFmtId="169" fontId="0" fillId="0" borderId="0" xfId="1" applyNumberFormat="1" applyFont="1" applyBorder="1" applyAlignment="1" applyProtection="1"/>
    <xf numFmtId="169" fontId="17" fillId="12" borderId="0" xfId="1" applyNumberFormat="1" applyFont="1" applyFill="1" applyBorder="1" applyAlignment="1" applyProtection="1"/>
    <xf numFmtId="169" fontId="17" fillId="0" borderId="0" xfId="1" applyNumberFormat="1" applyFont="1" applyBorder="1" applyAlignment="1" applyProtection="1"/>
    <xf numFmtId="2" fontId="0" fillId="11" borderId="0" xfId="0" applyNumberFormat="1" applyFont="1" applyFill="1" applyBorder="1"/>
    <xf numFmtId="0" fontId="0" fillId="11" borderId="0" xfId="0" applyFont="1" applyFill="1" applyBorder="1"/>
    <xf numFmtId="164" fontId="0" fillId="0" borderId="0" xfId="0" applyNumberFormat="1" applyFont="1" applyBorder="1"/>
    <xf numFmtId="4" fontId="0" fillId="10" borderId="0" xfId="0" applyNumberFormat="1" applyFont="1" applyFill="1" applyBorder="1"/>
    <xf numFmtId="2" fontId="0" fillId="0" borderId="0" xfId="0" applyNumberFormat="1" applyFont="1" applyBorder="1"/>
    <xf numFmtId="4" fontId="0" fillId="0" borderId="0" xfId="0" applyNumberFormat="1" applyFont="1" applyBorder="1"/>
    <xf numFmtId="4" fontId="0" fillId="12" borderId="0" xfId="0" applyNumberFormat="1" applyFont="1" applyFill="1" applyBorder="1"/>
    <xf numFmtId="0" fontId="0" fillId="0" borderId="0" xfId="0" applyFont="1" applyBorder="1"/>
    <xf numFmtId="164" fontId="0" fillId="0" borderId="0" xfId="0" applyNumberFormat="1" applyFont="1" applyBorder="1"/>
    <xf numFmtId="4" fontId="0" fillId="11" borderId="0" xfId="0" applyNumberFormat="1" applyFont="1" applyFill="1" applyBorder="1"/>
    <xf numFmtId="2" fontId="0" fillId="10" borderId="0" xfId="0" applyNumberFormat="1" applyFont="1" applyFill="1" applyBorder="1"/>
    <xf numFmtId="165" fontId="0" fillId="10" borderId="0" xfId="0" applyNumberFormat="1" applyFont="1" applyFill="1" applyBorder="1"/>
    <xf numFmtId="166" fontId="0" fillId="10" borderId="0" xfId="0" applyNumberFormat="1" applyFont="1" applyFill="1" applyBorder="1"/>
    <xf numFmtId="2" fontId="0" fillId="0" borderId="0" xfId="0" applyNumberFormat="1" applyFont="1" applyBorder="1"/>
    <xf numFmtId="0" fontId="0" fillId="12" borderId="0" xfId="0" applyFont="1" applyFill="1" applyBorder="1"/>
    <xf numFmtId="0" fontId="0" fillId="0" borderId="0" xfId="0" applyBorder="1"/>
    <xf numFmtId="165" fontId="0" fillId="0" borderId="0" xfId="0" applyNumberFormat="1" applyBorder="1"/>
    <xf numFmtId="166" fontId="0" fillId="0" borderId="0" xfId="0" applyNumberFormat="1" applyBorder="1"/>
    <xf numFmtId="4" fontId="0" fillId="11" borderId="0" xfId="0" applyNumberFormat="1" applyFill="1" applyBorder="1"/>
    <xf numFmtId="4" fontId="2" fillId="11" borderId="0" xfId="0" applyNumberFormat="1" applyFont="1" applyFill="1" applyBorder="1"/>
    <xf numFmtId="170" fontId="0" fillId="0" borderId="0" xfId="0" applyNumberFormat="1" applyBorder="1"/>
    <xf numFmtId="164" fontId="2" fillId="0" borderId="0" xfId="0" applyNumberFormat="1" applyFont="1" applyBorder="1"/>
    <xf numFmtId="2" fontId="2" fillId="10" borderId="0" xfId="0" applyNumberFormat="1" applyFont="1" applyFill="1" applyBorder="1"/>
    <xf numFmtId="165" fontId="2" fillId="10" borderId="0" xfId="0" applyNumberFormat="1" applyFont="1" applyFill="1" applyBorder="1"/>
    <xf numFmtId="0" fontId="0" fillId="13" borderId="0" xfId="0" applyFill="1" applyBorder="1"/>
    <xf numFmtId="164" fontId="0" fillId="13" borderId="0" xfId="0" applyNumberFormat="1" applyFill="1" applyBorder="1"/>
    <xf numFmtId="2" fontId="0" fillId="13" borderId="0" xfId="0" applyNumberFormat="1" applyFill="1" applyBorder="1"/>
    <xf numFmtId="4" fontId="2" fillId="13" borderId="0" xfId="0" applyNumberFormat="1" applyFont="1" applyFill="1" applyBorder="1"/>
    <xf numFmtId="164" fontId="2" fillId="13" borderId="0" xfId="0" applyNumberFormat="1" applyFont="1" applyFill="1" applyBorder="1"/>
    <xf numFmtId="2" fontId="2" fillId="13" borderId="0" xfId="0" applyNumberFormat="1" applyFont="1" applyFill="1" applyBorder="1"/>
    <xf numFmtId="165" fontId="2" fillId="13" borderId="0" xfId="0" applyNumberFormat="1" applyFont="1" applyFill="1" applyBorder="1"/>
    <xf numFmtId="4" fontId="2" fillId="0" borderId="0" xfId="0" applyNumberFormat="1" applyFont="1" applyBorder="1"/>
    <xf numFmtId="2" fontId="2" fillId="0" borderId="0" xfId="0" applyNumberFormat="1" applyFont="1" applyBorder="1"/>
    <xf numFmtId="165" fontId="2" fillId="0" borderId="0" xfId="0" applyNumberFormat="1" applyFont="1" applyBorder="1"/>
    <xf numFmtId="169" fontId="17" fillId="14" borderId="0" xfId="1" applyNumberFormat="1" applyFont="1" applyFill="1" applyBorder="1" applyAlignment="1" applyProtection="1"/>
    <xf numFmtId="164" fontId="16" fillId="0" borderId="0" xfId="0" applyNumberFormat="1" applyFont="1" applyBorder="1"/>
    <xf numFmtId="0" fontId="16" fillId="0" borderId="0" xfId="0" applyFont="1" applyBorder="1"/>
    <xf numFmtId="0" fontId="0" fillId="0" borderId="0" xfId="0" applyFont="1" applyBorder="1"/>
    <xf numFmtId="1" fontId="0" fillId="0" borderId="0" xfId="0" applyNumberFormat="1" applyBorder="1"/>
    <xf numFmtId="166" fontId="0" fillId="0" borderId="0" xfId="0" applyNumberFormat="1" applyFont="1" applyBorder="1"/>
    <xf numFmtId="0" fontId="18" fillId="0" borderId="0" xfId="0" applyFont="1"/>
    <xf numFmtId="171" fontId="18" fillId="0" borderId="0" xfId="0" applyNumberFormat="1" applyFont="1"/>
    <xf numFmtId="172" fontId="18" fillId="0" borderId="0" xfId="0" applyNumberFormat="1" applyFont="1"/>
    <xf numFmtId="4" fontId="18" fillId="0" borderId="0" xfId="0" applyNumberFormat="1" applyFont="1"/>
    <xf numFmtId="173" fontId="18" fillId="0" borderId="0" xfId="0" applyNumberFormat="1" applyFont="1"/>
    <xf numFmtId="4" fontId="18" fillId="15" borderId="0" xfId="0" applyNumberFormat="1" applyFont="1" applyFill="1"/>
    <xf numFmtId="0" fontId="18" fillId="16" borderId="0" xfId="0" applyFont="1" applyFill="1"/>
    <xf numFmtId="171" fontId="18" fillId="16" borderId="0" xfId="0" applyNumberFormat="1" applyFont="1" applyFill="1"/>
    <xf numFmtId="172" fontId="18" fillId="16" borderId="0" xfId="0" applyNumberFormat="1" applyFont="1" applyFill="1"/>
    <xf numFmtId="0" fontId="18" fillId="15" borderId="0" xfId="0" applyFont="1" applyFill="1"/>
    <xf numFmtId="0" fontId="18" fillId="17" borderId="0" xfId="0" applyFont="1" applyFill="1"/>
    <xf numFmtId="171" fontId="18" fillId="17" borderId="0" xfId="0" applyNumberFormat="1" applyFont="1" applyFill="1"/>
    <xf numFmtId="172" fontId="18" fillId="17" borderId="0" xfId="0" applyNumberFormat="1" applyFont="1" applyFill="1"/>
    <xf numFmtId="4" fontId="18" fillId="17" borderId="0" xfId="0" applyNumberFormat="1" applyFont="1" applyFill="1"/>
    <xf numFmtId="4" fontId="18" fillId="14" borderId="0" xfId="0" applyNumberFormat="1" applyFont="1" applyFill="1"/>
    <xf numFmtId="0" fontId="18" fillId="14" borderId="0" xfId="0" applyFont="1" applyFill="1"/>
    <xf numFmtId="0" fontId="18" fillId="16" borderId="0" xfId="0" applyFont="1" applyFill="1" applyBorder="1"/>
    <xf numFmtId="4" fontId="18" fillId="18" borderId="0" xfId="0" applyNumberFormat="1" applyFont="1" applyFill="1"/>
    <xf numFmtId="0" fontId="18" fillId="18" borderId="0" xfId="0" applyFont="1" applyFill="1"/>
    <xf numFmtId="171" fontId="18" fillId="18" borderId="0" xfId="0" applyNumberFormat="1" applyFont="1" applyFill="1"/>
    <xf numFmtId="172" fontId="18" fillId="18" borderId="0" xfId="0" applyNumberFormat="1" applyFont="1" applyFill="1"/>
    <xf numFmtId="0" fontId="18" fillId="19" borderId="0" xfId="0" applyFont="1" applyFill="1"/>
    <xf numFmtId="171" fontId="18" fillId="19" borderId="0" xfId="0" applyNumberFormat="1" applyFont="1" applyFill="1"/>
    <xf numFmtId="172" fontId="18" fillId="19" borderId="0" xfId="0" applyNumberFormat="1" applyFont="1" applyFill="1"/>
    <xf numFmtId="4" fontId="18" fillId="19" borderId="0" xfId="0" applyNumberFormat="1" applyFont="1" applyFill="1"/>
    <xf numFmtId="171" fontId="18" fillId="14" borderId="0" xfId="0" applyNumberFormat="1" applyFont="1" applyFill="1"/>
    <xf numFmtId="172" fontId="18" fillId="14" borderId="0" xfId="0" applyNumberFormat="1" applyFont="1" applyFill="1"/>
    <xf numFmtId="171" fontId="18" fillId="15" borderId="0" xfId="0" applyNumberFormat="1" applyFont="1" applyFill="1"/>
    <xf numFmtId="172" fontId="18" fillId="15" borderId="0" xfId="0" applyNumberFormat="1" applyFont="1" applyFill="1"/>
    <xf numFmtId="0" fontId="0" fillId="20" borderId="0" xfId="0" applyFill="1" applyBorder="1"/>
    <xf numFmtId="164" fontId="0" fillId="20" borderId="0" xfId="0" applyNumberFormat="1" applyFill="1" applyBorder="1"/>
    <xf numFmtId="2" fontId="0" fillId="21" borderId="0" xfId="0" applyNumberFormat="1" applyFont="1" applyFill="1" applyBorder="1"/>
    <xf numFmtId="0" fontId="0" fillId="21" borderId="0" xfId="0" applyFont="1" applyFill="1" applyBorder="1"/>
    <xf numFmtId="4" fontId="0" fillId="21" borderId="0" xfId="0" applyNumberFormat="1" applyFill="1" applyBorder="1"/>
    <xf numFmtId="2" fontId="0" fillId="22" borderId="0" xfId="0" applyNumberFormat="1" applyFill="1" applyBorder="1"/>
    <xf numFmtId="165" fontId="0" fillId="22" borderId="0" xfId="0" applyNumberFormat="1" applyFill="1" applyBorder="1"/>
    <xf numFmtId="166" fontId="0" fillId="22" borderId="0" xfId="0" applyNumberFormat="1" applyFill="1" applyBorder="1"/>
    <xf numFmtId="4" fontId="2" fillId="21" borderId="0" xfId="0" applyNumberFormat="1" applyFont="1" applyFill="1" applyBorder="1"/>
    <xf numFmtId="170" fontId="0" fillId="20" borderId="0" xfId="0" applyNumberFormat="1" applyFill="1" applyBorder="1"/>
    <xf numFmtId="169" fontId="17" fillId="23" borderId="0" xfId="1" applyNumberFormat="1" applyFont="1" applyFill="1" applyBorder="1" applyAlignment="1" applyProtection="1"/>
    <xf numFmtId="169" fontId="20" fillId="24" borderId="0" xfId="1" applyNumberFormat="1" applyFont="1" applyFill="1" applyBorder="1" applyAlignment="1" applyProtection="1"/>
    <xf numFmtId="16" fontId="0" fillId="0" borderId="0" xfId="0" applyNumberFormat="1"/>
    <xf numFmtId="171" fontId="0" fillId="0" borderId="0" xfId="0" applyNumberFormat="1"/>
    <xf numFmtId="1" fontId="0" fillId="0" borderId="0" xfId="0" applyNumberFormat="1"/>
    <xf numFmtId="2" fontId="0" fillId="0" borderId="0" xfId="0" applyNumberFormat="1"/>
    <xf numFmtId="174" fontId="19" fillId="0" borderId="0" xfId="1" applyNumberFormat="1"/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10" fontId="19" fillId="0" borderId="0" xfId="1" applyNumberFormat="1"/>
    <xf numFmtId="4" fontId="0" fillId="0" borderId="0" xfId="0" applyNumberFormat="1"/>
    <xf numFmtId="4" fontId="19" fillId="0" borderId="0" xfId="1" applyNumberFormat="1"/>
    <xf numFmtId="0" fontId="0" fillId="0" borderId="0" xfId="0" applyAlignment="1">
      <alignment horizontal="center" vertical="top" wrapText="1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right" vertical="top" wrapText="1"/>
    </xf>
    <xf numFmtId="3" fontId="0" fillId="0" borderId="0" xfId="0" applyNumberFormat="1" applyAlignment="1">
      <alignment horizontal="right" vertical="top" wrapText="1"/>
    </xf>
    <xf numFmtId="4" fontId="0" fillId="0" borderId="0" xfId="0" applyNumberFormat="1" applyAlignment="1">
      <alignment horizontal="right"/>
    </xf>
    <xf numFmtId="2" fontId="0" fillId="0" borderId="0" xfId="0" applyNumberFormat="1" applyAlignment="1">
      <alignment horizontal="center" vertical="top" wrapText="1"/>
    </xf>
    <xf numFmtId="2" fontId="0" fillId="0" borderId="0" xfId="0" applyNumberFormat="1" applyAlignment="1">
      <alignment horizontal="center"/>
    </xf>
    <xf numFmtId="165" fontId="0" fillId="0" borderId="0" xfId="0" applyNumberFormat="1" applyAlignment="1" applyProtection="1">
      <alignment vertical="top" wrapText="1"/>
      <protection locked="0"/>
    </xf>
    <xf numFmtId="165" fontId="0" fillId="0" borderId="0" xfId="0" applyNumberFormat="1" applyAlignment="1" applyProtection="1">
      <alignment vertical="top"/>
      <protection locked="0"/>
    </xf>
    <xf numFmtId="165" fontId="0" fillId="0" borderId="0" xfId="0" applyNumberFormat="1" applyProtection="1">
      <protection locked="0"/>
    </xf>
    <xf numFmtId="10" fontId="0" fillId="0" borderId="0" xfId="0" applyNumberFormat="1" applyAlignment="1">
      <alignment horizontal="center" vertical="top" wrapText="1"/>
    </xf>
    <xf numFmtId="0" fontId="0" fillId="20" borderId="0" xfId="0" applyFill="1"/>
    <xf numFmtId="0" fontId="0" fillId="20" borderId="0" xfId="0" applyFill="1" applyAlignment="1">
      <alignment horizontal="center"/>
    </xf>
    <xf numFmtId="1" fontId="0" fillId="20" borderId="0" xfId="0" applyNumberFormat="1" applyFill="1"/>
  </cellXfs>
  <cellStyles count="20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FFF2CC"/>
      <rgbColor rgb="FFC5E0B4"/>
      <rgbColor rgb="FFFBE5D6"/>
      <rgbColor rgb="FFCC99FF"/>
      <rgbColor rgb="FFFFCCCC"/>
      <rgbColor rgb="FF3366FF"/>
      <rgbColor rgb="FF33CCCC"/>
      <rgbColor rgb="FF99CC00"/>
      <rgbColor rgb="FFFFC000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2" displayName="Tablo2" ref="A8:M62" totalsRowShown="0">
  <autoFilter ref="A8:M62" xr:uid="{00000000-0009-0000-0100-000001000000}"/>
  <tableColumns count="13">
    <tableColumn id="1" xr3:uid="{00000000-0010-0000-0000-000001000000}" name="Açıklama"/>
    <tableColumn id="2" xr3:uid="{00000000-0010-0000-0000-000002000000}" name="tarih"/>
    <tableColumn id="3" xr3:uid="{00000000-0010-0000-0000-000003000000}" name="adet"/>
    <tableColumn id="4" xr3:uid="{00000000-0010-0000-0000-000004000000}" name="birim fiyat"/>
    <tableColumn id="5" xr3:uid="{00000000-0010-0000-0000-000005000000}" name="Tutar"/>
    <tableColumn id="6" xr3:uid="{00000000-0010-0000-0000-000006000000}" name="Tarih2"/>
    <tableColumn id="7" xr3:uid="{00000000-0010-0000-0000-000007000000}" name="Miktar"/>
    <tableColumn id="8" xr3:uid="{00000000-0010-0000-0000-000008000000}" name="Fiyat"/>
    <tableColumn id="9" xr3:uid="{00000000-0010-0000-0000-000009000000}" name="Tutar3"/>
    <tableColumn id="10" xr3:uid="{00000000-0010-0000-0000-00000A000000}" name="Miktar3"/>
    <tableColumn id="11" xr3:uid="{00000000-0010-0000-0000-00000B000000}" name="Tutar2"/>
    <tableColumn id="12" xr3:uid="{00000000-0010-0000-0000-00000C000000}" name="Mktr"/>
    <tableColumn id="13" xr3:uid="{00000000-0010-0000-0000-00000D000000}" name="%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73"/>
  <sheetViews>
    <sheetView zoomScale="160" zoomScaleNormal="160" workbookViewId="0">
      <selection activeCell="H1" sqref="H1"/>
    </sheetView>
  </sheetViews>
  <sheetFormatPr defaultColWidth="8.5703125" defaultRowHeight="12.75"/>
  <cols>
    <col min="1" max="1" width="17.42578125" style="1" customWidth="1"/>
    <col min="2" max="2" width="8.28515625" style="2" customWidth="1"/>
    <col min="3" max="3" width="8.85546875" style="3" customWidth="1"/>
    <col min="4" max="4" width="11.5703125" style="1" customWidth="1"/>
    <col min="5" max="5" width="15" style="4" bestFit="1" customWidth="1"/>
    <col min="6" max="6" width="8.28515625" style="2" customWidth="1"/>
    <col min="7" max="7" width="8.85546875" style="3" customWidth="1"/>
    <col min="8" max="8" width="12.5703125" style="5" customWidth="1"/>
    <col min="9" max="9" width="11" style="6" customWidth="1"/>
    <col min="10" max="10" width="8" style="3" customWidth="1"/>
    <col min="11" max="11" width="10.85546875" style="1" customWidth="1"/>
    <col min="12" max="12" width="7.28515625" style="1" customWidth="1"/>
    <col min="13" max="13" width="8.28515625" style="1" customWidth="1"/>
    <col min="14" max="14" width="8.28515625" style="1" bestFit="1" customWidth="1"/>
    <col min="15" max="15" width="9.5703125" style="1" bestFit="1" customWidth="1"/>
    <col min="16" max="1024" width="8.5703125" style="1"/>
  </cols>
  <sheetData>
    <row r="1" spans="1:1024">
      <c r="E1" s="7" t="s">
        <v>24</v>
      </c>
      <c r="F1" s="8"/>
      <c r="G1" s="9"/>
      <c r="H1" s="10"/>
      <c r="I1" s="11" t="s">
        <v>25</v>
      </c>
      <c r="J1"/>
      <c r="K1" s="9" t="s">
        <v>26</v>
      </c>
    </row>
    <row r="2" spans="1:1024">
      <c r="B2" s="2">
        <v>45350</v>
      </c>
      <c r="K2" s="12">
        <f>SUM(K4:K5)</f>
        <v>217507.80937000003</v>
      </c>
    </row>
    <row r="3" spans="1:1024">
      <c r="B3" s="2">
        <v>43803</v>
      </c>
      <c r="K3"/>
      <c r="L3" s="13"/>
    </row>
    <row r="4" spans="1:1024">
      <c r="B4" s="3">
        <f>B2-B3</f>
        <v>1547</v>
      </c>
      <c r="D4" s="14" t="s">
        <v>27</v>
      </c>
      <c r="E4" s="15">
        <f>SUBTOTAL(109,E34:E61)</f>
        <v>385813.49822799995</v>
      </c>
      <c r="F4" s="16"/>
      <c r="G4" s="17"/>
      <c r="H4" s="18"/>
      <c r="I4" s="19">
        <f>SUBTOTAL(109,I34:I61)</f>
        <v>398941.44360799994</v>
      </c>
      <c r="J4" s="17"/>
      <c r="K4" s="15">
        <f>SUBTOTAL(109,K34:K60)</f>
        <v>13127.945380000016</v>
      </c>
      <c r="L4" s="20">
        <f>K4/E4</f>
        <v>3.4026661690934254E-2</v>
      </c>
    </row>
    <row r="5" spans="1:1024">
      <c r="B5" s="3">
        <f>K2/B4</f>
        <v>140.59974749191986</v>
      </c>
      <c r="D5" s="21" t="s">
        <v>28</v>
      </c>
      <c r="E5" s="22">
        <f>SUBTOTAL(109,E9:E31)</f>
        <v>315931.39601999999</v>
      </c>
      <c r="I5" s="23">
        <f>SUBTOTAL(109,I9:I31)</f>
        <v>1392.74982</v>
      </c>
      <c r="K5" s="24">
        <f>SUBTOTAL(109,K9:K31)</f>
        <v>204379.86399000001</v>
      </c>
      <c r="L5" s="25">
        <f>K5/E5</f>
        <v>0.6469121668967075</v>
      </c>
      <c r="M5" s="26">
        <f>SUBTOTAL(101,M9:M24)</f>
        <v>0.36273405941550824</v>
      </c>
      <c r="N5" s="26">
        <f>SUBTOTAL(101,N9:N24)</f>
        <v>0.43082294347225047</v>
      </c>
    </row>
    <row r="6" spans="1:1024">
      <c r="D6" s="21"/>
      <c r="E6" s="22"/>
      <c r="I6" s="23"/>
      <c r="K6" s="22"/>
      <c r="L6" s="25"/>
      <c r="M6" s="27"/>
      <c r="N6" s="27"/>
    </row>
    <row r="7" spans="1:1024">
      <c r="B7" s="2" t="s">
        <v>29</v>
      </c>
      <c r="C7" s="28" t="s">
        <v>29</v>
      </c>
      <c r="D7" s="29" t="s">
        <v>29</v>
      </c>
      <c r="E7" s="29" t="s">
        <v>29</v>
      </c>
      <c r="F7" s="30" t="s">
        <v>30</v>
      </c>
      <c r="G7" s="17" t="s">
        <v>30</v>
      </c>
      <c r="H7" s="31" t="s">
        <v>30</v>
      </c>
      <c r="I7" s="19" t="s">
        <v>30</v>
      </c>
      <c r="J7" s="32" t="s">
        <v>31</v>
      </c>
      <c r="K7" s="33" t="s">
        <v>31</v>
      </c>
      <c r="L7" s="33" t="s">
        <v>32</v>
      </c>
      <c r="M7" s="34" t="s">
        <v>32</v>
      </c>
      <c r="N7" s="34" t="s">
        <v>33</v>
      </c>
    </row>
    <row r="8" spans="1:1024">
      <c r="A8" s="35" t="s">
        <v>34</v>
      </c>
      <c r="B8" s="36" t="s">
        <v>35</v>
      </c>
      <c r="C8" s="28" t="s">
        <v>36</v>
      </c>
      <c r="D8" s="29" t="s">
        <v>37</v>
      </c>
      <c r="E8" s="37" t="s">
        <v>38</v>
      </c>
      <c r="F8" s="30" t="s">
        <v>39</v>
      </c>
      <c r="G8" s="38" t="s">
        <v>40</v>
      </c>
      <c r="H8" s="39" t="s">
        <v>41</v>
      </c>
      <c r="I8" s="40" t="s">
        <v>42</v>
      </c>
      <c r="J8" s="41" t="s">
        <v>43</v>
      </c>
      <c r="K8" s="35" t="s">
        <v>44</v>
      </c>
      <c r="L8" s="35" t="s">
        <v>45</v>
      </c>
      <c r="M8" s="42" t="s">
        <v>46</v>
      </c>
      <c r="N8" s="42" t="s">
        <v>46</v>
      </c>
    </row>
    <row r="9" spans="1:1024">
      <c r="C9" s="32"/>
      <c r="D9" s="43"/>
      <c r="E9" s="33"/>
      <c r="F9" s="30"/>
      <c r="G9" s="32"/>
      <c r="H9" s="44"/>
      <c r="I9" s="45"/>
      <c r="J9" s="32"/>
      <c r="M9" s="42"/>
      <c r="N9" s="42"/>
    </row>
    <row r="10" spans="1:1024">
      <c r="C10" s="28"/>
      <c r="D10" s="29"/>
      <c r="E10" s="33"/>
      <c r="F10" s="30"/>
      <c r="G10" s="32"/>
      <c r="H10" s="44"/>
      <c r="I10" s="19"/>
      <c r="J10" s="41"/>
      <c r="L10" s="35"/>
      <c r="M10" s="42"/>
      <c r="N10" s="42"/>
    </row>
    <row r="11" spans="1:1024">
      <c r="A11" s="43" t="s">
        <v>50</v>
      </c>
      <c r="B11" s="2">
        <v>45350</v>
      </c>
      <c r="C11" s="28">
        <v>24</v>
      </c>
      <c r="D11" s="29">
        <v>575.21535400000005</v>
      </c>
      <c r="E11" s="46">
        <f>Sayfa2!$D11*Sayfa2!$C11</f>
        <v>13805.168496000002</v>
      </c>
      <c r="F11" s="2">
        <v>45361</v>
      </c>
      <c r="G11" s="17"/>
      <c r="H11" s="18">
        <f>Sayfa4!I2</f>
        <v>576.58807100000001</v>
      </c>
      <c r="I11" s="19">
        <f>Sayfa2!$H11*Sayfa2!$G11</f>
        <v>0</v>
      </c>
      <c r="J11" s="28">
        <f t="shared" ref="J11" si="0">H11-D11</f>
        <v>1.372716999999966</v>
      </c>
      <c r="K11" s="47">
        <f>Sayfa2!$J11*Sayfa2!$C11</f>
        <v>32.945207999999184</v>
      </c>
      <c r="L11" s="48">
        <f t="shared" ref="L11" si="1">F11-B11</f>
        <v>11</v>
      </c>
      <c r="M11" s="26">
        <f t="shared" ref="M11" si="2">K11/E11</f>
        <v>2.3864401227369982E-3</v>
      </c>
      <c r="N11" s="26">
        <f t="shared" ref="N11" si="3">M11/L11*30</f>
        <v>6.5084730620099951E-3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  <c r="GT11" s="43"/>
      <c r="GU11" s="43"/>
      <c r="GV11" s="43"/>
      <c r="GW11" s="43"/>
      <c r="GX11" s="43"/>
      <c r="GY11" s="43"/>
      <c r="GZ11" s="43"/>
      <c r="HA11" s="43"/>
      <c r="HB11" s="43"/>
      <c r="HC11" s="43"/>
      <c r="HD11" s="43"/>
      <c r="HE11" s="43"/>
      <c r="HF11" s="43"/>
      <c r="HG11" s="43"/>
      <c r="HH11" s="43"/>
      <c r="HI11" s="43"/>
      <c r="HJ11" s="43"/>
      <c r="HK11" s="43"/>
      <c r="HL11" s="43"/>
      <c r="HM11" s="43"/>
      <c r="HN11" s="43"/>
      <c r="HO11" s="43"/>
      <c r="HP11" s="43"/>
      <c r="HQ11" s="43"/>
      <c r="HR11" s="43"/>
      <c r="HS11" s="43"/>
      <c r="HT11" s="43"/>
      <c r="HU11" s="43"/>
      <c r="HV11" s="43"/>
      <c r="HW11" s="43"/>
      <c r="HX11" s="43"/>
      <c r="HY11" s="43"/>
      <c r="HZ11" s="43"/>
      <c r="IA11" s="43"/>
      <c r="IB11" s="43"/>
      <c r="IC11" s="43"/>
      <c r="ID11" s="43"/>
      <c r="IE11" s="43"/>
      <c r="IF11" s="43"/>
      <c r="IG11" s="43"/>
      <c r="IH11" s="43"/>
      <c r="II11" s="43"/>
      <c r="IJ11" s="43"/>
      <c r="IK11" s="43"/>
      <c r="IL11" s="43"/>
      <c r="IM11" s="43"/>
      <c r="IN11" s="43"/>
      <c r="IO11" s="43"/>
      <c r="IP11" s="43"/>
      <c r="IQ11" s="43"/>
      <c r="IR11" s="43"/>
      <c r="IS11" s="43"/>
      <c r="IT11" s="43"/>
      <c r="IU11" s="43"/>
      <c r="IV11" s="43"/>
      <c r="IW11" s="43"/>
      <c r="IX11" s="43"/>
      <c r="IY11" s="43"/>
      <c r="IZ11" s="43"/>
      <c r="JA11" s="43"/>
      <c r="JB11" s="43"/>
      <c r="JC11" s="43"/>
      <c r="JD11" s="43"/>
      <c r="JE11" s="43"/>
      <c r="JF11" s="43"/>
      <c r="JG11" s="43"/>
      <c r="JH11" s="43"/>
      <c r="JI11" s="43"/>
      <c r="JJ11" s="43"/>
      <c r="JK11" s="43"/>
      <c r="JL11" s="43"/>
      <c r="JM11" s="43"/>
      <c r="JN11" s="43"/>
      <c r="JO11" s="43"/>
      <c r="JP11" s="43"/>
      <c r="JQ11" s="43"/>
      <c r="JR11" s="43"/>
      <c r="JS11" s="43"/>
      <c r="JT11" s="43"/>
      <c r="JU11" s="43"/>
      <c r="JV11" s="43"/>
      <c r="JW11" s="43"/>
      <c r="JX11" s="43"/>
      <c r="JY11" s="43"/>
      <c r="JZ11" s="43"/>
      <c r="KA11" s="43"/>
      <c r="KB11" s="43"/>
      <c r="KC11" s="43"/>
      <c r="KD11" s="43"/>
      <c r="KE11" s="43"/>
      <c r="KF11" s="43"/>
      <c r="KG11" s="43"/>
      <c r="KH11" s="43"/>
      <c r="KI11" s="43"/>
      <c r="KJ11" s="43"/>
      <c r="KK11" s="43"/>
      <c r="KL11" s="43"/>
      <c r="KM11" s="43"/>
      <c r="KN11" s="43"/>
      <c r="KO11" s="43"/>
      <c r="KP11" s="43"/>
      <c r="KQ11" s="43"/>
      <c r="KR11" s="43"/>
      <c r="KS11" s="43"/>
      <c r="KT11" s="43"/>
      <c r="KU11" s="43"/>
      <c r="KV11" s="43"/>
      <c r="KW11" s="43"/>
      <c r="KX11" s="43"/>
      <c r="KY11" s="43"/>
      <c r="KZ11" s="43"/>
      <c r="LA11" s="43"/>
      <c r="LB11" s="43"/>
      <c r="LC11" s="43"/>
      <c r="LD11" s="43"/>
      <c r="LE11" s="43"/>
      <c r="LF11" s="43"/>
      <c r="LG11" s="43"/>
      <c r="LH11" s="43"/>
      <c r="LI11" s="43"/>
      <c r="LJ11" s="43"/>
      <c r="LK11" s="43"/>
      <c r="LL11" s="43"/>
      <c r="LM11" s="43"/>
      <c r="LN11" s="43"/>
      <c r="LO11" s="43"/>
      <c r="LP11" s="43"/>
      <c r="LQ11" s="43"/>
      <c r="LR11" s="43"/>
      <c r="LS11" s="43"/>
      <c r="LT11" s="43"/>
      <c r="LU11" s="43"/>
      <c r="LV11" s="43"/>
      <c r="LW11" s="43"/>
      <c r="LX11" s="43"/>
      <c r="LY11" s="43"/>
      <c r="LZ11" s="43"/>
      <c r="MA11" s="43"/>
      <c r="MB11" s="43"/>
      <c r="MC11" s="43"/>
      <c r="MD11" s="43"/>
      <c r="ME11" s="43"/>
      <c r="MF11" s="43"/>
      <c r="MG11" s="43"/>
      <c r="MH11" s="43"/>
      <c r="MI11" s="43"/>
      <c r="MJ11" s="43"/>
      <c r="MK11" s="43"/>
      <c r="ML11" s="43"/>
      <c r="MM11" s="43"/>
      <c r="MN11" s="43"/>
      <c r="MO11" s="43"/>
      <c r="MP11" s="43"/>
      <c r="MQ11" s="43"/>
      <c r="MR11" s="43"/>
      <c r="MS11" s="43"/>
      <c r="MT11" s="43"/>
      <c r="MU11" s="43"/>
      <c r="MV11" s="43"/>
      <c r="MW11" s="43"/>
      <c r="MX11" s="43"/>
      <c r="MY11" s="43"/>
      <c r="MZ11" s="43"/>
      <c r="NA11" s="43"/>
      <c r="NB11" s="43"/>
      <c r="NC11" s="43"/>
      <c r="ND11" s="43"/>
      <c r="NE11" s="43"/>
      <c r="NF11" s="43"/>
      <c r="NG11" s="43"/>
      <c r="NH11" s="43"/>
      <c r="NI11" s="43"/>
      <c r="NJ11" s="43"/>
      <c r="NK11" s="43"/>
      <c r="NL11" s="43"/>
      <c r="NM11" s="43"/>
      <c r="NN11" s="43"/>
      <c r="NO11" s="43"/>
      <c r="NP11" s="43"/>
      <c r="NQ11" s="43"/>
      <c r="NR11" s="43"/>
      <c r="NS11" s="43"/>
      <c r="NT11" s="43"/>
      <c r="NU11" s="43"/>
      <c r="NV11" s="43"/>
      <c r="NW11" s="43"/>
      <c r="NX11" s="43"/>
      <c r="NY11" s="43"/>
      <c r="NZ11" s="43"/>
      <c r="OA11" s="43"/>
      <c r="OB11" s="43"/>
      <c r="OC11" s="43"/>
      <c r="OD11" s="43"/>
      <c r="OE11" s="43"/>
      <c r="OF11" s="43"/>
      <c r="OG11" s="43"/>
      <c r="OH11" s="43"/>
      <c r="OI11" s="43"/>
      <c r="OJ11" s="43"/>
      <c r="OK11" s="43"/>
      <c r="OL11" s="43"/>
      <c r="OM11" s="43"/>
      <c r="ON11" s="43"/>
      <c r="OO11" s="43"/>
      <c r="OP11" s="43"/>
      <c r="OQ11" s="43"/>
      <c r="OR11" s="43"/>
      <c r="OS11" s="43"/>
      <c r="OT11" s="43"/>
      <c r="OU11" s="43"/>
      <c r="OV11" s="43"/>
      <c r="OW11" s="43"/>
      <c r="OX11" s="43"/>
      <c r="OY11" s="43"/>
      <c r="OZ11" s="43"/>
      <c r="PA11" s="43"/>
      <c r="PB11" s="43"/>
      <c r="PC11" s="43"/>
      <c r="PD11" s="43"/>
      <c r="PE11" s="43"/>
      <c r="PF11" s="43"/>
      <c r="PG11" s="43"/>
      <c r="PH11" s="43"/>
      <c r="PI11" s="43"/>
      <c r="PJ11" s="43"/>
      <c r="PK11" s="43"/>
      <c r="PL11" s="43"/>
      <c r="PM11" s="43"/>
      <c r="PN11" s="43"/>
      <c r="PO11" s="43"/>
      <c r="PP11" s="43"/>
      <c r="PQ11" s="43"/>
      <c r="PR11" s="43"/>
      <c r="PS11" s="43"/>
      <c r="PT11" s="43"/>
      <c r="PU11" s="43"/>
      <c r="PV11" s="43"/>
      <c r="PW11" s="43"/>
      <c r="PX11" s="43"/>
      <c r="PY11" s="43"/>
      <c r="PZ11" s="43"/>
      <c r="QA11" s="43"/>
      <c r="QB11" s="43"/>
      <c r="QC11" s="43"/>
      <c r="QD11" s="43"/>
      <c r="QE11" s="43"/>
      <c r="QF11" s="43"/>
      <c r="QG11" s="43"/>
      <c r="QH11" s="43"/>
      <c r="QI11" s="43"/>
      <c r="QJ11" s="43"/>
      <c r="QK11" s="43"/>
      <c r="QL11" s="43"/>
      <c r="QM11" s="43"/>
      <c r="QN11" s="43"/>
      <c r="QO11" s="43"/>
      <c r="QP11" s="43"/>
      <c r="QQ11" s="43"/>
      <c r="QR11" s="43"/>
      <c r="QS11" s="43"/>
      <c r="QT11" s="43"/>
      <c r="QU11" s="43"/>
      <c r="QV11" s="43"/>
      <c r="QW11" s="43"/>
      <c r="QX11" s="43"/>
      <c r="QY11" s="43"/>
      <c r="QZ11" s="43"/>
      <c r="RA11" s="43"/>
      <c r="RB11" s="43"/>
      <c r="RC11" s="43"/>
      <c r="RD11" s="43"/>
      <c r="RE11" s="43"/>
      <c r="RF11" s="43"/>
      <c r="RG11" s="43"/>
      <c r="RH11" s="43"/>
      <c r="RI11" s="43"/>
      <c r="RJ11" s="43"/>
      <c r="RK11" s="43"/>
      <c r="RL11" s="43"/>
      <c r="RM11" s="43"/>
      <c r="RN11" s="43"/>
      <c r="RO11" s="43"/>
      <c r="RP11" s="43"/>
      <c r="RQ11" s="43"/>
      <c r="RR11" s="43"/>
      <c r="RS11" s="43"/>
      <c r="RT11" s="43"/>
      <c r="RU11" s="43"/>
      <c r="RV11" s="43"/>
      <c r="RW11" s="43"/>
      <c r="RX11" s="43"/>
      <c r="RY11" s="43"/>
      <c r="RZ11" s="43"/>
      <c r="SA11" s="43"/>
      <c r="SB11" s="43"/>
      <c r="SC11" s="43"/>
      <c r="SD11" s="43"/>
      <c r="SE11" s="43"/>
      <c r="SF11" s="43"/>
      <c r="SG11" s="43"/>
      <c r="SH11" s="43"/>
      <c r="SI11" s="43"/>
      <c r="SJ11" s="43"/>
      <c r="SK11" s="43"/>
      <c r="SL11" s="43"/>
      <c r="SM11" s="43"/>
      <c r="SN11" s="43"/>
      <c r="SO11" s="43"/>
      <c r="SP11" s="43"/>
      <c r="SQ11" s="43"/>
      <c r="SR11" s="43"/>
      <c r="SS11" s="43"/>
      <c r="ST11" s="43"/>
      <c r="SU11" s="43"/>
      <c r="SV11" s="43"/>
      <c r="SW11" s="43"/>
      <c r="SX11" s="43"/>
      <c r="SY11" s="43"/>
      <c r="SZ11" s="43"/>
      <c r="TA11" s="43"/>
      <c r="TB11" s="43"/>
      <c r="TC11" s="43"/>
      <c r="TD11" s="43"/>
      <c r="TE11" s="43"/>
      <c r="TF11" s="43"/>
      <c r="TG11" s="43"/>
      <c r="TH11" s="43"/>
      <c r="TI11" s="43"/>
      <c r="TJ11" s="43"/>
      <c r="TK11" s="43"/>
      <c r="TL11" s="43"/>
      <c r="TM11" s="43"/>
      <c r="TN11" s="43"/>
      <c r="TO11" s="43"/>
      <c r="TP11" s="43"/>
      <c r="TQ11" s="43"/>
      <c r="TR11" s="43"/>
      <c r="TS11" s="43"/>
      <c r="TT11" s="43"/>
      <c r="TU11" s="43"/>
      <c r="TV11" s="43"/>
      <c r="TW11" s="43"/>
      <c r="TX11" s="43"/>
      <c r="TY11" s="43"/>
      <c r="TZ11" s="43"/>
      <c r="UA11" s="43"/>
      <c r="UB11" s="43"/>
      <c r="UC11" s="43"/>
      <c r="UD11" s="43"/>
      <c r="UE11" s="43"/>
      <c r="UF11" s="43"/>
      <c r="UG11" s="43"/>
      <c r="UH11" s="43"/>
      <c r="UI11" s="43"/>
      <c r="UJ11" s="43"/>
      <c r="UK11" s="43"/>
      <c r="UL11" s="43"/>
      <c r="UM11" s="43"/>
      <c r="UN11" s="43"/>
      <c r="UO11" s="43"/>
      <c r="UP11" s="43"/>
      <c r="UQ11" s="43"/>
      <c r="UR11" s="43"/>
      <c r="US11" s="43"/>
      <c r="UT11" s="43"/>
      <c r="UU11" s="43"/>
      <c r="UV11" s="43"/>
      <c r="UW11" s="43"/>
      <c r="UX11" s="43"/>
      <c r="UY11" s="43"/>
      <c r="UZ11" s="43"/>
      <c r="VA11" s="43"/>
      <c r="VB11" s="43"/>
      <c r="VC11" s="43"/>
      <c r="VD11" s="43"/>
      <c r="VE11" s="43"/>
      <c r="VF11" s="43"/>
      <c r="VG11" s="43"/>
      <c r="VH11" s="43"/>
      <c r="VI11" s="43"/>
      <c r="VJ11" s="43"/>
      <c r="VK11" s="43"/>
      <c r="VL11" s="43"/>
      <c r="VM11" s="43"/>
      <c r="VN11" s="43"/>
      <c r="VO11" s="43"/>
      <c r="VP11" s="43"/>
      <c r="VQ11" s="43"/>
      <c r="VR11" s="43"/>
      <c r="VS11" s="43"/>
      <c r="VT11" s="43"/>
      <c r="VU11" s="43"/>
      <c r="VV11" s="43"/>
      <c r="VW11" s="43"/>
      <c r="VX11" s="43"/>
      <c r="VY11" s="43"/>
      <c r="VZ11" s="43"/>
      <c r="WA11" s="43"/>
      <c r="WB11" s="43"/>
      <c r="WC11" s="43"/>
      <c r="WD11" s="43"/>
      <c r="WE11" s="43"/>
      <c r="WF11" s="43"/>
      <c r="WG11" s="43"/>
      <c r="WH11" s="43"/>
      <c r="WI11" s="43"/>
      <c r="WJ11" s="43"/>
      <c r="WK11" s="43"/>
      <c r="WL11" s="43"/>
      <c r="WM11" s="43"/>
      <c r="WN11" s="43"/>
      <c r="WO11" s="43"/>
      <c r="WP11" s="43"/>
      <c r="WQ11" s="43"/>
      <c r="WR11" s="43"/>
      <c r="WS11" s="43"/>
      <c r="WT11" s="43"/>
      <c r="WU11" s="43"/>
      <c r="WV11" s="43"/>
      <c r="WW11" s="43"/>
      <c r="WX11" s="43"/>
      <c r="WY11" s="43"/>
      <c r="WZ11" s="43"/>
      <c r="XA11" s="43"/>
      <c r="XB11" s="43"/>
      <c r="XC11" s="43"/>
      <c r="XD11" s="43"/>
      <c r="XE11" s="43"/>
      <c r="XF11" s="43"/>
      <c r="XG11" s="43"/>
      <c r="XH11" s="43"/>
      <c r="XI11" s="43"/>
      <c r="XJ11" s="43"/>
      <c r="XK11" s="43"/>
      <c r="XL11" s="43"/>
      <c r="XM11" s="43"/>
      <c r="XN11" s="43"/>
      <c r="XO11" s="43"/>
      <c r="XP11" s="43"/>
      <c r="XQ11" s="43"/>
      <c r="XR11" s="43"/>
      <c r="XS11" s="43"/>
      <c r="XT11" s="43"/>
      <c r="XU11" s="43"/>
      <c r="XV11" s="43"/>
      <c r="XW11" s="43"/>
      <c r="XX11" s="43"/>
      <c r="XY11" s="43"/>
      <c r="XZ11" s="43"/>
      <c r="YA11" s="43"/>
      <c r="YB11" s="43"/>
      <c r="YC11" s="43"/>
      <c r="YD11" s="43"/>
      <c r="YE11" s="43"/>
      <c r="YF11" s="43"/>
      <c r="YG11" s="43"/>
      <c r="YH11" s="43"/>
      <c r="YI11" s="43"/>
      <c r="YJ11" s="43"/>
      <c r="YK11" s="43"/>
      <c r="YL11" s="43"/>
      <c r="YM11" s="43"/>
      <c r="YN11" s="43"/>
      <c r="YO11" s="43"/>
      <c r="YP11" s="43"/>
      <c r="YQ11" s="43"/>
      <c r="YR11" s="43"/>
      <c r="YS11" s="43"/>
      <c r="YT11" s="43"/>
      <c r="YU11" s="43"/>
      <c r="YV11" s="43"/>
      <c r="YW11" s="43"/>
      <c r="YX11" s="43"/>
      <c r="YY11" s="43"/>
      <c r="YZ11" s="43"/>
      <c r="ZA11" s="43"/>
      <c r="ZB11" s="43"/>
      <c r="ZC11" s="43"/>
      <c r="ZD11" s="43"/>
      <c r="ZE11" s="43"/>
      <c r="ZF11" s="43"/>
      <c r="ZG11" s="43"/>
      <c r="ZH11" s="43"/>
      <c r="ZI11" s="43"/>
      <c r="ZJ11" s="43"/>
      <c r="ZK11" s="43"/>
      <c r="ZL11" s="43"/>
      <c r="ZM11" s="43"/>
      <c r="ZN11" s="43"/>
      <c r="ZO11" s="43"/>
      <c r="ZP11" s="43"/>
      <c r="ZQ11" s="43"/>
      <c r="ZR11" s="43"/>
      <c r="ZS11" s="43"/>
      <c r="ZT11" s="43"/>
      <c r="ZU11" s="43"/>
      <c r="ZV11" s="43"/>
      <c r="ZW11" s="43"/>
      <c r="ZX11" s="43"/>
      <c r="ZY11" s="43"/>
      <c r="ZZ11" s="43"/>
      <c r="AAA11" s="43"/>
      <c r="AAB11" s="43"/>
      <c r="AAC11" s="43"/>
      <c r="AAD11" s="43"/>
      <c r="AAE11" s="43"/>
      <c r="AAF11" s="43"/>
      <c r="AAG11" s="43"/>
      <c r="AAH11" s="43"/>
      <c r="AAI11" s="43"/>
      <c r="AAJ11" s="43"/>
      <c r="AAK11" s="43"/>
      <c r="AAL11" s="43"/>
      <c r="AAM11" s="43"/>
      <c r="AAN11" s="43"/>
      <c r="AAO11" s="43"/>
      <c r="AAP11" s="43"/>
      <c r="AAQ11" s="43"/>
      <c r="AAR11" s="43"/>
      <c r="AAS11" s="43"/>
      <c r="AAT11" s="43"/>
      <c r="AAU11" s="43"/>
      <c r="AAV11" s="43"/>
      <c r="AAW11" s="43"/>
      <c r="AAX11" s="43"/>
      <c r="AAY11" s="43"/>
      <c r="AAZ11" s="43"/>
      <c r="ABA11" s="43"/>
      <c r="ABB11" s="43"/>
      <c r="ABC11" s="43"/>
      <c r="ABD11" s="43"/>
      <c r="ABE11" s="43"/>
      <c r="ABF11" s="43"/>
      <c r="ABG11" s="43"/>
      <c r="ABH11" s="43"/>
      <c r="ABI11" s="43"/>
      <c r="ABJ11" s="43"/>
      <c r="ABK11" s="43"/>
      <c r="ABL11" s="43"/>
      <c r="ABM11" s="43"/>
      <c r="ABN11" s="43"/>
      <c r="ABO11" s="43"/>
      <c r="ABP11" s="43"/>
      <c r="ABQ11" s="43"/>
      <c r="ABR11" s="43"/>
      <c r="ABS11" s="43"/>
      <c r="ABT11" s="43"/>
      <c r="ABU11" s="43"/>
      <c r="ABV11" s="43"/>
      <c r="ABW11" s="43"/>
      <c r="ABX11" s="43"/>
      <c r="ABY11" s="43"/>
      <c r="ABZ11" s="43"/>
      <c r="ACA11" s="43"/>
      <c r="ACB11" s="43"/>
      <c r="ACC11" s="43"/>
      <c r="ACD11" s="43"/>
      <c r="ACE11" s="43"/>
      <c r="ACF11" s="43"/>
      <c r="ACG11" s="43"/>
      <c r="ACH11" s="43"/>
      <c r="ACI11" s="43"/>
      <c r="ACJ11" s="43"/>
      <c r="ACK11" s="43"/>
      <c r="ACL11" s="43"/>
      <c r="ACM11" s="43"/>
      <c r="ACN11" s="43"/>
      <c r="ACO11" s="43"/>
      <c r="ACP11" s="43"/>
      <c r="ACQ11" s="43"/>
      <c r="ACR11" s="43"/>
      <c r="ACS11" s="43"/>
      <c r="ACT11" s="43"/>
      <c r="ACU11" s="43"/>
      <c r="ACV11" s="43"/>
      <c r="ACW11" s="43"/>
      <c r="ACX11" s="43"/>
      <c r="ACY11" s="43"/>
      <c r="ACZ11" s="43"/>
      <c r="ADA11" s="43"/>
      <c r="ADB11" s="43"/>
      <c r="ADC11" s="43"/>
      <c r="ADD11" s="43"/>
      <c r="ADE11" s="43"/>
      <c r="ADF11" s="43"/>
      <c r="ADG11" s="43"/>
      <c r="ADH11" s="43"/>
      <c r="ADI11" s="43"/>
      <c r="ADJ11" s="43"/>
      <c r="ADK11" s="43"/>
      <c r="ADL11" s="43"/>
      <c r="ADM11" s="43"/>
      <c r="ADN11" s="43"/>
      <c r="ADO11" s="43"/>
      <c r="ADP11" s="43"/>
      <c r="ADQ11" s="43"/>
      <c r="ADR11" s="43"/>
      <c r="ADS11" s="43"/>
      <c r="ADT11" s="43"/>
      <c r="ADU11" s="43"/>
      <c r="ADV11" s="43"/>
      <c r="ADW11" s="43"/>
      <c r="ADX11" s="43"/>
      <c r="ADY11" s="43"/>
      <c r="ADZ11" s="43"/>
      <c r="AEA11" s="43"/>
      <c r="AEB11" s="43"/>
      <c r="AEC11" s="43"/>
      <c r="AED11" s="43"/>
      <c r="AEE11" s="43"/>
      <c r="AEF11" s="43"/>
      <c r="AEG11" s="43"/>
      <c r="AEH11" s="43"/>
      <c r="AEI11" s="43"/>
      <c r="AEJ11" s="43"/>
      <c r="AEK11" s="43"/>
      <c r="AEL11" s="43"/>
      <c r="AEM11" s="43"/>
      <c r="AEN11" s="43"/>
      <c r="AEO11" s="43"/>
      <c r="AEP11" s="43"/>
      <c r="AEQ11" s="43"/>
      <c r="AER11" s="43"/>
      <c r="AES11" s="43"/>
      <c r="AET11" s="43"/>
      <c r="AEU11" s="43"/>
      <c r="AEV11" s="43"/>
      <c r="AEW11" s="43"/>
      <c r="AEX11" s="43"/>
      <c r="AEY11" s="43"/>
      <c r="AEZ11" s="43"/>
      <c r="AFA11" s="43"/>
      <c r="AFB11" s="43"/>
      <c r="AFC11" s="43"/>
      <c r="AFD11" s="43"/>
      <c r="AFE11" s="43"/>
      <c r="AFF11" s="43"/>
      <c r="AFG11" s="43"/>
      <c r="AFH11" s="43"/>
      <c r="AFI11" s="43"/>
      <c r="AFJ11" s="43"/>
      <c r="AFK11" s="43"/>
      <c r="AFL11" s="43"/>
      <c r="AFM11" s="43"/>
      <c r="AFN11" s="43"/>
      <c r="AFO11" s="43"/>
      <c r="AFP11" s="43"/>
      <c r="AFQ11" s="43"/>
      <c r="AFR11" s="43"/>
      <c r="AFS11" s="43"/>
      <c r="AFT11" s="43"/>
      <c r="AFU11" s="43"/>
      <c r="AFV11" s="43"/>
      <c r="AFW11" s="43"/>
      <c r="AFX11" s="43"/>
      <c r="AFY11" s="43"/>
      <c r="AFZ11" s="43"/>
      <c r="AGA11" s="43"/>
      <c r="AGB11" s="43"/>
      <c r="AGC11" s="43"/>
      <c r="AGD11" s="43"/>
      <c r="AGE11" s="43"/>
      <c r="AGF11" s="43"/>
      <c r="AGG11" s="43"/>
      <c r="AGH11" s="43"/>
      <c r="AGI11" s="43"/>
      <c r="AGJ11" s="43"/>
      <c r="AGK11" s="43"/>
      <c r="AGL11" s="43"/>
      <c r="AGM11" s="43"/>
      <c r="AGN11" s="43"/>
      <c r="AGO11" s="43"/>
      <c r="AGP11" s="43"/>
      <c r="AGQ11" s="43"/>
      <c r="AGR11" s="43"/>
      <c r="AGS11" s="43"/>
      <c r="AGT11" s="43"/>
      <c r="AGU11" s="43"/>
      <c r="AGV11" s="43"/>
      <c r="AGW11" s="43"/>
      <c r="AGX11" s="43"/>
      <c r="AGY11" s="43"/>
      <c r="AGZ11" s="43"/>
      <c r="AHA11" s="43"/>
      <c r="AHB11" s="43"/>
      <c r="AHC11" s="43"/>
      <c r="AHD11" s="43"/>
      <c r="AHE11" s="43"/>
      <c r="AHF11" s="43"/>
      <c r="AHG11" s="43"/>
      <c r="AHH11" s="43"/>
      <c r="AHI11" s="43"/>
      <c r="AHJ11" s="43"/>
      <c r="AHK11" s="43"/>
      <c r="AHL11" s="43"/>
      <c r="AHM11" s="43"/>
      <c r="AHN11" s="43"/>
      <c r="AHO11" s="43"/>
      <c r="AHP11" s="43"/>
      <c r="AHQ11" s="43"/>
      <c r="AHR11" s="43"/>
      <c r="AHS11" s="43"/>
      <c r="AHT11" s="43"/>
      <c r="AHU11" s="43"/>
      <c r="AHV11" s="43"/>
      <c r="AHW11" s="43"/>
      <c r="AHX11" s="43"/>
      <c r="AHY11" s="43"/>
      <c r="AHZ11" s="43"/>
      <c r="AIA11" s="43"/>
      <c r="AIB11" s="43"/>
      <c r="AIC11" s="43"/>
      <c r="AID11" s="43"/>
      <c r="AIE11" s="43"/>
      <c r="AIF11" s="43"/>
      <c r="AIG11" s="43"/>
      <c r="AIH11" s="43"/>
      <c r="AII11" s="43"/>
      <c r="AIJ11" s="43"/>
      <c r="AIK11" s="43"/>
      <c r="AIL11" s="43"/>
      <c r="AIM11" s="43"/>
      <c r="AIN11" s="43"/>
      <c r="AIO11" s="43"/>
      <c r="AIP11" s="43"/>
      <c r="AIQ11" s="43"/>
      <c r="AIR11" s="43"/>
      <c r="AIS11" s="43"/>
      <c r="AIT11" s="43"/>
      <c r="AIU11" s="43"/>
      <c r="AIV11" s="43"/>
      <c r="AIW11" s="43"/>
      <c r="AIX11" s="43"/>
      <c r="AIY11" s="43"/>
      <c r="AIZ11" s="43"/>
      <c r="AJA11" s="43"/>
      <c r="AJB11" s="43"/>
      <c r="AJC11" s="43"/>
      <c r="AJD11" s="43"/>
      <c r="AJE11" s="43"/>
      <c r="AJF11" s="43"/>
      <c r="AJG11" s="43"/>
      <c r="AJH11" s="43"/>
      <c r="AJI11" s="43"/>
      <c r="AJJ11" s="43"/>
      <c r="AJK11" s="43"/>
      <c r="AJL11" s="43"/>
      <c r="AJM11" s="43"/>
      <c r="AJN11" s="43"/>
      <c r="AJO11" s="43"/>
      <c r="AJP11" s="43"/>
      <c r="AJQ11" s="43"/>
      <c r="AJR11" s="43"/>
      <c r="AJS11" s="43"/>
      <c r="AJT11" s="43"/>
      <c r="AJU11" s="43"/>
      <c r="AJV11" s="43"/>
      <c r="AJW11" s="43"/>
      <c r="AJX11" s="43"/>
      <c r="AJY11" s="43"/>
      <c r="AJZ11" s="43"/>
      <c r="AKA11" s="43"/>
      <c r="AKB11" s="43"/>
      <c r="AKC11" s="43"/>
      <c r="AKD11" s="43"/>
      <c r="AKE11" s="43"/>
      <c r="AKF11" s="43"/>
      <c r="AKG11" s="43"/>
      <c r="AKH11" s="43"/>
      <c r="AKI11" s="43"/>
      <c r="AKJ11" s="43"/>
      <c r="AKK11" s="43"/>
      <c r="AKL11" s="43"/>
      <c r="AKM11" s="43"/>
      <c r="AKN11" s="43"/>
      <c r="AKO11" s="43"/>
      <c r="AKP11" s="43"/>
      <c r="AKQ11" s="43"/>
      <c r="AKR11" s="43"/>
      <c r="AKS11" s="43"/>
      <c r="AKT11" s="43"/>
      <c r="AKU11" s="43"/>
      <c r="AKV11" s="43"/>
      <c r="AKW11" s="43"/>
      <c r="AKX11" s="43"/>
      <c r="AKY11" s="43"/>
      <c r="AKZ11" s="43"/>
      <c r="ALA11" s="43"/>
      <c r="ALB11" s="43"/>
      <c r="ALC11" s="43"/>
      <c r="ALD11" s="43"/>
      <c r="ALE11" s="43"/>
      <c r="ALF11" s="43"/>
      <c r="ALG11" s="43"/>
      <c r="ALH11" s="43"/>
      <c r="ALI11" s="43"/>
      <c r="ALJ11" s="43"/>
      <c r="ALK11" s="43"/>
      <c r="ALL11" s="43"/>
      <c r="ALM11" s="43"/>
      <c r="ALN11" s="43"/>
      <c r="ALO11" s="43"/>
      <c r="ALP11" s="43"/>
      <c r="ALQ11" s="43"/>
      <c r="ALR11" s="43"/>
      <c r="ALS11" s="43"/>
      <c r="ALT11" s="43"/>
      <c r="ALU11" s="43"/>
      <c r="ALV11" s="43"/>
      <c r="ALW11" s="43"/>
      <c r="ALX11" s="43"/>
      <c r="ALY11" s="43"/>
      <c r="ALZ11" s="43"/>
      <c r="AMA11" s="43"/>
      <c r="AMB11" s="43"/>
      <c r="AMC11" s="43"/>
      <c r="AMD11" s="43"/>
      <c r="AME11" s="43"/>
      <c r="AMF11" s="43"/>
      <c r="AMG11" s="43"/>
      <c r="AMH11" s="43"/>
      <c r="AMI11" s="43"/>
      <c r="AMJ11" s="43"/>
    </row>
    <row r="12" spans="1:1024">
      <c r="A12" s="43" t="s">
        <v>170</v>
      </c>
      <c r="B12" s="2">
        <v>45350</v>
      </c>
      <c r="C12" s="28">
        <v>70</v>
      </c>
      <c r="D12" s="29">
        <v>11.33</v>
      </c>
      <c r="E12" s="46">
        <f>Sayfa2!$D12*Sayfa2!$C12</f>
        <v>793.1</v>
      </c>
      <c r="F12" s="2">
        <v>45361</v>
      </c>
      <c r="G12" s="17"/>
      <c r="H12" s="18">
        <v>12</v>
      </c>
      <c r="I12" s="19">
        <f>Sayfa2!$H12*Sayfa2!$G12</f>
        <v>0</v>
      </c>
      <c r="J12" s="28">
        <f t="shared" ref="J12:J13" si="4">H12-D12</f>
        <v>0.66999999999999993</v>
      </c>
      <c r="K12" s="47">
        <f>Sayfa2!$J12*Sayfa2!$C12</f>
        <v>46.899999999999991</v>
      </c>
      <c r="L12" s="48">
        <f t="shared" ref="L12:L13" si="5">F12-B12</f>
        <v>11</v>
      </c>
      <c r="M12" s="26">
        <f t="shared" ref="M12:M13" si="6">K12/E12</f>
        <v>5.9135039717563974E-2</v>
      </c>
      <c r="N12" s="26">
        <f t="shared" ref="N12:N13" si="7">M12/L12*30</f>
        <v>0.16127738104790176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  <c r="IC12" s="43"/>
      <c r="ID12" s="43"/>
      <c r="IE12" s="43"/>
      <c r="IF12" s="43"/>
      <c r="IG12" s="43"/>
      <c r="IH12" s="43"/>
      <c r="II12" s="43"/>
      <c r="IJ12" s="43"/>
      <c r="IK12" s="43"/>
      <c r="IL12" s="43"/>
      <c r="IM12" s="43"/>
      <c r="IN12" s="43"/>
      <c r="IO12" s="43"/>
      <c r="IP12" s="43"/>
      <c r="IQ12" s="43"/>
      <c r="IR12" s="43"/>
      <c r="IS12" s="43"/>
      <c r="IT12" s="43"/>
      <c r="IU12" s="43"/>
      <c r="IV12" s="43"/>
      <c r="IW12" s="43"/>
      <c r="IX12" s="43"/>
      <c r="IY12" s="43"/>
      <c r="IZ12" s="43"/>
      <c r="JA12" s="43"/>
      <c r="JB12" s="43"/>
      <c r="JC12" s="43"/>
      <c r="JD12" s="43"/>
      <c r="JE12" s="43"/>
      <c r="JF12" s="43"/>
      <c r="JG12" s="43"/>
      <c r="JH12" s="43"/>
      <c r="JI12" s="43"/>
      <c r="JJ12" s="43"/>
      <c r="JK12" s="43"/>
      <c r="JL12" s="43"/>
      <c r="JM12" s="43"/>
      <c r="JN12" s="43"/>
      <c r="JO12" s="43"/>
      <c r="JP12" s="43"/>
      <c r="JQ12" s="43"/>
      <c r="JR12" s="43"/>
      <c r="JS12" s="43"/>
      <c r="JT12" s="43"/>
      <c r="JU12" s="43"/>
      <c r="JV12" s="43"/>
      <c r="JW12" s="43"/>
      <c r="JX12" s="43"/>
      <c r="JY12" s="43"/>
      <c r="JZ12" s="43"/>
      <c r="KA12" s="43"/>
      <c r="KB12" s="43"/>
      <c r="KC12" s="43"/>
      <c r="KD12" s="43"/>
      <c r="KE12" s="43"/>
      <c r="KF12" s="43"/>
      <c r="KG12" s="43"/>
      <c r="KH12" s="43"/>
      <c r="KI12" s="43"/>
      <c r="KJ12" s="43"/>
      <c r="KK12" s="43"/>
      <c r="KL12" s="43"/>
      <c r="KM12" s="43"/>
      <c r="KN12" s="43"/>
      <c r="KO12" s="43"/>
      <c r="KP12" s="43"/>
      <c r="KQ12" s="43"/>
      <c r="KR12" s="43"/>
      <c r="KS12" s="43"/>
      <c r="KT12" s="43"/>
      <c r="KU12" s="43"/>
      <c r="KV12" s="43"/>
      <c r="KW12" s="43"/>
      <c r="KX12" s="43"/>
      <c r="KY12" s="43"/>
      <c r="KZ12" s="43"/>
      <c r="LA12" s="43"/>
      <c r="LB12" s="43"/>
      <c r="LC12" s="43"/>
      <c r="LD12" s="43"/>
      <c r="LE12" s="43"/>
      <c r="LF12" s="43"/>
      <c r="LG12" s="43"/>
      <c r="LH12" s="43"/>
      <c r="LI12" s="43"/>
      <c r="LJ12" s="43"/>
      <c r="LK12" s="43"/>
      <c r="LL12" s="43"/>
      <c r="LM12" s="43"/>
      <c r="LN12" s="43"/>
      <c r="LO12" s="43"/>
      <c r="LP12" s="43"/>
      <c r="LQ12" s="43"/>
      <c r="LR12" s="43"/>
      <c r="LS12" s="43"/>
      <c r="LT12" s="43"/>
      <c r="LU12" s="43"/>
      <c r="LV12" s="43"/>
      <c r="LW12" s="43"/>
      <c r="LX12" s="43"/>
      <c r="LY12" s="43"/>
      <c r="LZ12" s="43"/>
      <c r="MA12" s="43"/>
      <c r="MB12" s="43"/>
      <c r="MC12" s="43"/>
      <c r="MD12" s="43"/>
      <c r="ME12" s="43"/>
      <c r="MF12" s="43"/>
      <c r="MG12" s="43"/>
      <c r="MH12" s="43"/>
      <c r="MI12" s="43"/>
      <c r="MJ12" s="43"/>
      <c r="MK12" s="43"/>
      <c r="ML12" s="43"/>
      <c r="MM12" s="43"/>
      <c r="MN12" s="43"/>
      <c r="MO12" s="43"/>
      <c r="MP12" s="43"/>
      <c r="MQ12" s="43"/>
      <c r="MR12" s="43"/>
      <c r="MS12" s="43"/>
      <c r="MT12" s="43"/>
      <c r="MU12" s="43"/>
      <c r="MV12" s="43"/>
      <c r="MW12" s="43"/>
      <c r="MX12" s="43"/>
      <c r="MY12" s="43"/>
      <c r="MZ12" s="43"/>
      <c r="NA12" s="43"/>
      <c r="NB12" s="43"/>
      <c r="NC12" s="43"/>
      <c r="ND12" s="43"/>
      <c r="NE12" s="43"/>
      <c r="NF12" s="43"/>
      <c r="NG12" s="43"/>
      <c r="NH12" s="43"/>
      <c r="NI12" s="43"/>
      <c r="NJ12" s="43"/>
      <c r="NK12" s="43"/>
      <c r="NL12" s="43"/>
      <c r="NM12" s="43"/>
      <c r="NN12" s="43"/>
      <c r="NO12" s="43"/>
      <c r="NP12" s="43"/>
      <c r="NQ12" s="43"/>
      <c r="NR12" s="43"/>
      <c r="NS12" s="43"/>
      <c r="NT12" s="43"/>
      <c r="NU12" s="43"/>
      <c r="NV12" s="43"/>
      <c r="NW12" s="43"/>
      <c r="NX12" s="43"/>
      <c r="NY12" s="43"/>
      <c r="NZ12" s="43"/>
      <c r="OA12" s="43"/>
      <c r="OB12" s="43"/>
      <c r="OC12" s="43"/>
      <c r="OD12" s="43"/>
      <c r="OE12" s="43"/>
      <c r="OF12" s="43"/>
      <c r="OG12" s="43"/>
      <c r="OH12" s="43"/>
      <c r="OI12" s="43"/>
      <c r="OJ12" s="43"/>
      <c r="OK12" s="43"/>
      <c r="OL12" s="43"/>
      <c r="OM12" s="43"/>
      <c r="ON12" s="43"/>
      <c r="OO12" s="43"/>
      <c r="OP12" s="43"/>
      <c r="OQ12" s="43"/>
      <c r="OR12" s="43"/>
      <c r="OS12" s="43"/>
      <c r="OT12" s="43"/>
      <c r="OU12" s="43"/>
      <c r="OV12" s="43"/>
      <c r="OW12" s="43"/>
      <c r="OX12" s="43"/>
      <c r="OY12" s="43"/>
      <c r="OZ12" s="43"/>
      <c r="PA12" s="43"/>
      <c r="PB12" s="43"/>
      <c r="PC12" s="43"/>
      <c r="PD12" s="43"/>
      <c r="PE12" s="43"/>
      <c r="PF12" s="43"/>
      <c r="PG12" s="43"/>
      <c r="PH12" s="43"/>
      <c r="PI12" s="43"/>
      <c r="PJ12" s="43"/>
      <c r="PK12" s="43"/>
      <c r="PL12" s="43"/>
      <c r="PM12" s="43"/>
      <c r="PN12" s="43"/>
      <c r="PO12" s="43"/>
      <c r="PP12" s="43"/>
      <c r="PQ12" s="43"/>
      <c r="PR12" s="43"/>
      <c r="PS12" s="43"/>
      <c r="PT12" s="43"/>
      <c r="PU12" s="43"/>
      <c r="PV12" s="43"/>
      <c r="PW12" s="43"/>
      <c r="PX12" s="43"/>
      <c r="PY12" s="43"/>
      <c r="PZ12" s="43"/>
      <c r="QA12" s="43"/>
      <c r="QB12" s="43"/>
      <c r="QC12" s="43"/>
      <c r="QD12" s="43"/>
      <c r="QE12" s="43"/>
      <c r="QF12" s="43"/>
      <c r="QG12" s="43"/>
      <c r="QH12" s="43"/>
      <c r="QI12" s="43"/>
      <c r="QJ12" s="43"/>
      <c r="QK12" s="43"/>
      <c r="QL12" s="43"/>
      <c r="QM12" s="43"/>
      <c r="QN12" s="43"/>
      <c r="QO12" s="43"/>
      <c r="QP12" s="43"/>
      <c r="QQ12" s="43"/>
      <c r="QR12" s="43"/>
      <c r="QS12" s="43"/>
      <c r="QT12" s="43"/>
      <c r="QU12" s="43"/>
      <c r="QV12" s="43"/>
      <c r="QW12" s="43"/>
      <c r="QX12" s="43"/>
      <c r="QY12" s="43"/>
      <c r="QZ12" s="43"/>
      <c r="RA12" s="43"/>
      <c r="RB12" s="43"/>
      <c r="RC12" s="43"/>
      <c r="RD12" s="43"/>
      <c r="RE12" s="43"/>
      <c r="RF12" s="43"/>
      <c r="RG12" s="43"/>
      <c r="RH12" s="43"/>
      <c r="RI12" s="43"/>
      <c r="RJ12" s="43"/>
      <c r="RK12" s="43"/>
      <c r="RL12" s="43"/>
      <c r="RM12" s="43"/>
      <c r="RN12" s="43"/>
      <c r="RO12" s="43"/>
      <c r="RP12" s="43"/>
      <c r="RQ12" s="43"/>
      <c r="RR12" s="43"/>
      <c r="RS12" s="43"/>
      <c r="RT12" s="43"/>
      <c r="RU12" s="43"/>
      <c r="RV12" s="43"/>
      <c r="RW12" s="43"/>
      <c r="RX12" s="43"/>
      <c r="RY12" s="43"/>
      <c r="RZ12" s="43"/>
      <c r="SA12" s="43"/>
      <c r="SB12" s="43"/>
      <c r="SC12" s="43"/>
      <c r="SD12" s="43"/>
      <c r="SE12" s="43"/>
      <c r="SF12" s="43"/>
      <c r="SG12" s="43"/>
      <c r="SH12" s="43"/>
      <c r="SI12" s="43"/>
      <c r="SJ12" s="43"/>
      <c r="SK12" s="43"/>
      <c r="SL12" s="43"/>
      <c r="SM12" s="43"/>
      <c r="SN12" s="43"/>
      <c r="SO12" s="43"/>
      <c r="SP12" s="43"/>
      <c r="SQ12" s="43"/>
      <c r="SR12" s="43"/>
      <c r="SS12" s="43"/>
      <c r="ST12" s="43"/>
      <c r="SU12" s="43"/>
      <c r="SV12" s="43"/>
      <c r="SW12" s="43"/>
      <c r="SX12" s="43"/>
      <c r="SY12" s="43"/>
      <c r="SZ12" s="43"/>
      <c r="TA12" s="43"/>
      <c r="TB12" s="43"/>
      <c r="TC12" s="43"/>
      <c r="TD12" s="43"/>
      <c r="TE12" s="43"/>
      <c r="TF12" s="43"/>
      <c r="TG12" s="43"/>
      <c r="TH12" s="43"/>
      <c r="TI12" s="43"/>
      <c r="TJ12" s="43"/>
      <c r="TK12" s="43"/>
      <c r="TL12" s="43"/>
      <c r="TM12" s="43"/>
      <c r="TN12" s="43"/>
      <c r="TO12" s="43"/>
      <c r="TP12" s="43"/>
      <c r="TQ12" s="43"/>
      <c r="TR12" s="43"/>
      <c r="TS12" s="43"/>
      <c r="TT12" s="43"/>
      <c r="TU12" s="43"/>
      <c r="TV12" s="43"/>
      <c r="TW12" s="43"/>
      <c r="TX12" s="43"/>
      <c r="TY12" s="43"/>
      <c r="TZ12" s="43"/>
      <c r="UA12" s="43"/>
      <c r="UB12" s="43"/>
      <c r="UC12" s="43"/>
      <c r="UD12" s="43"/>
      <c r="UE12" s="43"/>
      <c r="UF12" s="43"/>
      <c r="UG12" s="43"/>
      <c r="UH12" s="43"/>
      <c r="UI12" s="43"/>
      <c r="UJ12" s="43"/>
      <c r="UK12" s="43"/>
      <c r="UL12" s="43"/>
      <c r="UM12" s="43"/>
      <c r="UN12" s="43"/>
      <c r="UO12" s="43"/>
      <c r="UP12" s="43"/>
      <c r="UQ12" s="43"/>
      <c r="UR12" s="43"/>
      <c r="US12" s="43"/>
      <c r="UT12" s="43"/>
      <c r="UU12" s="43"/>
      <c r="UV12" s="43"/>
      <c r="UW12" s="43"/>
      <c r="UX12" s="43"/>
      <c r="UY12" s="43"/>
      <c r="UZ12" s="43"/>
      <c r="VA12" s="43"/>
      <c r="VB12" s="43"/>
      <c r="VC12" s="43"/>
      <c r="VD12" s="43"/>
      <c r="VE12" s="43"/>
      <c r="VF12" s="43"/>
      <c r="VG12" s="43"/>
      <c r="VH12" s="43"/>
      <c r="VI12" s="43"/>
      <c r="VJ12" s="43"/>
      <c r="VK12" s="43"/>
      <c r="VL12" s="43"/>
      <c r="VM12" s="43"/>
      <c r="VN12" s="43"/>
      <c r="VO12" s="43"/>
      <c r="VP12" s="43"/>
      <c r="VQ12" s="43"/>
      <c r="VR12" s="43"/>
      <c r="VS12" s="43"/>
      <c r="VT12" s="43"/>
      <c r="VU12" s="43"/>
      <c r="VV12" s="43"/>
      <c r="VW12" s="43"/>
      <c r="VX12" s="43"/>
      <c r="VY12" s="43"/>
      <c r="VZ12" s="43"/>
      <c r="WA12" s="43"/>
      <c r="WB12" s="43"/>
      <c r="WC12" s="43"/>
      <c r="WD12" s="43"/>
      <c r="WE12" s="43"/>
      <c r="WF12" s="43"/>
      <c r="WG12" s="43"/>
      <c r="WH12" s="43"/>
      <c r="WI12" s="43"/>
      <c r="WJ12" s="43"/>
      <c r="WK12" s="43"/>
      <c r="WL12" s="43"/>
      <c r="WM12" s="43"/>
      <c r="WN12" s="43"/>
      <c r="WO12" s="43"/>
      <c r="WP12" s="43"/>
      <c r="WQ12" s="43"/>
      <c r="WR12" s="43"/>
      <c r="WS12" s="43"/>
      <c r="WT12" s="43"/>
      <c r="WU12" s="43"/>
      <c r="WV12" s="43"/>
      <c r="WW12" s="43"/>
      <c r="WX12" s="43"/>
      <c r="WY12" s="43"/>
      <c r="WZ12" s="43"/>
      <c r="XA12" s="43"/>
      <c r="XB12" s="43"/>
      <c r="XC12" s="43"/>
      <c r="XD12" s="43"/>
      <c r="XE12" s="43"/>
      <c r="XF12" s="43"/>
      <c r="XG12" s="43"/>
      <c r="XH12" s="43"/>
      <c r="XI12" s="43"/>
      <c r="XJ12" s="43"/>
      <c r="XK12" s="43"/>
      <c r="XL12" s="43"/>
      <c r="XM12" s="43"/>
      <c r="XN12" s="43"/>
      <c r="XO12" s="43"/>
      <c r="XP12" s="43"/>
      <c r="XQ12" s="43"/>
      <c r="XR12" s="43"/>
      <c r="XS12" s="43"/>
      <c r="XT12" s="43"/>
      <c r="XU12" s="43"/>
      <c r="XV12" s="43"/>
      <c r="XW12" s="43"/>
      <c r="XX12" s="43"/>
      <c r="XY12" s="43"/>
      <c r="XZ12" s="43"/>
      <c r="YA12" s="43"/>
      <c r="YB12" s="43"/>
      <c r="YC12" s="43"/>
      <c r="YD12" s="43"/>
      <c r="YE12" s="43"/>
      <c r="YF12" s="43"/>
      <c r="YG12" s="43"/>
      <c r="YH12" s="43"/>
      <c r="YI12" s="43"/>
      <c r="YJ12" s="43"/>
      <c r="YK12" s="43"/>
      <c r="YL12" s="43"/>
      <c r="YM12" s="43"/>
      <c r="YN12" s="43"/>
      <c r="YO12" s="43"/>
      <c r="YP12" s="43"/>
      <c r="YQ12" s="43"/>
      <c r="YR12" s="43"/>
      <c r="YS12" s="43"/>
      <c r="YT12" s="43"/>
      <c r="YU12" s="43"/>
      <c r="YV12" s="43"/>
      <c r="YW12" s="43"/>
      <c r="YX12" s="43"/>
      <c r="YY12" s="43"/>
      <c r="YZ12" s="43"/>
      <c r="ZA12" s="43"/>
      <c r="ZB12" s="43"/>
      <c r="ZC12" s="43"/>
      <c r="ZD12" s="43"/>
      <c r="ZE12" s="43"/>
      <c r="ZF12" s="43"/>
      <c r="ZG12" s="43"/>
      <c r="ZH12" s="43"/>
      <c r="ZI12" s="43"/>
      <c r="ZJ12" s="43"/>
      <c r="ZK12" s="43"/>
      <c r="ZL12" s="43"/>
      <c r="ZM12" s="43"/>
      <c r="ZN12" s="43"/>
      <c r="ZO12" s="43"/>
      <c r="ZP12" s="43"/>
      <c r="ZQ12" s="43"/>
      <c r="ZR12" s="43"/>
      <c r="ZS12" s="43"/>
      <c r="ZT12" s="43"/>
      <c r="ZU12" s="43"/>
      <c r="ZV12" s="43"/>
      <c r="ZW12" s="43"/>
      <c r="ZX12" s="43"/>
      <c r="ZY12" s="43"/>
      <c r="ZZ12" s="43"/>
      <c r="AAA12" s="43"/>
      <c r="AAB12" s="43"/>
      <c r="AAC12" s="43"/>
      <c r="AAD12" s="43"/>
      <c r="AAE12" s="43"/>
      <c r="AAF12" s="43"/>
      <c r="AAG12" s="43"/>
      <c r="AAH12" s="43"/>
      <c r="AAI12" s="43"/>
      <c r="AAJ12" s="43"/>
      <c r="AAK12" s="43"/>
      <c r="AAL12" s="43"/>
      <c r="AAM12" s="43"/>
      <c r="AAN12" s="43"/>
      <c r="AAO12" s="43"/>
      <c r="AAP12" s="43"/>
      <c r="AAQ12" s="43"/>
      <c r="AAR12" s="43"/>
      <c r="AAS12" s="43"/>
      <c r="AAT12" s="43"/>
      <c r="AAU12" s="43"/>
      <c r="AAV12" s="43"/>
      <c r="AAW12" s="43"/>
      <c r="AAX12" s="43"/>
      <c r="AAY12" s="43"/>
      <c r="AAZ12" s="43"/>
      <c r="ABA12" s="43"/>
      <c r="ABB12" s="43"/>
      <c r="ABC12" s="43"/>
      <c r="ABD12" s="43"/>
      <c r="ABE12" s="43"/>
      <c r="ABF12" s="43"/>
      <c r="ABG12" s="43"/>
      <c r="ABH12" s="43"/>
      <c r="ABI12" s="43"/>
      <c r="ABJ12" s="43"/>
      <c r="ABK12" s="43"/>
      <c r="ABL12" s="43"/>
      <c r="ABM12" s="43"/>
      <c r="ABN12" s="43"/>
      <c r="ABO12" s="43"/>
      <c r="ABP12" s="43"/>
      <c r="ABQ12" s="43"/>
      <c r="ABR12" s="43"/>
      <c r="ABS12" s="43"/>
      <c r="ABT12" s="43"/>
      <c r="ABU12" s="43"/>
      <c r="ABV12" s="43"/>
      <c r="ABW12" s="43"/>
      <c r="ABX12" s="43"/>
      <c r="ABY12" s="43"/>
      <c r="ABZ12" s="43"/>
      <c r="ACA12" s="43"/>
      <c r="ACB12" s="43"/>
      <c r="ACC12" s="43"/>
      <c r="ACD12" s="43"/>
      <c r="ACE12" s="43"/>
      <c r="ACF12" s="43"/>
      <c r="ACG12" s="43"/>
      <c r="ACH12" s="43"/>
      <c r="ACI12" s="43"/>
      <c r="ACJ12" s="43"/>
      <c r="ACK12" s="43"/>
      <c r="ACL12" s="43"/>
      <c r="ACM12" s="43"/>
      <c r="ACN12" s="43"/>
      <c r="ACO12" s="43"/>
      <c r="ACP12" s="43"/>
      <c r="ACQ12" s="43"/>
      <c r="ACR12" s="43"/>
      <c r="ACS12" s="43"/>
      <c r="ACT12" s="43"/>
      <c r="ACU12" s="43"/>
      <c r="ACV12" s="43"/>
      <c r="ACW12" s="43"/>
      <c r="ACX12" s="43"/>
      <c r="ACY12" s="43"/>
      <c r="ACZ12" s="43"/>
      <c r="ADA12" s="43"/>
      <c r="ADB12" s="43"/>
      <c r="ADC12" s="43"/>
      <c r="ADD12" s="43"/>
      <c r="ADE12" s="43"/>
      <c r="ADF12" s="43"/>
      <c r="ADG12" s="43"/>
      <c r="ADH12" s="43"/>
      <c r="ADI12" s="43"/>
      <c r="ADJ12" s="43"/>
      <c r="ADK12" s="43"/>
      <c r="ADL12" s="43"/>
      <c r="ADM12" s="43"/>
      <c r="ADN12" s="43"/>
      <c r="ADO12" s="43"/>
      <c r="ADP12" s="43"/>
      <c r="ADQ12" s="43"/>
      <c r="ADR12" s="43"/>
      <c r="ADS12" s="43"/>
      <c r="ADT12" s="43"/>
      <c r="ADU12" s="43"/>
      <c r="ADV12" s="43"/>
      <c r="ADW12" s="43"/>
      <c r="ADX12" s="43"/>
      <c r="ADY12" s="43"/>
      <c r="ADZ12" s="43"/>
      <c r="AEA12" s="43"/>
      <c r="AEB12" s="43"/>
      <c r="AEC12" s="43"/>
      <c r="AED12" s="43"/>
      <c r="AEE12" s="43"/>
      <c r="AEF12" s="43"/>
      <c r="AEG12" s="43"/>
      <c r="AEH12" s="43"/>
      <c r="AEI12" s="43"/>
      <c r="AEJ12" s="43"/>
      <c r="AEK12" s="43"/>
      <c r="AEL12" s="43"/>
      <c r="AEM12" s="43"/>
      <c r="AEN12" s="43"/>
      <c r="AEO12" s="43"/>
      <c r="AEP12" s="43"/>
      <c r="AEQ12" s="43"/>
      <c r="AER12" s="43"/>
      <c r="AES12" s="43"/>
      <c r="AET12" s="43"/>
      <c r="AEU12" s="43"/>
      <c r="AEV12" s="43"/>
      <c r="AEW12" s="43"/>
      <c r="AEX12" s="43"/>
      <c r="AEY12" s="43"/>
      <c r="AEZ12" s="43"/>
      <c r="AFA12" s="43"/>
      <c r="AFB12" s="43"/>
      <c r="AFC12" s="43"/>
      <c r="AFD12" s="43"/>
      <c r="AFE12" s="43"/>
      <c r="AFF12" s="43"/>
      <c r="AFG12" s="43"/>
      <c r="AFH12" s="43"/>
      <c r="AFI12" s="43"/>
      <c r="AFJ12" s="43"/>
      <c r="AFK12" s="43"/>
      <c r="AFL12" s="43"/>
      <c r="AFM12" s="43"/>
      <c r="AFN12" s="43"/>
      <c r="AFO12" s="43"/>
      <c r="AFP12" s="43"/>
      <c r="AFQ12" s="43"/>
      <c r="AFR12" s="43"/>
      <c r="AFS12" s="43"/>
      <c r="AFT12" s="43"/>
      <c r="AFU12" s="43"/>
      <c r="AFV12" s="43"/>
      <c r="AFW12" s="43"/>
      <c r="AFX12" s="43"/>
      <c r="AFY12" s="43"/>
      <c r="AFZ12" s="43"/>
      <c r="AGA12" s="43"/>
      <c r="AGB12" s="43"/>
      <c r="AGC12" s="43"/>
      <c r="AGD12" s="43"/>
      <c r="AGE12" s="43"/>
      <c r="AGF12" s="43"/>
      <c r="AGG12" s="43"/>
      <c r="AGH12" s="43"/>
      <c r="AGI12" s="43"/>
      <c r="AGJ12" s="43"/>
      <c r="AGK12" s="43"/>
      <c r="AGL12" s="43"/>
      <c r="AGM12" s="43"/>
      <c r="AGN12" s="43"/>
      <c r="AGO12" s="43"/>
      <c r="AGP12" s="43"/>
      <c r="AGQ12" s="43"/>
      <c r="AGR12" s="43"/>
      <c r="AGS12" s="43"/>
      <c r="AGT12" s="43"/>
      <c r="AGU12" s="43"/>
      <c r="AGV12" s="43"/>
      <c r="AGW12" s="43"/>
      <c r="AGX12" s="43"/>
      <c r="AGY12" s="43"/>
      <c r="AGZ12" s="43"/>
      <c r="AHA12" s="43"/>
      <c r="AHB12" s="43"/>
      <c r="AHC12" s="43"/>
      <c r="AHD12" s="43"/>
      <c r="AHE12" s="43"/>
      <c r="AHF12" s="43"/>
      <c r="AHG12" s="43"/>
      <c r="AHH12" s="43"/>
      <c r="AHI12" s="43"/>
      <c r="AHJ12" s="43"/>
      <c r="AHK12" s="43"/>
      <c r="AHL12" s="43"/>
      <c r="AHM12" s="43"/>
      <c r="AHN12" s="43"/>
      <c r="AHO12" s="43"/>
      <c r="AHP12" s="43"/>
      <c r="AHQ12" s="43"/>
      <c r="AHR12" s="43"/>
      <c r="AHS12" s="43"/>
      <c r="AHT12" s="43"/>
      <c r="AHU12" s="43"/>
      <c r="AHV12" s="43"/>
      <c r="AHW12" s="43"/>
      <c r="AHX12" s="43"/>
      <c r="AHY12" s="43"/>
      <c r="AHZ12" s="43"/>
      <c r="AIA12" s="43"/>
      <c r="AIB12" s="43"/>
      <c r="AIC12" s="43"/>
      <c r="AID12" s="43"/>
      <c r="AIE12" s="43"/>
      <c r="AIF12" s="43"/>
      <c r="AIG12" s="43"/>
      <c r="AIH12" s="43"/>
      <c r="AII12" s="43"/>
      <c r="AIJ12" s="43"/>
      <c r="AIK12" s="43"/>
      <c r="AIL12" s="43"/>
      <c r="AIM12" s="43"/>
      <c r="AIN12" s="43"/>
      <c r="AIO12" s="43"/>
      <c r="AIP12" s="43"/>
      <c r="AIQ12" s="43"/>
      <c r="AIR12" s="43"/>
      <c r="AIS12" s="43"/>
      <c r="AIT12" s="43"/>
      <c r="AIU12" s="43"/>
      <c r="AIV12" s="43"/>
      <c r="AIW12" s="43"/>
      <c r="AIX12" s="43"/>
      <c r="AIY12" s="43"/>
      <c r="AIZ12" s="43"/>
      <c r="AJA12" s="43"/>
      <c r="AJB12" s="43"/>
      <c r="AJC12" s="43"/>
      <c r="AJD12" s="43"/>
      <c r="AJE12" s="43"/>
      <c r="AJF12" s="43"/>
      <c r="AJG12" s="43"/>
      <c r="AJH12" s="43"/>
      <c r="AJI12" s="43"/>
      <c r="AJJ12" s="43"/>
      <c r="AJK12" s="43"/>
      <c r="AJL12" s="43"/>
      <c r="AJM12" s="43"/>
      <c r="AJN12" s="43"/>
      <c r="AJO12" s="43"/>
      <c r="AJP12" s="43"/>
      <c r="AJQ12" s="43"/>
      <c r="AJR12" s="43"/>
      <c r="AJS12" s="43"/>
      <c r="AJT12" s="43"/>
      <c r="AJU12" s="43"/>
      <c r="AJV12" s="43"/>
      <c r="AJW12" s="43"/>
      <c r="AJX12" s="43"/>
      <c r="AJY12" s="43"/>
      <c r="AJZ12" s="43"/>
      <c r="AKA12" s="43"/>
      <c r="AKB12" s="43"/>
      <c r="AKC12" s="43"/>
      <c r="AKD12" s="43"/>
      <c r="AKE12" s="43"/>
      <c r="AKF12" s="43"/>
      <c r="AKG12" s="43"/>
      <c r="AKH12" s="43"/>
      <c r="AKI12" s="43"/>
      <c r="AKJ12" s="43"/>
      <c r="AKK12" s="43"/>
      <c r="AKL12" s="43"/>
      <c r="AKM12" s="43"/>
      <c r="AKN12" s="43"/>
      <c r="AKO12" s="43"/>
      <c r="AKP12" s="43"/>
      <c r="AKQ12" s="43"/>
      <c r="AKR12" s="43"/>
      <c r="AKS12" s="43"/>
      <c r="AKT12" s="43"/>
      <c r="AKU12" s="43"/>
      <c r="AKV12" s="43"/>
      <c r="AKW12" s="43"/>
      <c r="AKX12" s="43"/>
      <c r="AKY12" s="43"/>
      <c r="AKZ12" s="43"/>
      <c r="ALA12" s="43"/>
      <c r="ALB12" s="43"/>
      <c r="ALC12" s="43"/>
      <c r="ALD12" s="43"/>
      <c r="ALE12" s="43"/>
      <c r="ALF12" s="43"/>
      <c r="ALG12" s="43"/>
      <c r="ALH12" s="43"/>
      <c r="ALI12" s="43"/>
      <c r="ALJ12" s="43"/>
      <c r="ALK12" s="43"/>
      <c r="ALL12" s="43"/>
      <c r="ALM12" s="43"/>
      <c r="ALN12" s="43"/>
      <c r="ALO12" s="43"/>
      <c r="ALP12" s="43"/>
      <c r="ALQ12" s="43"/>
      <c r="ALR12" s="43"/>
      <c r="ALS12" s="43"/>
      <c r="ALT12" s="43"/>
      <c r="ALU12" s="43"/>
      <c r="ALV12" s="43"/>
      <c r="ALW12" s="43"/>
      <c r="ALX12" s="43"/>
      <c r="ALY12" s="43"/>
      <c r="ALZ12" s="43"/>
      <c r="AMA12" s="43"/>
      <c r="AMB12" s="43"/>
      <c r="AMC12" s="43"/>
      <c r="AMD12" s="43"/>
      <c r="AME12" s="43"/>
      <c r="AMF12" s="43"/>
      <c r="AMG12" s="43"/>
      <c r="AMH12" s="43"/>
      <c r="AMI12" s="43"/>
      <c r="AMJ12" s="43"/>
    </row>
    <row r="13" spans="1:1024">
      <c r="A13" s="43" t="s">
        <v>171</v>
      </c>
      <c r="B13" s="2">
        <v>44784</v>
      </c>
      <c r="C13" s="28">
        <v>25</v>
      </c>
      <c r="D13" s="29">
        <v>18.721599999999999</v>
      </c>
      <c r="E13" s="46">
        <f>Sayfa2!$D13*Sayfa2!$C13</f>
        <v>468.03999999999996</v>
      </c>
      <c r="F13" s="2">
        <f t="shared" ref="F13" si="8">F12</f>
        <v>45361</v>
      </c>
      <c r="G13" s="17">
        <v>25</v>
      </c>
      <c r="H13" s="18">
        <v>32.381999999999998</v>
      </c>
      <c r="I13" s="19">
        <f>Sayfa2!$H13*Sayfa2!$G13</f>
        <v>809.55</v>
      </c>
      <c r="J13" s="28">
        <f t="shared" si="4"/>
        <v>13.660399999999999</v>
      </c>
      <c r="K13" s="47">
        <f>Sayfa2!$J13*Sayfa2!$C13</f>
        <v>341.51</v>
      </c>
      <c r="L13" s="48">
        <f t="shared" si="5"/>
        <v>577</v>
      </c>
      <c r="M13" s="26">
        <f t="shared" si="6"/>
        <v>0.72965985813178369</v>
      </c>
      <c r="N13" s="26">
        <f t="shared" si="7"/>
        <v>3.7937254322276452E-2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  <c r="IW13" s="43"/>
      <c r="IX13" s="43"/>
      <c r="IY13" s="43"/>
      <c r="IZ13" s="43"/>
      <c r="JA13" s="43"/>
      <c r="JB13" s="43"/>
      <c r="JC13" s="43"/>
      <c r="JD13" s="43"/>
      <c r="JE13" s="43"/>
      <c r="JF13" s="43"/>
      <c r="JG13" s="43"/>
      <c r="JH13" s="43"/>
      <c r="JI13" s="43"/>
      <c r="JJ13" s="43"/>
      <c r="JK13" s="43"/>
      <c r="JL13" s="43"/>
      <c r="JM13" s="43"/>
      <c r="JN13" s="43"/>
      <c r="JO13" s="43"/>
      <c r="JP13" s="43"/>
      <c r="JQ13" s="43"/>
      <c r="JR13" s="43"/>
      <c r="JS13" s="43"/>
      <c r="JT13" s="43"/>
      <c r="JU13" s="43"/>
      <c r="JV13" s="43"/>
      <c r="JW13" s="43"/>
      <c r="JX13" s="43"/>
      <c r="JY13" s="43"/>
      <c r="JZ13" s="43"/>
      <c r="KA13" s="43"/>
      <c r="KB13" s="43"/>
      <c r="KC13" s="43"/>
      <c r="KD13" s="43"/>
      <c r="KE13" s="43"/>
      <c r="KF13" s="43"/>
      <c r="KG13" s="43"/>
      <c r="KH13" s="43"/>
      <c r="KI13" s="43"/>
      <c r="KJ13" s="43"/>
      <c r="KK13" s="43"/>
      <c r="KL13" s="43"/>
      <c r="KM13" s="43"/>
      <c r="KN13" s="43"/>
      <c r="KO13" s="43"/>
      <c r="KP13" s="43"/>
      <c r="KQ13" s="43"/>
      <c r="KR13" s="43"/>
      <c r="KS13" s="43"/>
      <c r="KT13" s="43"/>
      <c r="KU13" s="43"/>
      <c r="KV13" s="43"/>
      <c r="KW13" s="43"/>
      <c r="KX13" s="43"/>
      <c r="KY13" s="43"/>
      <c r="KZ13" s="43"/>
      <c r="LA13" s="43"/>
      <c r="LB13" s="43"/>
      <c r="LC13" s="43"/>
      <c r="LD13" s="43"/>
      <c r="LE13" s="43"/>
      <c r="LF13" s="43"/>
      <c r="LG13" s="43"/>
      <c r="LH13" s="43"/>
      <c r="LI13" s="43"/>
      <c r="LJ13" s="43"/>
      <c r="LK13" s="43"/>
      <c r="LL13" s="43"/>
      <c r="LM13" s="43"/>
      <c r="LN13" s="43"/>
      <c r="LO13" s="43"/>
      <c r="LP13" s="43"/>
      <c r="LQ13" s="43"/>
      <c r="LR13" s="43"/>
      <c r="LS13" s="43"/>
      <c r="LT13" s="43"/>
      <c r="LU13" s="43"/>
      <c r="LV13" s="43"/>
      <c r="LW13" s="43"/>
      <c r="LX13" s="43"/>
      <c r="LY13" s="43"/>
      <c r="LZ13" s="43"/>
      <c r="MA13" s="43"/>
      <c r="MB13" s="43"/>
      <c r="MC13" s="43"/>
      <c r="MD13" s="43"/>
      <c r="ME13" s="43"/>
      <c r="MF13" s="43"/>
      <c r="MG13" s="43"/>
      <c r="MH13" s="43"/>
      <c r="MI13" s="43"/>
      <c r="MJ13" s="43"/>
      <c r="MK13" s="43"/>
      <c r="ML13" s="43"/>
      <c r="MM13" s="43"/>
      <c r="MN13" s="43"/>
      <c r="MO13" s="43"/>
      <c r="MP13" s="43"/>
      <c r="MQ13" s="43"/>
      <c r="MR13" s="43"/>
      <c r="MS13" s="43"/>
      <c r="MT13" s="43"/>
      <c r="MU13" s="43"/>
      <c r="MV13" s="43"/>
      <c r="MW13" s="43"/>
      <c r="MX13" s="43"/>
      <c r="MY13" s="43"/>
      <c r="MZ13" s="43"/>
      <c r="NA13" s="43"/>
      <c r="NB13" s="43"/>
      <c r="NC13" s="43"/>
      <c r="ND13" s="43"/>
      <c r="NE13" s="43"/>
      <c r="NF13" s="43"/>
      <c r="NG13" s="43"/>
      <c r="NH13" s="43"/>
      <c r="NI13" s="43"/>
      <c r="NJ13" s="43"/>
      <c r="NK13" s="43"/>
      <c r="NL13" s="43"/>
      <c r="NM13" s="43"/>
      <c r="NN13" s="43"/>
      <c r="NO13" s="43"/>
      <c r="NP13" s="43"/>
      <c r="NQ13" s="43"/>
      <c r="NR13" s="43"/>
      <c r="NS13" s="43"/>
      <c r="NT13" s="43"/>
      <c r="NU13" s="43"/>
      <c r="NV13" s="43"/>
      <c r="NW13" s="43"/>
      <c r="NX13" s="43"/>
      <c r="NY13" s="43"/>
      <c r="NZ13" s="43"/>
      <c r="OA13" s="43"/>
      <c r="OB13" s="43"/>
      <c r="OC13" s="43"/>
      <c r="OD13" s="43"/>
      <c r="OE13" s="43"/>
      <c r="OF13" s="43"/>
      <c r="OG13" s="43"/>
      <c r="OH13" s="43"/>
      <c r="OI13" s="43"/>
      <c r="OJ13" s="43"/>
      <c r="OK13" s="43"/>
      <c r="OL13" s="43"/>
      <c r="OM13" s="43"/>
      <c r="ON13" s="43"/>
      <c r="OO13" s="43"/>
      <c r="OP13" s="43"/>
      <c r="OQ13" s="43"/>
      <c r="OR13" s="43"/>
      <c r="OS13" s="43"/>
      <c r="OT13" s="43"/>
      <c r="OU13" s="43"/>
      <c r="OV13" s="43"/>
      <c r="OW13" s="43"/>
      <c r="OX13" s="43"/>
      <c r="OY13" s="43"/>
      <c r="OZ13" s="43"/>
      <c r="PA13" s="43"/>
      <c r="PB13" s="43"/>
      <c r="PC13" s="43"/>
      <c r="PD13" s="43"/>
      <c r="PE13" s="43"/>
      <c r="PF13" s="43"/>
      <c r="PG13" s="43"/>
      <c r="PH13" s="43"/>
      <c r="PI13" s="43"/>
      <c r="PJ13" s="43"/>
      <c r="PK13" s="43"/>
      <c r="PL13" s="43"/>
      <c r="PM13" s="43"/>
      <c r="PN13" s="43"/>
      <c r="PO13" s="43"/>
      <c r="PP13" s="43"/>
      <c r="PQ13" s="43"/>
      <c r="PR13" s="43"/>
      <c r="PS13" s="43"/>
      <c r="PT13" s="43"/>
      <c r="PU13" s="43"/>
      <c r="PV13" s="43"/>
      <c r="PW13" s="43"/>
      <c r="PX13" s="43"/>
      <c r="PY13" s="43"/>
      <c r="PZ13" s="43"/>
      <c r="QA13" s="43"/>
      <c r="QB13" s="43"/>
      <c r="QC13" s="43"/>
      <c r="QD13" s="43"/>
      <c r="QE13" s="43"/>
      <c r="QF13" s="43"/>
      <c r="QG13" s="43"/>
      <c r="QH13" s="43"/>
      <c r="QI13" s="43"/>
      <c r="QJ13" s="43"/>
      <c r="QK13" s="43"/>
      <c r="QL13" s="43"/>
      <c r="QM13" s="43"/>
      <c r="QN13" s="43"/>
      <c r="QO13" s="43"/>
      <c r="QP13" s="43"/>
      <c r="QQ13" s="43"/>
      <c r="QR13" s="43"/>
      <c r="QS13" s="43"/>
      <c r="QT13" s="43"/>
      <c r="QU13" s="43"/>
      <c r="QV13" s="43"/>
      <c r="QW13" s="43"/>
      <c r="QX13" s="43"/>
      <c r="QY13" s="43"/>
      <c r="QZ13" s="43"/>
      <c r="RA13" s="43"/>
      <c r="RB13" s="43"/>
      <c r="RC13" s="43"/>
      <c r="RD13" s="43"/>
      <c r="RE13" s="43"/>
      <c r="RF13" s="43"/>
      <c r="RG13" s="43"/>
      <c r="RH13" s="43"/>
      <c r="RI13" s="43"/>
      <c r="RJ13" s="43"/>
      <c r="RK13" s="43"/>
      <c r="RL13" s="43"/>
      <c r="RM13" s="43"/>
      <c r="RN13" s="43"/>
      <c r="RO13" s="43"/>
      <c r="RP13" s="43"/>
      <c r="RQ13" s="43"/>
      <c r="RR13" s="43"/>
      <c r="RS13" s="43"/>
      <c r="RT13" s="43"/>
      <c r="RU13" s="43"/>
      <c r="RV13" s="43"/>
      <c r="RW13" s="43"/>
      <c r="RX13" s="43"/>
      <c r="RY13" s="43"/>
      <c r="RZ13" s="43"/>
      <c r="SA13" s="43"/>
      <c r="SB13" s="43"/>
      <c r="SC13" s="43"/>
      <c r="SD13" s="43"/>
      <c r="SE13" s="43"/>
      <c r="SF13" s="43"/>
      <c r="SG13" s="43"/>
      <c r="SH13" s="43"/>
      <c r="SI13" s="43"/>
      <c r="SJ13" s="43"/>
      <c r="SK13" s="43"/>
      <c r="SL13" s="43"/>
      <c r="SM13" s="43"/>
      <c r="SN13" s="43"/>
      <c r="SO13" s="43"/>
      <c r="SP13" s="43"/>
      <c r="SQ13" s="43"/>
      <c r="SR13" s="43"/>
      <c r="SS13" s="43"/>
      <c r="ST13" s="43"/>
      <c r="SU13" s="43"/>
      <c r="SV13" s="43"/>
      <c r="SW13" s="43"/>
      <c r="SX13" s="43"/>
      <c r="SY13" s="43"/>
      <c r="SZ13" s="43"/>
      <c r="TA13" s="43"/>
      <c r="TB13" s="43"/>
      <c r="TC13" s="43"/>
      <c r="TD13" s="43"/>
      <c r="TE13" s="43"/>
      <c r="TF13" s="43"/>
      <c r="TG13" s="43"/>
      <c r="TH13" s="43"/>
      <c r="TI13" s="43"/>
      <c r="TJ13" s="43"/>
      <c r="TK13" s="43"/>
      <c r="TL13" s="43"/>
      <c r="TM13" s="43"/>
      <c r="TN13" s="43"/>
      <c r="TO13" s="43"/>
      <c r="TP13" s="43"/>
      <c r="TQ13" s="43"/>
      <c r="TR13" s="43"/>
      <c r="TS13" s="43"/>
      <c r="TT13" s="43"/>
      <c r="TU13" s="43"/>
      <c r="TV13" s="43"/>
      <c r="TW13" s="43"/>
      <c r="TX13" s="43"/>
      <c r="TY13" s="43"/>
      <c r="TZ13" s="43"/>
      <c r="UA13" s="43"/>
      <c r="UB13" s="43"/>
      <c r="UC13" s="43"/>
      <c r="UD13" s="43"/>
      <c r="UE13" s="43"/>
      <c r="UF13" s="43"/>
      <c r="UG13" s="43"/>
      <c r="UH13" s="43"/>
      <c r="UI13" s="43"/>
      <c r="UJ13" s="43"/>
      <c r="UK13" s="43"/>
      <c r="UL13" s="43"/>
      <c r="UM13" s="43"/>
      <c r="UN13" s="43"/>
      <c r="UO13" s="43"/>
      <c r="UP13" s="43"/>
      <c r="UQ13" s="43"/>
      <c r="UR13" s="43"/>
      <c r="US13" s="43"/>
      <c r="UT13" s="43"/>
      <c r="UU13" s="43"/>
      <c r="UV13" s="43"/>
      <c r="UW13" s="43"/>
      <c r="UX13" s="43"/>
      <c r="UY13" s="43"/>
      <c r="UZ13" s="43"/>
      <c r="VA13" s="43"/>
      <c r="VB13" s="43"/>
      <c r="VC13" s="43"/>
      <c r="VD13" s="43"/>
      <c r="VE13" s="43"/>
      <c r="VF13" s="43"/>
      <c r="VG13" s="43"/>
      <c r="VH13" s="43"/>
      <c r="VI13" s="43"/>
      <c r="VJ13" s="43"/>
      <c r="VK13" s="43"/>
      <c r="VL13" s="43"/>
      <c r="VM13" s="43"/>
      <c r="VN13" s="43"/>
      <c r="VO13" s="43"/>
      <c r="VP13" s="43"/>
      <c r="VQ13" s="43"/>
      <c r="VR13" s="43"/>
      <c r="VS13" s="43"/>
      <c r="VT13" s="43"/>
      <c r="VU13" s="43"/>
      <c r="VV13" s="43"/>
      <c r="VW13" s="43"/>
      <c r="VX13" s="43"/>
      <c r="VY13" s="43"/>
      <c r="VZ13" s="43"/>
      <c r="WA13" s="43"/>
      <c r="WB13" s="43"/>
      <c r="WC13" s="43"/>
      <c r="WD13" s="43"/>
      <c r="WE13" s="43"/>
      <c r="WF13" s="43"/>
      <c r="WG13" s="43"/>
      <c r="WH13" s="43"/>
      <c r="WI13" s="43"/>
      <c r="WJ13" s="43"/>
      <c r="WK13" s="43"/>
      <c r="WL13" s="43"/>
      <c r="WM13" s="43"/>
      <c r="WN13" s="43"/>
      <c r="WO13" s="43"/>
      <c r="WP13" s="43"/>
      <c r="WQ13" s="43"/>
      <c r="WR13" s="43"/>
      <c r="WS13" s="43"/>
      <c r="WT13" s="43"/>
      <c r="WU13" s="43"/>
      <c r="WV13" s="43"/>
      <c r="WW13" s="43"/>
      <c r="WX13" s="43"/>
      <c r="WY13" s="43"/>
      <c r="WZ13" s="43"/>
      <c r="XA13" s="43"/>
      <c r="XB13" s="43"/>
      <c r="XC13" s="43"/>
      <c r="XD13" s="43"/>
      <c r="XE13" s="43"/>
      <c r="XF13" s="43"/>
      <c r="XG13" s="43"/>
      <c r="XH13" s="43"/>
      <c r="XI13" s="43"/>
      <c r="XJ13" s="43"/>
      <c r="XK13" s="43"/>
      <c r="XL13" s="43"/>
      <c r="XM13" s="43"/>
      <c r="XN13" s="43"/>
      <c r="XO13" s="43"/>
      <c r="XP13" s="43"/>
      <c r="XQ13" s="43"/>
      <c r="XR13" s="43"/>
      <c r="XS13" s="43"/>
      <c r="XT13" s="43"/>
      <c r="XU13" s="43"/>
      <c r="XV13" s="43"/>
      <c r="XW13" s="43"/>
      <c r="XX13" s="43"/>
      <c r="XY13" s="43"/>
      <c r="XZ13" s="43"/>
      <c r="YA13" s="43"/>
      <c r="YB13" s="43"/>
      <c r="YC13" s="43"/>
      <c r="YD13" s="43"/>
      <c r="YE13" s="43"/>
      <c r="YF13" s="43"/>
      <c r="YG13" s="43"/>
      <c r="YH13" s="43"/>
      <c r="YI13" s="43"/>
      <c r="YJ13" s="43"/>
      <c r="YK13" s="43"/>
      <c r="YL13" s="43"/>
      <c r="YM13" s="43"/>
      <c r="YN13" s="43"/>
      <c r="YO13" s="43"/>
      <c r="YP13" s="43"/>
      <c r="YQ13" s="43"/>
      <c r="YR13" s="43"/>
      <c r="YS13" s="43"/>
      <c r="YT13" s="43"/>
      <c r="YU13" s="43"/>
      <c r="YV13" s="43"/>
      <c r="YW13" s="43"/>
      <c r="YX13" s="43"/>
      <c r="YY13" s="43"/>
      <c r="YZ13" s="43"/>
      <c r="ZA13" s="43"/>
      <c r="ZB13" s="43"/>
      <c r="ZC13" s="43"/>
      <c r="ZD13" s="43"/>
      <c r="ZE13" s="43"/>
      <c r="ZF13" s="43"/>
      <c r="ZG13" s="43"/>
      <c r="ZH13" s="43"/>
      <c r="ZI13" s="43"/>
      <c r="ZJ13" s="43"/>
      <c r="ZK13" s="43"/>
      <c r="ZL13" s="43"/>
      <c r="ZM13" s="43"/>
      <c r="ZN13" s="43"/>
      <c r="ZO13" s="43"/>
      <c r="ZP13" s="43"/>
      <c r="ZQ13" s="43"/>
      <c r="ZR13" s="43"/>
      <c r="ZS13" s="43"/>
      <c r="ZT13" s="43"/>
      <c r="ZU13" s="43"/>
      <c r="ZV13" s="43"/>
      <c r="ZW13" s="43"/>
      <c r="ZX13" s="43"/>
      <c r="ZY13" s="43"/>
      <c r="ZZ13" s="43"/>
      <c r="AAA13" s="43"/>
      <c r="AAB13" s="43"/>
      <c r="AAC13" s="43"/>
      <c r="AAD13" s="43"/>
      <c r="AAE13" s="43"/>
      <c r="AAF13" s="43"/>
      <c r="AAG13" s="43"/>
      <c r="AAH13" s="43"/>
      <c r="AAI13" s="43"/>
      <c r="AAJ13" s="43"/>
      <c r="AAK13" s="43"/>
      <c r="AAL13" s="43"/>
      <c r="AAM13" s="43"/>
      <c r="AAN13" s="43"/>
      <c r="AAO13" s="43"/>
      <c r="AAP13" s="43"/>
      <c r="AAQ13" s="43"/>
      <c r="AAR13" s="43"/>
      <c r="AAS13" s="43"/>
      <c r="AAT13" s="43"/>
      <c r="AAU13" s="43"/>
      <c r="AAV13" s="43"/>
      <c r="AAW13" s="43"/>
      <c r="AAX13" s="43"/>
      <c r="AAY13" s="43"/>
      <c r="AAZ13" s="43"/>
      <c r="ABA13" s="43"/>
      <c r="ABB13" s="43"/>
      <c r="ABC13" s="43"/>
      <c r="ABD13" s="43"/>
      <c r="ABE13" s="43"/>
      <c r="ABF13" s="43"/>
      <c r="ABG13" s="43"/>
      <c r="ABH13" s="43"/>
      <c r="ABI13" s="43"/>
      <c r="ABJ13" s="43"/>
      <c r="ABK13" s="43"/>
      <c r="ABL13" s="43"/>
      <c r="ABM13" s="43"/>
      <c r="ABN13" s="43"/>
      <c r="ABO13" s="43"/>
      <c r="ABP13" s="43"/>
      <c r="ABQ13" s="43"/>
      <c r="ABR13" s="43"/>
      <c r="ABS13" s="43"/>
      <c r="ABT13" s="43"/>
      <c r="ABU13" s="43"/>
      <c r="ABV13" s="43"/>
      <c r="ABW13" s="43"/>
      <c r="ABX13" s="43"/>
      <c r="ABY13" s="43"/>
      <c r="ABZ13" s="43"/>
      <c r="ACA13" s="43"/>
      <c r="ACB13" s="43"/>
      <c r="ACC13" s="43"/>
      <c r="ACD13" s="43"/>
      <c r="ACE13" s="43"/>
      <c r="ACF13" s="43"/>
      <c r="ACG13" s="43"/>
      <c r="ACH13" s="43"/>
      <c r="ACI13" s="43"/>
      <c r="ACJ13" s="43"/>
      <c r="ACK13" s="43"/>
      <c r="ACL13" s="43"/>
      <c r="ACM13" s="43"/>
      <c r="ACN13" s="43"/>
      <c r="ACO13" s="43"/>
      <c r="ACP13" s="43"/>
      <c r="ACQ13" s="43"/>
      <c r="ACR13" s="43"/>
      <c r="ACS13" s="43"/>
      <c r="ACT13" s="43"/>
      <c r="ACU13" s="43"/>
      <c r="ACV13" s="43"/>
      <c r="ACW13" s="43"/>
      <c r="ACX13" s="43"/>
      <c r="ACY13" s="43"/>
      <c r="ACZ13" s="43"/>
      <c r="ADA13" s="43"/>
      <c r="ADB13" s="43"/>
      <c r="ADC13" s="43"/>
      <c r="ADD13" s="43"/>
      <c r="ADE13" s="43"/>
      <c r="ADF13" s="43"/>
      <c r="ADG13" s="43"/>
      <c r="ADH13" s="43"/>
      <c r="ADI13" s="43"/>
      <c r="ADJ13" s="43"/>
      <c r="ADK13" s="43"/>
      <c r="ADL13" s="43"/>
      <c r="ADM13" s="43"/>
      <c r="ADN13" s="43"/>
      <c r="ADO13" s="43"/>
      <c r="ADP13" s="43"/>
      <c r="ADQ13" s="43"/>
      <c r="ADR13" s="43"/>
      <c r="ADS13" s="43"/>
      <c r="ADT13" s="43"/>
      <c r="ADU13" s="43"/>
      <c r="ADV13" s="43"/>
      <c r="ADW13" s="43"/>
      <c r="ADX13" s="43"/>
      <c r="ADY13" s="43"/>
      <c r="ADZ13" s="43"/>
      <c r="AEA13" s="43"/>
      <c r="AEB13" s="43"/>
      <c r="AEC13" s="43"/>
      <c r="AED13" s="43"/>
      <c r="AEE13" s="43"/>
      <c r="AEF13" s="43"/>
      <c r="AEG13" s="43"/>
      <c r="AEH13" s="43"/>
      <c r="AEI13" s="43"/>
      <c r="AEJ13" s="43"/>
      <c r="AEK13" s="43"/>
      <c r="AEL13" s="43"/>
      <c r="AEM13" s="43"/>
      <c r="AEN13" s="43"/>
      <c r="AEO13" s="43"/>
      <c r="AEP13" s="43"/>
      <c r="AEQ13" s="43"/>
      <c r="AER13" s="43"/>
      <c r="AES13" s="43"/>
      <c r="AET13" s="43"/>
      <c r="AEU13" s="43"/>
      <c r="AEV13" s="43"/>
      <c r="AEW13" s="43"/>
      <c r="AEX13" s="43"/>
      <c r="AEY13" s="43"/>
      <c r="AEZ13" s="43"/>
      <c r="AFA13" s="43"/>
      <c r="AFB13" s="43"/>
      <c r="AFC13" s="43"/>
      <c r="AFD13" s="43"/>
      <c r="AFE13" s="43"/>
      <c r="AFF13" s="43"/>
      <c r="AFG13" s="43"/>
      <c r="AFH13" s="43"/>
      <c r="AFI13" s="43"/>
      <c r="AFJ13" s="43"/>
      <c r="AFK13" s="43"/>
      <c r="AFL13" s="43"/>
      <c r="AFM13" s="43"/>
      <c r="AFN13" s="43"/>
      <c r="AFO13" s="43"/>
      <c r="AFP13" s="43"/>
      <c r="AFQ13" s="43"/>
      <c r="AFR13" s="43"/>
      <c r="AFS13" s="43"/>
      <c r="AFT13" s="43"/>
      <c r="AFU13" s="43"/>
      <c r="AFV13" s="43"/>
      <c r="AFW13" s="43"/>
      <c r="AFX13" s="43"/>
      <c r="AFY13" s="43"/>
      <c r="AFZ13" s="43"/>
      <c r="AGA13" s="43"/>
      <c r="AGB13" s="43"/>
      <c r="AGC13" s="43"/>
      <c r="AGD13" s="43"/>
      <c r="AGE13" s="43"/>
      <c r="AGF13" s="43"/>
      <c r="AGG13" s="43"/>
      <c r="AGH13" s="43"/>
      <c r="AGI13" s="43"/>
      <c r="AGJ13" s="43"/>
      <c r="AGK13" s="43"/>
      <c r="AGL13" s="43"/>
      <c r="AGM13" s="43"/>
      <c r="AGN13" s="43"/>
      <c r="AGO13" s="43"/>
      <c r="AGP13" s="43"/>
      <c r="AGQ13" s="43"/>
      <c r="AGR13" s="43"/>
      <c r="AGS13" s="43"/>
      <c r="AGT13" s="43"/>
      <c r="AGU13" s="43"/>
      <c r="AGV13" s="43"/>
      <c r="AGW13" s="43"/>
      <c r="AGX13" s="43"/>
      <c r="AGY13" s="43"/>
      <c r="AGZ13" s="43"/>
      <c r="AHA13" s="43"/>
      <c r="AHB13" s="43"/>
      <c r="AHC13" s="43"/>
      <c r="AHD13" s="43"/>
      <c r="AHE13" s="43"/>
      <c r="AHF13" s="43"/>
      <c r="AHG13" s="43"/>
      <c r="AHH13" s="43"/>
      <c r="AHI13" s="43"/>
      <c r="AHJ13" s="43"/>
      <c r="AHK13" s="43"/>
      <c r="AHL13" s="43"/>
      <c r="AHM13" s="43"/>
      <c r="AHN13" s="43"/>
      <c r="AHO13" s="43"/>
      <c r="AHP13" s="43"/>
      <c r="AHQ13" s="43"/>
      <c r="AHR13" s="43"/>
      <c r="AHS13" s="43"/>
      <c r="AHT13" s="43"/>
      <c r="AHU13" s="43"/>
      <c r="AHV13" s="43"/>
      <c r="AHW13" s="43"/>
      <c r="AHX13" s="43"/>
      <c r="AHY13" s="43"/>
      <c r="AHZ13" s="43"/>
      <c r="AIA13" s="43"/>
      <c r="AIB13" s="43"/>
      <c r="AIC13" s="43"/>
      <c r="AID13" s="43"/>
      <c r="AIE13" s="43"/>
      <c r="AIF13" s="43"/>
      <c r="AIG13" s="43"/>
      <c r="AIH13" s="43"/>
      <c r="AII13" s="43"/>
      <c r="AIJ13" s="43"/>
      <c r="AIK13" s="43"/>
      <c r="AIL13" s="43"/>
      <c r="AIM13" s="43"/>
      <c r="AIN13" s="43"/>
      <c r="AIO13" s="43"/>
      <c r="AIP13" s="43"/>
      <c r="AIQ13" s="43"/>
      <c r="AIR13" s="43"/>
      <c r="AIS13" s="43"/>
      <c r="AIT13" s="43"/>
      <c r="AIU13" s="43"/>
      <c r="AIV13" s="43"/>
      <c r="AIW13" s="43"/>
      <c r="AIX13" s="43"/>
      <c r="AIY13" s="43"/>
      <c r="AIZ13" s="43"/>
      <c r="AJA13" s="43"/>
      <c r="AJB13" s="43"/>
      <c r="AJC13" s="43"/>
      <c r="AJD13" s="43"/>
      <c r="AJE13" s="43"/>
      <c r="AJF13" s="43"/>
      <c r="AJG13" s="43"/>
      <c r="AJH13" s="43"/>
      <c r="AJI13" s="43"/>
      <c r="AJJ13" s="43"/>
      <c r="AJK13" s="43"/>
      <c r="AJL13" s="43"/>
      <c r="AJM13" s="43"/>
      <c r="AJN13" s="43"/>
      <c r="AJO13" s="43"/>
      <c r="AJP13" s="43"/>
      <c r="AJQ13" s="43"/>
      <c r="AJR13" s="43"/>
      <c r="AJS13" s="43"/>
      <c r="AJT13" s="43"/>
      <c r="AJU13" s="43"/>
      <c r="AJV13" s="43"/>
      <c r="AJW13" s="43"/>
      <c r="AJX13" s="43"/>
      <c r="AJY13" s="43"/>
      <c r="AJZ13" s="43"/>
      <c r="AKA13" s="43"/>
      <c r="AKB13" s="43"/>
      <c r="AKC13" s="43"/>
      <c r="AKD13" s="43"/>
      <c r="AKE13" s="43"/>
      <c r="AKF13" s="43"/>
      <c r="AKG13" s="43"/>
      <c r="AKH13" s="43"/>
      <c r="AKI13" s="43"/>
      <c r="AKJ13" s="43"/>
      <c r="AKK13" s="43"/>
      <c r="AKL13" s="43"/>
      <c r="AKM13" s="43"/>
      <c r="AKN13" s="43"/>
      <c r="AKO13" s="43"/>
      <c r="AKP13" s="43"/>
      <c r="AKQ13" s="43"/>
      <c r="AKR13" s="43"/>
      <c r="AKS13" s="43"/>
      <c r="AKT13" s="43"/>
      <c r="AKU13" s="43"/>
      <c r="AKV13" s="43"/>
      <c r="AKW13" s="43"/>
      <c r="AKX13" s="43"/>
      <c r="AKY13" s="43"/>
      <c r="AKZ13" s="43"/>
      <c r="ALA13" s="43"/>
      <c r="ALB13" s="43"/>
      <c r="ALC13" s="43"/>
      <c r="ALD13" s="43"/>
      <c r="ALE13" s="43"/>
      <c r="ALF13" s="43"/>
      <c r="ALG13" s="43"/>
      <c r="ALH13" s="43"/>
      <c r="ALI13" s="43"/>
      <c r="ALJ13" s="43"/>
      <c r="ALK13" s="43"/>
      <c r="ALL13" s="43"/>
      <c r="ALM13" s="43"/>
      <c r="ALN13" s="43"/>
      <c r="ALO13" s="43"/>
      <c r="ALP13" s="43"/>
      <c r="ALQ13" s="43"/>
      <c r="ALR13" s="43"/>
      <c r="ALS13" s="43"/>
      <c r="ALT13" s="43"/>
      <c r="ALU13" s="43"/>
      <c r="ALV13" s="43"/>
      <c r="ALW13" s="43"/>
      <c r="ALX13" s="43"/>
      <c r="ALY13" s="43"/>
      <c r="ALZ13" s="43"/>
      <c r="AMA13" s="43"/>
      <c r="AMB13" s="43"/>
      <c r="AMC13" s="43"/>
      <c r="AMD13" s="43"/>
      <c r="AME13" s="43"/>
      <c r="AMF13" s="43"/>
      <c r="AMG13" s="43"/>
      <c r="AMH13" s="43"/>
      <c r="AMI13" s="43"/>
      <c r="AMJ13" s="43"/>
    </row>
    <row r="14" spans="1:1024">
      <c r="A14" s="1" t="s">
        <v>47</v>
      </c>
      <c r="B14" s="2">
        <v>45348</v>
      </c>
      <c r="C14" s="28">
        <v>75000</v>
      </c>
      <c r="D14" s="29">
        <v>1.064435</v>
      </c>
      <c r="E14" s="46">
        <f>Sayfa2!$D14*Sayfa2!$C14</f>
        <v>79832.625</v>
      </c>
      <c r="F14" s="2">
        <v>45350</v>
      </c>
      <c r="G14" s="17"/>
      <c r="H14" s="18">
        <f>Sayfa4!K2</f>
        <v>1.034036</v>
      </c>
      <c r="I14" s="19">
        <f>Sayfa2!$H14*Sayfa2!$G14</f>
        <v>0</v>
      </c>
      <c r="J14" s="28">
        <f t="shared" ref="J14:J29" si="9">H14-D14</f>
        <v>-3.0399000000000065E-2</v>
      </c>
      <c r="K14" s="47">
        <f>Sayfa2!$J14*Sayfa2!$C14</f>
        <v>-2279.9250000000047</v>
      </c>
      <c r="L14" s="48">
        <f t="shared" ref="L14:L29" si="10">F14-B14</f>
        <v>2</v>
      </c>
      <c r="M14" s="26">
        <f t="shared" ref="M14:M29" si="11">K14/E14</f>
        <v>-2.8558812891346173E-2</v>
      </c>
      <c r="N14" s="26">
        <f t="shared" ref="N14:N29" si="12">M14/L14*30</f>
        <v>-0.42838219337019262</v>
      </c>
    </row>
    <row r="15" spans="1:1024">
      <c r="A15" s="1" t="s">
        <v>48</v>
      </c>
      <c r="B15" s="2">
        <v>45344</v>
      </c>
      <c r="C15" s="28">
        <v>15</v>
      </c>
      <c r="D15" s="29">
        <v>39.24</v>
      </c>
      <c r="E15" s="46">
        <f>Sayfa2!$D15*Sayfa2!$C15</f>
        <v>588.6</v>
      </c>
      <c r="F15" s="2">
        <v>45348</v>
      </c>
      <c r="G15" s="17"/>
      <c r="H15" s="18">
        <f>Sayfa4!Q2</f>
        <v>43.16</v>
      </c>
      <c r="I15" s="19">
        <f>Sayfa2!$H15*Sayfa2!$G15</f>
        <v>0</v>
      </c>
      <c r="J15" s="28">
        <f t="shared" si="9"/>
        <v>3.9199999999999946</v>
      </c>
      <c r="K15" s="47">
        <f>Sayfa2!$J15*Sayfa2!$C15</f>
        <v>58.799999999999919</v>
      </c>
      <c r="L15" s="48">
        <f t="shared" si="10"/>
        <v>4</v>
      </c>
      <c r="M15" s="26">
        <f t="shared" si="11"/>
        <v>9.989806320081536E-2</v>
      </c>
      <c r="N15" s="26">
        <f t="shared" si="12"/>
        <v>0.74923547400611523</v>
      </c>
    </row>
    <row r="16" spans="1:1024">
      <c r="A16" s="1" t="s">
        <v>49</v>
      </c>
      <c r="B16" s="2">
        <v>45344</v>
      </c>
      <c r="C16" s="28">
        <v>12</v>
      </c>
      <c r="D16" s="29">
        <v>19.45</v>
      </c>
      <c r="E16" s="46">
        <f>Sayfa2!$D16*Sayfa2!$C16</f>
        <v>233.39999999999998</v>
      </c>
      <c r="F16" s="2">
        <f>F15</f>
        <v>45348</v>
      </c>
      <c r="G16" s="17"/>
      <c r="H16" s="18">
        <f>Sayfa4!O2</f>
        <v>23.5</v>
      </c>
      <c r="I16" s="19">
        <f>Sayfa2!$H16*Sayfa2!$G16</f>
        <v>0</v>
      </c>
      <c r="J16" s="28">
        <f t="shared" si="9"/>
        <v>4.0500000000000007</v>
      </c>
      <c r="K16" s="47">
        <f>Sayfa2!$J16*Sayfa2!$C16</f>
        <v>48.600000000000009</v>
      </c>
      <c r="L16" s="48">
        <f t="shared" si="10"/>
        <v>4</v>
      </c>
      <c r="M16" s="26">
        <f t="shared" si="11"/>
        <v>0.20822622107969158</v>
      </c>
      <c r="N16" s="26">
        <f t="shared" si="12"/>
        <v>1.5616966580976868</v>
      </c>
    </row>
    <row r="17" spans="1:1024">
      <c r="A17" s="1" t="s">
        <v>47</v>
      </c>
      <c r="B17" s="2">
        <v>45344</v>
      </c>
      <c r="C17" s="28">
        <v>50000</v>
      </c>
      <c r="D17" s="29">
        <v>1.0032049999999999</v>
      </c>
      <c r="E17" s="46">
        <f>Sayfa2!$D17*Sayfa2!$C17</f>
        <v>50160.249999999993</v>
      </c>
      <c r="F17" s="2">
        <v>45350</v>
      </c>
      <c r="G17" s="17"/>
      <c r="H17" s="18">
        <f>H14</f>
        <v>1.034036</v>
      </c>
      <c r="I17" s="19">
        <f>Sayfa2!$H17*Sayfa2!$G17</f>
        <v>0</v>
      </c>
      <c r="J17" s="28">
        <f t="shared" si="9"/>
        <v>3.0831000000000053E-2</v>
      </c>
      <c r="K17" s="47">
        <f>Sayfa2!$J17*Sayfa2!$C17</f>
        <v>1541.5500000000027</v>
      </c>
      <c r="L17" s="48">
        <f t="shared" si="10"/>
        <v>6</v>
      </c>
      <c r="M17" s="26">
        <f t="shared" si="11"/>
        <v>3.0732502330032305E-2</v>
      </c>
      <c r="N17" s="26">
        <f t="shared" si="12"/>
        <v>0.15366251165016151</v>
      </c>
    </row>
    <row r="18" spans="1:1024">
      <c r="A18" s="1" t="s">
        <v>50</v>
      </c>
      <c r="B18" s="2">
        <v>45344</v>
      </c>
      <c r="C18" s="28">
        <v>33</v>
      </c>
      <c r="D18" s="29">
        <v>571.10522800000001</v>
      </c>
      <c r="E18" s="46">
        <f>Sayfa2!$D18*Sayfa2!$C18</f>
        <v>18846.472524000001</v>
      </c>
      <c r="F18" s="2">
        <v>45350</v>
      </c>
      <c r="G18" s="17"/>
      <c r="H18" s="18">
        <f>H11</f>
        <v>576.58807100000001</v>
      </c>
      <c r="I18" s="19">
        <f>Sayfa2!$H18*Sayfa2!$G18</f>
        <v>0</v>
      </c>
      <c r="J18" s="28">
        <f t="shared" si="9"/>
        <v>5.4828430000000026</v>
      </c>
      <c r="K18" s="47">
        <f>Sayfa2!$J18*Sayfa2!$C18</f>
        <v>180.93381900000008</v>
      </c>
      <c r="L18" s="48">
        <f t="shared" si="10"/>
        <v>6</v>
      </c>
      <c r="M18" s="26">
        <f t="shared" si="11"/>
        <v>9.6004076502693159E-3</v>
      </c>
      <c r="N18" s="26">
        <f t="shared" si="12"/>
        <v>4.8002038251346579E-2</v>
      </c>
    </row>
    <row r="19" spans="1:1024">
      <c r="A19" s="1" t="s">
        <v>51</v>
      </c>
      <c r="B19" s="2">
        <v>45341</v>
      </c>
      <c r="C19" s="28">
        <v>36</v>
      </c>
      <c r="D19" s="29">
        <v>16.2</v>
      </c>
      <c r="E19" s="46">
        <f>Sayfa2!$D19*Sayfa2!$C19</f>
        <v>583.19999999999993</v>
      </c>
      <c r="F19" s="2">
        <f>F39</f>
        <v>45350</v>
      </c>
      <c r="G19" s="17"/>
      <c r="H19" s="18">
        <f>Sayfa4!M5</f>
        <v>31.52</v>
      </c>
      <c r="I19" s="19">
        <f>Sayfa2!$H19*Sayfa2!$G19</f>
        <v>0</v>
      </c>
      <c r="J19" s="28">
        <f t="shared" si="9"/>
        <v>15.32</v>
      </c>
      <c r="K19" s="47">
        <f>Sayfa2!$J19*Sayfa2!$C19</f>
        <v>551.52</v>
      </c>
      <c r="L19" s="48">
        <f t="shared" si="10"/>
        <v>9</v>
      </c>
      <c r="M19" s="26">
        <f t="shared" si="11"/>
        <v>0.94567901234567908</v>
      </c>
      <c r="N19" s="26">
        <f t="shared" si="12"/>
        <v>3.1522633744855968</v>
      </c>
    </row>
    <row r="20" spans="1:1024">
      <c r="A20" s="1" t="s">
        <v>52</v>
      </c>
      <c r="B20" s="2">
        <v>44784</v>
      </c>
      <c r="C20" s="28">
        <v>18.010000000000002</v>
      </c>
      <c r="D20" s="29">
        <v>18.721599999999999</v>
      </c>
      <c r="E20" s="46">
        <f>Sayfa2!$D20*Sayfa2!$C20</f>
        <v>337.176016</v>
      </c>
      <c r="F20" s="2">
        <f t="shared" ref="F20:F29" si="13">F19</f>
        <v>45350</v>
      </c>
      <c r="G20" s="17">
        <v>18.010000000000002</v>
      </c>
      <c r="H20" s="18">
        <v>32.381999999999998</v>
      </c>
      <c r="I20" s="19">
        <f>Sayfa2!$H20*Sayfa2!$G20</f>
        <v>583.19982000000005</v>
      </c>
      <c r="J20" s="28">
        <f t="shared" si="9"/>
        <v>13.660399999999999</v>
      </c>
      <c r="K20" s="47">
        <f>Sayfa2!$J20*Sayfa2!$C20</f>
        <v>246.02380400000001</v>
      </c>
      <c r="L20" s="48">
        <f t="shared" si="10"/>
        <v>566</v>
      </c>
      <c r="M20" s="26">
        <f t="shared" si="11"/>
        <v>0.72965985813178369</v>
      </c>
      <c r="N20" s="26">
        <f t="shared" si="12"/>
        <v>3.8674550784370161E-2</v>
      </c>
    </row>
    <row r="21" spans="1:1024">
      <c r="A21" s="1" t="s">
        <v>53</v>
      </c>
      <c r="B21" s="2">
        <v>44784</v>
      </c>
      <c r="C21" s="28">
        <v>81.99</v>
      </c>
      <c r="D21" s="29">
        <v>18.721599999999999</v>
      </c>
      <c r="E21" s="46">
        <f>Sayfa2!$D21*Sayfa2!$C21</f>
        <v>1534.9839839999997</v>
      </c>
      <c r="F21" s="2">
        <f t="shared" si="13"/>
        <v>45350</v>
      </c>
      <c r="G21" s="17"/>
      <c r="H21" s="18">
        <f>Sayfa4!G2</f>
        <v>33.225700000000003</v>
      </c>
      <c r="I21" s="19">
        <f>Sayfa2!$H21*Sayfa2!$G21</f>
        <v>0</v>
      </c>
      <c r="J21" s="28">
        <f t="shared" si="9"/>
        <v>14.504100000000005</v>
      </c>
      <c r="K21" s="47">
        <f>Sayfa2!$J21*Sayfa2!$C21</f>
        <v>1189.1911590000002</v>
      </c>
      <c r="L21" s="48">
        <f t="shared" si="10"/>
        <v>566</v>
      </c>
      <c r="M21" s="26">
        <f t="shared" si="11"/>
        <v>0.77472545081616984</v>
      </c>
      <c r="N21" s="26">
        <f t="shared" si="12"/>
        <v>4.10631864390196E-2</v>
      </c>
    </row>
    <row r="22" spans="1:1024">
      <c r="A22" s="97"/>
      <c r="B22" s="98"/>
      <c r="C22" s="99"/>
      <c r="D22" s="100"/>
      <c r="E22" s="101"/>
      <c r="F22" s="98"/>
      <c r="G22" s="102"/>
      <c r="H22" s="103"/>
      <c r="I22" s="104"/>
      <c r="J22" s="99"/>
      <c r="K22" s="105"/>
      <c r="L22" s="106"/>
      <c r="M22" s="107"/>
      <c r="N22" s="107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3"/>
      <c r="GS22" s="43"/>
      <c r="GT22" s="43"/>
      <c r="GU22" s="43"/>
      <c r="GV22" s="43"/>
      <c r="GW22" s="43"/>
      <c r="GX22" s="43"/>
      <c r="GY22" s="43"/>
      <c r="GZ22" s="43"/>
      <c r="HA22" s="43"/>
      <c r="HB22" s="43"/>
      <c r="HC22" s="43"/>
      <c r="HD22" s="43"/>
      <c r="HE22" s="43"/>
      <c r="HF22" s="43"/>
      <c r="HG22" s="43"/>
      <c r="HH22" s="43"/>
      <c r="HI22" s="43"/>
      <c r="HJ22" s="43"/>
      <c r="HK22" s="43"/>
      <c r="HL22" s="43"/>
      <c r="HM22" s="43"/>
      <c r="HN22" s="43"/>
      <c r="HO22" s="43"/>
      <c r="HP22" s="43"/>
      <c r="HQ22" s="43"/>
      <c r="HR22" s="43"/>
      <c r="HS22" s="43"/>
      <c r="HT22" s="43"/>
      <c r="HU22" s="43"/>
      <c r="HV22" s="43"/>
      <c r="HW22" s="43"/>
      <c r="HX22" s="43"/>
      <c r="HY22" s="43"/>
      <c r="HZ22" s="43"/>
      <c r="IA22" s="43"/>
      <c r="IB22" s="43"/>
      <c r="IC22" s="43"/>
      <c r="ID22" s="43"/>
      <c r="IE22" s="43"/>
      <c r="IF22" s="43"/>
      <c r="IG22" s="43"/>
      <c r="IH22" s="43"/>
      <c r="II22" s="43"/>
      <c r="IJ22" s="43"/>
      <c r="IK22" s="43"/>
      <c r="IL22" s="43"/>
      <c r="IM22" s="43"/>
      <c r="IN22" s="43"/>
      <c r="IO22" s="43"/>
      <c r="IP22" s="43"/>
      <c r="IQ22" s="43"/>
      <c r="IR22" s="43"/>
      <c r="IS22" s="43"/>
      <c r="IT22" s="43"/>
      <c r="IU22" s="43"/>
      <c r="IV22" s="43"/>
      <c r="IW22" s="43"/>
      <c r="IX22" s="43"/>
      <c r="IY22" s="43"/>
      <c r="IZ22" s="43"/>
      <c r="JA22" s="43"/>
      <c r="JB22" s="43"/>
      <c r="JC22" s="43"/>
      <c r="JD22" s="43"/>
      <c r="JE22" s="43"/>
      <c r="JF22" s="43"/>
      <c r="JG22" s="43"/>
      <c r="JH22" s="43"/>
      <c r="JI22" s="43"/>
      <c r="JJ22" s="43"/>
      <c r="JK22" s="43"/>
      <c r="JL22" s="43"/>
      <c r="JM22" s="43"/>
      <c r="JN22" s="43"/>
      <c r="JO22" s="43"/>
      <c r="JP22" s="43"/>
      <c r="JQ22" s="43"/>
      <c r="JR22" s="43"/>
      <c r="JS22" s="43"/>
      <c r="JT22" s="43"/>
      <c r="JU22" s="43"/>
      <c r="JV22" s="43"/>
      <c r="JW22" s="43"/>
      <c r="JX22" s="43"/>
      <c r="JY22" s="43"/>
      <c r="JZ22" s="43"/>
      <c r="KA22" s="43"/>
      <c r="KB22" s="43"/>
      <c r="KC22" s="43"/>
      <c r="KD22" s="43"/>
      <c r="KE22" s="43"/>
      <c r="KF22" s="43"/>
      <c r="KG22" s="43"/>
      <c r="KH22" s="43"/>
      <c r="KI22" s="43"/>
      <c r="KJ22" s="43"/>
      <c r="KK22" s="43"/>
      <c r="KL22" s="43"/>
      <c r="KM22" s="43"/>
      <c r="KN22" s="43"/>
      <c r="KO22" s="43"/>
      <c r="KP22" s="43"/>
      <c r="KQ22" s="43"/>
      <c r="KR22" s="43"/>
      <c r="KS22" s="43"/>
      <c r="KT22" s="43"/>
      <c r="KU22" s="43"/>
      <c r="KV22" s="43"/>
      <c r="KW22" s="43"/>
      <c r="KX22" s="43"/>
      <c r="KY22" s="43"/>
      <c r="KZ22" s="43"/>
      <c r="LA22" s="43"/>
      <c r="LB22" s="43"/>
      <c r="LC22" s="43"/>
      <c r="LD22" s="43"/>
      <c r="LE22" s="43"/>
      <c r="LF22" s="43"/>
      <c r="LG22" s="43"/>
      <c r="LH22" s="43"/>
      <c r="LI22" s="43"/>
      <c r="LJ22" s="43"/>
      <c r="LK22" s="43"/>
      <c r="LL22" s="43"/>
      <c r="LM22" s="43"/>
      <c r="LN22" s="43"/>
      <c r="LO22" s="43"/>
      <c r="LP22" s="43"/>
      <c r="LQ22" s="43"/>
      <c r="LR22" s="43"/>
      <c r="LS22" s="43"/>
      <c r="LT22" s="43"/>
      <c r="LU22" s="43"/>
      <c r="LV22" s="43"/>
      <c r="LW22" s="43"/>
      <c r="LX22" s="43"/>
      <c r="LY22" s="43"/>
      <c r="LZ22" s="43"/>
      <c r="MA22" s="43"/>
      <c r="MB22" s="43"/>
      <c r="MC22" s="43"/>
      <c r="MD22" s="43"/>
      <c r="ME22" s="43"/>
      <c r="MF22" s="43"/>
      <c r="MG22" s="43"/>
      <c r="MH22" s="43"/>
      <c r="MI22" s="43"/>
      <c r="MJ22" s="43"/>
      <c r="MK22" s="43"/>
      <c r="ML22" s="43"/>
      <c r="MM22" s="43"/>
      <c r="MN22" s="43"/>
      <c r="MO22" s="43"/>
      <c r="MP22" s="43"/>
      <c r="MQ22" s="43"/>
      <c r="MR22" s="43"/>
      <c r="MS22" s="43"/>
      <c r="MT22" s="43"/>
      <c r="MU22" s="43"/>
      <c r="MV22" s="43"/>
      <c r="MW22" s="43"/>
      <c r="MX22" s="43"/>
      <c r="MY22" s="43"/>
      <c r="MZ22" s="43"/>
      <c r="NA22" s="43"/>
      <c r="NB22" s="43"/>
      <c r="NC22" s="43"/>
      <c r="ND22" s="43"/>
      <c r="NE22" s="43"/>
      <c r="NF22" s="43"/>
      <c r="NG22" s="43"/>
      <c r="NH22" s="43"/>
      <c r="NI22" s="43"/>
      <c r="NJ22" s="43"/>
      <c r="NK22" s="43"/>
      <c r="NL22" s="43"/>
      <c r="NM22" s="43"/>
      <c r="NN22" s="43"/>
      <c r="NO22" s="43"/>
      <c r="NP22" s="43"/>
      <c r="NQ22" s="43"/>
      <c r="NR22" s="43"/>
      <c r="NS22" s="43"/>
      <c r="NT22" s="43"/>
      <c r="NU22" s="43"/>
      <c r="NV22" s="43"/>
      <c r="NW22" s="43"/>
      <c r="NX22" s="43"/>
      <c r="NY22" s="43"/>
      <c r="NZ22" s="43"/>
      <c r="OA22" s="43"/>
      <c r="OB22" s="43"/>
      <c r="OC22" s="43"/>
      <c r="OD22" s="43"/>
      <c r="OE22" s="43"/>
      <c r="OF22" s="43"/>
      <c r="OG22" s="43"/>
      <c r="OH22" s="43"/>
      <c r="OI22" s="43"/>
      <c r="OJ22" s="43"/>
      <c r="OK22" s="43"/>
      <c r="OL22" s="43"/>
      <c r="OM22" s="43"/>
      <c r="ON22" s="43"/>
      <c r="OO22" s="43"/>
      <c r="OP22" s="43"/>
      <c r="OQ22" s="43"/>
      <c r="OR22" s="43"/>
      <c r="OS22" s="43"/>
      <c r="OT22" s="43"/>
      <c r="OU22" s="43"/>
      <c r="OV22" s="43"/>
      <c r="OW22" s="43"/>
      <c r="OX22" s="43"/>
      <c r="OY22" s="43"/>
      <c r="OZ22" s="43"/>
      <c r="PA22" s="43"/>
      <c r="PB22" s="43"/>
      <c r="PC22" s="43"/>
      <c r="PD22" s="43"/>
      <c r="PE22" s="43"/>
      <c r="PF22" s="43"/>
      <c r="PG22" s="43"/>
      <c r="PH22" s="43"/>
      <c r="PI22" s="43"/>
      <c r="PJ22" s="43"/>
      <c r="PK22" s="43"/>
      <c r="PL22" s="43"/>
      <c r="PM22" s="43"/>
      <c r="PN22" s="43"/>
      <c r="PO22" s="43"/>
      <c r="PP22" s="43"/>
      <c r="PQ22" s="43"/>
      <c r="PR22" s="43"/>
      <c r="PS22" s="43"/>
      <c r="PT22" s="43"/>
      <c r="PU22" s="43"/>
      <c r="PV22" s="43"/>
      <c r="PW22" s="43"/>
      <c r="PX22" s="43"/>
      <c r="PY22" s="43"/>
      <c r="PZ22" s="43"/>
      <c r="QA22" s="43"/>
      <c r="QB22" s="43"/>
      <c r="QC22" s="43"/>
      <c r="QD22" s="43"/>
      <c r="QE22" s="43"/>
      <c r="QF22" s="43"/>
      <c r="QG22" s="43"/>
      <c r="QH22" s="43"/>
      <c r="QI22" s="43"/>
      <c r="QJ22" s="43"/>
      <c r="QK22" s="43"/>
      <c r="QL22" s="43"/>
      <c r="QM22" s="43"/>
      <c r="QN22" s="43"/>
      <c r="QO22" s="43"/>
      <c r="QP22" s="43"/>
      <c r="QQ22" s="43"/>
      <c r="QR22" s="43"/>
      <c r="QS22" s="43"/>
      <c r="QT22" s="43"/>
      <c r="QU22" s="43"/>
      <c r="QV22" s="43"/>
      <c r="QW22" s="43"/>
      <c r="QX22" s="43"/>
      <c r="QY22" s="43"/>
      <c r="QZ22" s="43"/>
      <c r="RA22" s="43"/>
      <c r="RB22" s="43"/>
      <c r="RC22" s="43"/>
      <c r="RD22" s="43"/>
      <c r="RE22" s="43"/>
      <c r="RF22" s="43"/>
      <c r="RG22" s="43"/>
      <c r="RH22" s="43"/>
      <c r="RI22" s="43"/>
      <c r="RJ22" s="43"/>
      <c r="RK22" s="43"/>
      <c r="RL22" s="43"/>
      <c r="RM22" s="43"/>
      <c r="RN22" s="43"/>
      <c r="RO22" s="43"/>
      <c r="RP22" s="43"/>
      <c r="RQ22" s="43"/>
      <c r="RR22" s="43"/>
      <c r="RS22" s="43"/>
      <c r="RT22" s="43"/>
      <c r="RU22" s="43"/>
      <c r="RV22" s="43"/>
      <c r="RW22" s="43"/>
      <c r="RX22" s="43"/>
      <c r="RY22" s="43"/>
      <c r="RZ22" s="43"/>
      <c r="SA22" s="43"/>
      <c r="SB22" s="43"/>
      <c r="SC22" s="43"/>
      <c r="SD22" s="43"/>
      <c r="SE22" s="43"/>
      <c r="SF22" s="43"/>
      <c r="SG22" s="43"/>
      <c r="SH22" s="43"/>
      <c r="SI22" s="43"/>
      <c r="SJ22" s="43"/>
      <c r="SK22" s="43"/>
      <c r="SL22" s="43"/>
      <c r="SM22" s="43"/>
      <c r="SN22" s="43"/>
      <c r="SO22" s="43"/>
      <c r="SP22" s="43"/>
      <c r="SQ22" s="43"/>
      <c r="SR22" s="43"/>
      <c r="SS22" s="43"/>
      <c r="ST22" s="43"/>
      <c r="SU22" s="43"/>
      <c r="SV22" s="43"/>
      <c r="SW22" s="43"/>
      <c r="SX22" s="43"/>
      <c r="SY22" s="43"/>
      <c r="SZ22" s="43"/>
      <c r="TA22" s="43"/>
      <c r="TB22" s="43"/>
      <c r="TC22" s="43"/>
      <c r="TD22" s="43"/>
      <c r="TE22" s="43"/>
      <c r="TF22" s="43"/>
      <c r="TG22" s="43"/>
      <c r="TH22" s="43"/>
      <c r="TI22" s="43"/>
      <c r="TJ22" s="43"/>
      <c r="TK22" s="43"/>
      <c r="TL22" s="43"/>
      <c r="TM22" s="43"/>
      <c r="TN22" s="43"/>
      <c r="TO22" s="43"/>
      <c r="TP22" s="43"/>
      <c r="TQ22" s="43"/>
      <c r="TR22" s="43"/>
      <c r="TS22" s="43"/>
      <c r="TT22" s="43"/>
      <c r="TU22" s="43"/>
      <c r="TV22" s="43"/>
      <c r="TW22" s="43"/>
      <c r="TX22" s="43"/>
      <c r="TY22" s="43"/>
      <c r="TZ22" s="43"/>
      <c r="UA22" s="43"/>
      <c r="UB22" s="43"/>
      <c r="UC22" s="43"/>
      <c r="UD22" s="43"/>
      <c r="UE22" s="43"/>
      <c r="UF22" s="43"/>
      <c r="UG22" s="43"/>
      <c r="UH22" s="43"/>
      <c r="UI22" s="43"/>
      <c r="UJ22" s="43"/>
      <c r="UK22" s="43"/>
      <c r="UL22" s="43"/>
      <c r="UM22" s="43"/>
      <c r="UN22" s="43"/>
      <c r="UO22" s="43"/>
      <c r="UP22" s="43"/>
      <c r="UQ22" s="43"/>
      <c r="UR22" s="43"/>
      <c r="US22" s="43"/>
      <c r="UT22" s="43"/>
      <c r="UU22" s="43"/>
      <c r="UV22" s="43"/>
      <c r="UW22" s="43"/>
      <c r="UX22" s="43"/>
      <c r="UY22" s="43"/>
      <c r="UZ22" s="43"/>
      <c r="VA22" s="43"/>
      <c r="VB22" s="43"/>
      <c r="VC22" s="43"/>
      <c r="VD22" s="43"/>
      <c r="VE22" s="43"/>
      <c r="VF22" s="43"/>
      <c r="VG22" s="43"/>
      <c r="VH22" s="43"/>
      <c r="VI22" s="43"/>
      <c r="VJ22" s="43"/>
      <c r="VK22" s="43"/>
      <c r="VL22" s="43"/>
      <c r="VM22" s="43"/>
      <c r="VN22" s="43"/>
      <c r="VO22" s="43"/>
      <c r="VP22" s="43"/>
      <c r="VQ22" s="43"/>
      <c r="VR22" s="43"/>
      <c r="VS22" s="43"/>
      <c r="VT22" s="43"/>
      <c r="VU22" s="43"/>
      <c r="VV22" s="43"/>
      <c r="VW22" s="43"/>
      <c r="VX22" s="43"/>
      <c r="VY22" s="43"/>
      <c r="VZ22" s="43"/>
      <c r="WA22" s="43"/>
      <c r="WB22" s="43"/>
      <c r="WC22" s="43"/>
      <c r="WD22" s="43"/>
      <c r="WE22" s="43"/>
      <c r="WF22" s="43"/>
      <c r="WG22" s="43"/>
      <c r="WH22" s="43"/>
      <c r="WI22" s="43"/>
      <c r="WJ22" s="43"/>
      <c r="WK22" s="43"/>
      <c r="WL22" s="43"/>
      <c r="WM22" s="43"/>
      <c r="WN22" s="43"/>
      <c r="WO22" s="43"/>
      <c r="WP22" s="43"/>
      <c r="WQ22" s="43"/>
      <c r="WR22" s="43"/>
      <c r="WS22" s="43"/>
      <c r="WT22" s="43"/>
      <c r="WU22" s="43"/>
      <c r="WV22" s="43"/>
      <c r="WW22" s="43"/>
      <c r="WX22" s="43"/>
      <c r="WY22" s="43"/>
      <c r="WZ22" s="43"/>
      <c r="XA22" s="43"/>
      <c r="XB22" s="43"/>
      <c r="XC22" s="43"/>
      <c r="XD22" s="43"/>
      <c r="XE22" s="43"/>
      <c r="XF22" s="43"/>
      <c r="XG22" s="43"/>
      <c r="XH22" s="43"/>
      <c r="XI22" s="43"/>
      <c r="XJ22" s="43"/>
      <c r="XK22" s="43"/>
      <c r="XL22" s="43"/>
      <c r="XM22" s="43"/>
      <c r="XN22" s="43"/>
      <c r="XO22" s="43"/>
      <c r="XP22" s="43"/>
      <c r="XQ22" s="43"/>
      <c r="XR22" s="43"/>
      <c r="XS22" s="43"/>
      <c r="XT22" s="43"/>
      <c r="XU22" s="43"/>
      <c r="XV22" s="43"/>
      <c r="XW22" s="43"/>
      <c r="XX22" s="43"/>
      <c r="XY22" s="43"/>
      <c r="XZ22" s="43"/>
      <c r="YA22" s="43"/>
      <c r="YB22" s="43"/>
      <c r="YC22" s="43"/>
      <c r="YD22" s="43"/>
      <c r="YE22" s="43"/>
      <c r="YF22" s="43"/>
      <c r="YG22" s="43"/>
      <c r="YH22" s="43"/>
      <c r="YI22" s="43"/>
      <c r="YJ22" s="43"/>
      <c r="YK22" s="43"/>
      <c r="YL22" s="43"/>
      <c r="YM22" s="43"/>
      <c r="YN22" s="43"/>
      <c r="YO22" s="43"/>
      <c r="YP22" s="43"/>
      <c r="YQ22" s="43"/>
      <c r="YR22" s="43"/>
      <c r="YS22" s="43"/>
      <c r="YT22" s="43"/>
      <c r="YU22" s="43"/>
      <c r="YV22" s="43"/>
      <c r="YW22" s="43"/>
      <c r="YX22" s="43"/>
      <c r="YY22" s="43"/>
      <c r="YZ22" s="43"/>
      <c r="ZA22" s="43"/>
      <c r="ZB22" s="43"/>
      <c r="ZC22" s="43"/>
      <c r="ZD22" s="43"/>
      <c r="ZE22" s="43"/>
      <c r="ZF22" s="43"/>
      <c r="ZG22" s="43"/>
      <c r="ZH22" s="43"/>
      <c r="ZI22" s="43"/>
      <c r="ZJ22" s="43"/>
      <c r="ZK22" s="43"/>
      <c r="ZL22" s="43"/>
      <c r="ZM22" s="43"/>
      <c r="ZN22" s="43"/>
      <c r="ZO22" s="43"/>
      <c r="ZP22" s="43"/>
      <c r="ZQ22" s="43"/>
      <c r="ZR22" s="43"/>
      <c r="ZS22" s="43"/>
      <c r="ZT22" s="43"/>
      <c r="ZU22" s="43"/>
      <c r="ZV22" s="43"/>
      <c r="ZW22" s="43"/>
      <c r="ZX22" s="43"/>
      <c r="ZY22" s="43"/>
      <c r="ZZ22" s="43"/>
      <c r="AAA22" s="43"/>
      <c r="AAB22" s="43"/>
      <c r="AAC22" s="43"/>
      <c r="AAD22" s="43"/>
      <c r="AAE22" s="43"/>
      <c r="AAF22" s="43"/>
      <c r="AAG22" s="43"/>
      <c r="AAH22" s="43"/>
      <c r="AAI22" s="43"/>
      <c r="AAJ22" s="43"/>
      <c r="AAK22" s="43"/>
      <c r="AAL22" s="43"/>
      <c r="AAM22" s="43"/>
      <c r="AAN22" s="43"/>
      <c r="AAO22" s="43"/>
      <c r="AAP22" s="43"/>
      <c r="AAQ22" s="43"/>
      <c r="AAR22" s="43"/>
      <c r="AAS22" s="43"/>
      <c r="AAT22" s="43"/>
      <c r="AAU22" s="43"/>
      <c r="AAV22" s="43"/>
      <c r="AAW22" s="43"/>
      <c r="AAX22" s="43"/>
      <c r="AAY22" s="43"/>
      <c r="AAZ22" s="43"/>
      <c r="ABA22" s="43"/>
      <c r="ABB22" s="43"/>
      <c r="ABC22" s="43"/>
      <c r="ABD22" s="43"/>
      <c r="ABE22" s="43"/>
      <c r="ABF22" s="43"/>
      <c r="ABG22" s="43"/>
      <c r="ABH22" s="43"/>
      <c r="ABI22" s="43"/>
      <c r="ABJ22" s="43"/>
      <c r="ABK22" s="43"/>
      <c r="ABL22" s="43"/>
      <c r="ABM22" s="43"/>
      <c r="ABN22" s="43"/>
      <c r="ABO22" s="43"/>
      <c r="ABP22" s="43"/>
      <c r="ABQ22" s="43"/>
      <c r="ABR22" s="43"/>
      <c r="ABS22" s="43"/>
      <c r="ABT22" s="43"/>
      <c r="ABU22" s="43"/>
      <c r="ABV22" s="43"/>
      <c r="ABW22" s="43"/>
      <c r="ABX22" s="43"/>
      <c r="ABY22" s="43"/>
      <c r="ABZ22" s="43"/>
      <c r="ACA22" s="43"/>
      <c r="ACB22" s="43"/>
      <c r="ACC22" s="43"/>
      <c r="ACD22" s="43"/>
      <c r="ACE22" s="43"/>
      <c r="ACF22" s="43"/>
      <c r="ACG22" s="43"/>
      <c r="ACH22" s="43"/>
      <c r="ACI22" s="43"/>
      <c r="ACJ22" s="43"/>
      <c r="ACK22" s="43"/>
      <c r="ACL22" s="43"/>
      <c r="ACM22" s="43"/>
      <c r="ACN22" s="43"/>
      <c r="ACO22" s="43"/>
      <c r="ACP22" s="43"/>
      <c r="ACQ22" s="43"/>
      <c r="ACR22" s="43"/>
      <c r="ACS22" s="43"/>
      <c r="ACT22" s="43"/>
      <c r="ACU22" s="43"/>
      <c r="ACV22" s="43"/>
      <c r="ACW22" s="43"/>
      <c r="ACX22" s="43"/>
      <c r="ACY22" s="43"/>
      <c r="ACZ22" s="43"/>
      <c r="ADA22" s="43"/>
      <c r="ADB22" s="43"/>
      <c r="ADC22" s="43"/>
      <c r="ADD22" s="43"/>
      <c r="ADE22" s="43"/>
      <c r="ADF22" s="43"/>
      <c r="ADG22" s="43"/>
      <c r="ADH22" s="43"/>
      <c r="ADI22" s="43"/>
      <c r="ADJ22" s="43"/>
      <c r="ADK22" s="43"/>
      <c r="ADL22" s="43"/>
      <c r="ADM22" s="43"/>
      <c r="ADN22" s="43"/>
      <c r="ADO22" s="43"/>
      <c r="ADP22" s="43"/>
      <c r="ADQ22" s="43"/>
      <c r="ADR22" s="43"/>
      <c r="ADS22" s="43"/>
      <c r="ADT22" s="43"/>
      <c r="ADU22" s="43"/>
      <c r="ADV22" s="43"/>
      <c r="ADW22" s="43"/>
      <c r="ADX22" s="43"/>
      <c r="ADY22" s="43"/>
      <c r="ADZ22" s="43"/>
      <c r="AEA22" s="43"/>
      <c r="AEB22" s="43"/>
      <c r="AEC22" s="43"/>
      <c r="AED22" s="43"/>
      <c r="AEE22" s="43"/>
      <c r="AEF22" s="43"/>
      <c r="AEG22" s="43"/>
      <c r="AEH22" s="43"/>
      <c r="AEI22" s="43"/>
      <c r="AEJ22" s="43"/>
      <c r="AEK22" s="43"/>
      <c r="AEL22" s="43"/>
      <c r="AEM22" s="43"/>
      <c r="AEN22" s="43"/>
      <c r="AEO22" s="43"/>
      <c r="AEP22" s="43"/>
      <c r="AEQ22" s="43"/>
      <c r="AER22" s="43"/>
      <c r="AES22" s="43"/>
      <c r="AET22" s="43"/>
      <c r="AEU22" s="43"/>
      <c r="AEV22" s="43"/>
      <c r="AEW22" s="43"/>
      <c r="AEX22" s="43"/>
      <c r="AEY22" s="43"/>
      <c r="AEZ22" s="43"/>
      <c r="AFA22" s="43"/>
      <c r="AFB22" s="43"/>
      <c r="AFC22" s="43"/>
      <c r="AFD22" s="43"/>
      <c r="AFE22" s="43"/>
      <c r="AFF22" s="43"/>
      <c r="AFG22" s="43"/>
      <c r="AFH22" s="43"/>
      <c r="AFI22" s="43"/>
      <c r="AFJ22" s="43"/>
      <c r="AFK22" s="43"/>
      <c r="AFL22" s="43"/>
      <c r="AFM22" s="43"/>
      <c r="AFN22" s="43"/>
      <c r="AFO22" s="43"/>
      <c r="AFP22" s="43"/>
      <c r="AFQ22" s="43"/>
      <c r="AFR22" s="43"/>
      <c r="AFS22" s="43"/>
      <c r="AFT22" s="43"/>
      <c r="AFU22" s="43"/>
      <c r="AFV22" s="43"/>
      <c r="AFW22" s="43"/>
      <c r="AFX22" s="43"/>
      <c r="AFY22" s="43"/>
      <c r="AFZ22" s="43"/>
      <c r="AGA22" s="43"/>
      <c r="AGB22" s="43"/>
      <c r="AGC22" s="43"/>
      <c r="AGD22" s="43"/>
      <c r="AGE22" s="43"/>
      <c r="AGF22" s="43"/>
      <c r="AGG22" s="43"/>
      <c r="AGH22" s="43"/>
      <c r="AGI22" s="43"/>
      <c r="AGJ22" s="43"/>
      <c r="AGK22" s="43"/>
      <c r="AGL22" s="43"/>
      <c r="AGM22" s="43"/>
      <c r="AGN22" s="43"/>
      <c r="AGO22" s="43"/>
      <c r="AGP22" s="43"/>
      <c r="AGQ22" s="43"/>
      <c r="AGR22" s="43"/>
      <c r="AGS22" s="43"/>
      <c r="AGT22" s="43"/>
      <c r="AGU22" s="43"/>
      <c r="AGV22" s="43"/>
      <c r="AGW22" s="43"/>
      <c r="AGX22" s="43"/>
      <c r="AGY22" s="43"/>
      <c r="AGZ22" s="43"/>
      <c r="AHA22" s="43"/>
      <c r="AHB22" s="43"/>
      <c r="AHC22" s="43"/>
      <c r="AHD22" s="43"/>
      <c r="AHE22" s="43"/>
      <c r="AHF22" s="43"/>
      <c r="AHG22" s="43"/>
      <c r="AHH22" s="43"/>
      <c r="AHI22" s="43"/>
      <c r="AHJ22" s="43"/>
      <c r="AHK22" s="43"/>
      <c r="AHL22" s="43"/>
      <c r="AHM22" s="43"/>
      <c r="AHN22" s="43"/>
      <c r="AHO22" s="43"/>
      <c r="AHP22" s="43"/>
      <c r="AHQ22" s="43"/>
      <c r="AHR22" s="43"/>
      <c r="AHS22" s="43"/>
      <c r="AHT22" s="43"/>
      <c r="AHU22" s="43"/>
      <c r="AHV22" s="43"/>
      <c r="AHW22" s="43"/>
      <c r="AHX22" s="43"/>
      <c r="AHY22" s="43"/>
      <c r="AHZ22" s="43"/>
      <c r="AIA22" s="43"/>
      <c r="AIB22" s="43"/>
      <c r="AIC22" s="43"/>
      <c r="AID22" s="43"/>
      <c r="AIE22" s="43"/>
      <c r="AIF22" s="43"/>
      <c r="AIG22" s="43"/>
      <c r="AIH22" s="43"/>
      <c r="AII22" s="43"/>
      <c r="AIJ22" s="43"/>
      <c r="AIK22" s="43"/>
      <c r="AIL22" s="43"/>
      <c r="AIM22" s="43"/>
      <c r="AIN22" s="43"/>
      <c r="AIO22" s="43"/>
      <c r="AIP22" s="43"/>
      <c r="AIQ22" s="43"/>
      <c r="AIR22" s="43"/>
      <c r="AIS22" s="43"/>
      <c r="AIT22" s="43"/>
      <c r="AIU22" s="43"/>
      <c r="AIV22" s="43"/>
      <c r="AIW22" s="43"/>
      <c r="AIX22" s="43"/>
      <c r="AIY22" s="43"/>
      <c r="AIZ22" s="43"/>
      <c r="AJA22" s="43"/>
      <c r="AJB22" s="43"/>
      <c r="AJC22" s="43"/>
      <c r="AJD22" s="43"/>
      <c r="AJE22" s="43"/>
      <c r="AJF22" s="43"/>
      <c r="AJG22" s="43"/>
      <c r="AJH22" s="43"/>
      <c r="AJI22" s="43"/>
      <c r="AJJ22" s="43"/>
      <c r="AJK22" s="43"/>
      <c r="AJL22" s="43"/>
      <c r="AJM22" s="43"/>
      <c r="AJN22" s="43"/>
      <c r="AJO22" s="43"/>
      <c r="AJP22" s="43"/>
      <c r="AJQ22" s="43"/>
      <c r="AJR22" s="43"/>
      <c r="AJS22" s="43"/>
      <c r="AJT22" s="43"/>
      <c r="AJU22" s="43"/>
      <c r="AJV22" s="43"/>
      <c r="AJW22" s="43"/>
      <c r="AJX22" s="43"/>
      <c r="AJY22" s="43"/>
      <c r="AJZ22" s="43"/>
      <c r="AKA22" s="43"/>
      <c r="AKB22" s="43"/>
      <c r="AKC22" s="43"/>
      <c r="AKD22" s="43"/>
      <c r="AKE22" s="43"/>
      <c r="AKF22" s="43"/>
      <c r="AKG22" s="43"/>
      <c r="AKH22" s="43"/>
      <c r="AKI22" s="43"/>
      <c r="AKJ22" s="43"/>
      <c r="AKK22" s="43"/>
      <c r="AKL22" s="43"/>
      <c r="AKM22" s="43"/>
      <c r="AKN22" s="43"/>
      <c r="AKO22" s="43"/>
      <c r="AKP22" s="43"/>
      <c r="AKQ22" s="43"/>
      <c r="AKR22" s="43"/>
      <c r="AKS22" s="43"/>
      <c r="AKT22" s="43"/>
      <c r="AKU22" s="43"/>
      <c r="AKV22" s="43"/>
      <c r="AKW22" s="43"/>
      <c r="AKX22" s="43"/>
      <c r="AKY22" s="43"/>
      <c r="AKZ22" s="43"/>
      <c r="ALA22" s="43"/>
      <c r="ALB22" s="43"/>
      <c r="ALC22" s="43"/>
      <c r="ALD22" s="43"/>
      <c r="ALE22" s="43"/>
      <c r="ALF22" s="43"/>
      <c r="ALG22" s="43"/>
      <c r="ALH22" s="43"/>
      <c r="ALI22" s="43"/>
      <c r="ALJ22" s="43"/>
      <c r="ALK22" s="43"/>
      <c r="ALL22" s="43"/>
      <c r="ALM22" s="43"/>
      <c r="ALN22" s="43"/>
      <c r="ALO22" s="43"/>
      <c r="ALP22" s="43"/>
      <c r="ALQ22" s="43"/>
      <c r="ALR22" s="43"/>
      <c r="ALS22" s="43"/>
      <c r="ALT22" s="43"/>
      <c r="ALU22" s="43"/>
      <c r="ALV22" s="43"/>
      <c r="ALW22" s="43"/>
      <c r="ALX22" s="43"/>
      <c r="ALY22" s="43"/>
      <c r="ALZ22" s="43"/>
      <c r="AMA22" s="43"/>
      <c r="AMB22" s="43"/>
      <c r="AMC22" s="43"/>
      <c r="AMD22" s="43"/>
      <c r="AME22" s="43"/>
      <c r="AMF22" s="43"/>
      <c r="AMG22" s="43"/>
      <c r="AMH22" s="43"/>
      <c r="AMI22" s="43"/>
      <c r="AMJ22" s="43"/>
    </row>
    <row r="23" spans="1:1024">
      <c r="A23" s="1" t="s">
        <v>54</v>
      </c>
      <c r="B23" s="2">
        <v>44774</v>
      </c>
      <c r="C23" s="28">
        <v>850</v>
      </c>
      <c r="D23" s="29">
        <v>15</v>
      </c>
      <c r="E23" s="46">
        <f>Sayfa2!$D23*Sayfa2!$C23</f>
        <v>12750</v>
      </c>
      <c r="F23" s="2">
        <f>F21</f>
        <v>45350</v>
      </c>
      <c r="G23" s="17"/>
      <c r="H23" s="18">
        <f>Sayfa4!E2</f>
        <v>30.7361</v>
      </c>
      <c r="I23" s="19">
        <f>Sayfa2!$H23*Sayfa2!$G23</f>
        <v>0</v>
      </c>
      <c r="J23" s="28">
        <f t="shared" si="9"/>
        <v>15.7361</v>
      </c>
      <c r="K23" s="47">
        <f>Sayfa2!$J23*Sayfa2!$C23</f>
        <v>13375.684999999999</v>
      </c>
      <c r="L23" s="48">
        <f t="shared" si="10"/>
        <v>576</v>
      </c>
      <c r="M23" s="26">
        <f t="shared" si="11"/>
        <v>1.0490733333333333</v>
      </c>
      <c r="N23" s="26">
        <f t="shared" si="12"/>
        <v>5.4639236111111107E-2</v>
      </c>
      <c r="O23" s="4"/>
    </row>
    <row r="24" spans="1:1024">
      <c r="A24" s="1" t="s">
        <v>55</v>
      </c>
      <c r="B24" s="2">
        <v>45219</v>
      </c>
      <c r="C24" s="28">
        <v>50</v>
      </c>
      <c r="D24" s="29">
        <v>1826.53</v>
      </c>
      <c r="E24" s="46">
        <f>Sayfa2!$D24*Sayfa2!$C24</f>
        <v>91326.5</v>
      </c>
      <c r="F24" s="2">
        <f t="shared" si="13"/>
        <v>45350</v>
      </c>
      <c r="G24" s="17"/>
      <c r="H24" s="18">
        <f>Sayfa4!C5</f>
        <v>2018.91</v>
      </c>
      <c r="I24" s="19">
        <f>Sayfa2!$H24*Sayfa2!$G24</f>
        <v>0</v>
      </c>
      <c r="J24" s="28">
        <f t="shared" si="9"/>
        <v>192.38000000000011</v>
      </c>
      <c r="K24" s="47">
        <f>Sayfa2!$J24*Sayfa2!$C24</f>
        <v>9619.0000000000055</v>
      </c>
      <c r="L24" s="48">
        <f t="shared" si="10"/>
        <v>131</v>
      </c>
      <c r="M24" s="26">
        <f t="shared" si="11"/>
        <v>0.10532539843309451</v>
      </c>
      <c r="N24" s="26">
        <f t="shared" si="12"/>
        <v>2.4120320251853702E-2</v>
      </c>
    </row>
    <row r="25" spans="1:1024">
      <c r="A25" s="1" t="s">
        <v>55</v>
      </c>
      <c r="B25" s="2">
        <v>44244</v>
      </c>
      <c r="C25" s="28">
        <v>11</v>
      </c>
      <c r="D25" s="29">
        <v>402.1</v>
      </c>
      <c r="E25" s="46">
        <f>Sayfa2!$D25*Sayfa2!$C25</f>
        <v>4423.1000000000004</v>
      </c>
      <c r="F25" s="2">
        <f t="shared" si="13"/>
        <v>45350</v>
      </c>
      <c r="G25" s="17"/>
      <c r="H25" s="18">
        <f>H24</f>
        <v>2018.91</v>
      </c>
      <c r="I25" s="19">
        <f>Sayfa2!$H25*Sayfa2!$G25</f>
        <v>0</v>
      </c>
      <c r="J25" s="28">
        <f t="shared" si="9"/>
        <v>1616.81</v>
      </c>
      <c r="K25" s="47">
        <f>Sayfa2!$J25*Sayfa2!$C25</f>
        <v>17784.91</v>
      </c>
      <c r="L25" s="48">
        <f t="shared" si="10"/>
        <v>1106</v>
      </c>
      <c r="M25" s="26">
        <f t="shared" si="11"/>
        <v>4.0209151952250677</v>
      </c>
      <c r="N25" s="26">
        <f t="shared" si="12"/>
        <v>0.10906641578368176</v>
      </c>
    </row>
    <row r="26" spans="1:1024">
      <c r="A26" s="1" t="s">
        <v>55</v>
      </c>
      <c r="B26" s="2">
        <v>44084</v>
      </c>
      <c r="C26" s="28">
        <v>50</v>
      </c>
      <c r="D26" s="29">
        <v>468.86</v>
      </c>
      <c r="E26" s="46">
        <f>Sayfa2!$D26*Sayfa2!$C26</f>
        <v>23443</v>
      </c>
      <c r="F26" s="2">
        <f t="shared" si="13"/>
        <v>45350</v>
      </c>
      <c r="G26" s="17"/>
      <c r="H26" s="18">
        <f>H25</f>
        <v>2018.91</v>
      </c>
      <c r="I26" s="19">
        <f>Sayfa2!$H26*Sayfa2!$G26</f>
        <v>0</v>
      </c>
      <c r="J26" s="28">
        <f t="shared" si="9"/>
        <v>1550.0500000000002</v>
      </c>
      <c r="K26" s="47">
        <f>Sayfa2!$J26*Sayfa2!$C26</f>
        <v>77502.500000000015</v>
      </c>
      <c r="L26" s="48">
        <f t="shared" si="10"/>
        <v>1266</v>
      </c>
      <c r="M26" s="26">
        <f t="shared" si="11"/>
        <v>3.3059975259139196</v>
      </c>
      <c r="N26" s="26">
        <f t="shared" si="12"/>
        <v>7.8341173599855915E-2</v>
      </c>
    </row>
    <row r="27" spans="1:1024">
      <c r="A27" s="1" t="s">
        <v>55</v>
      </c>
      <c r="B27" s="2">
        <v>44020</v>
      </c>
      <c r="C27" s="28">
        <v>25</v>
      </c>
      <c r="D27" s="29">
        <v>399.87</v>
      </c>
      <c r="E27" s="46">
        <f>Sayfa2!$D27*Sayfa2!$C27</f>
        <v>9996.75</v>
      </c>
      <c r="F27" s="2">
        <f t="shared" si="13"/>
        <v>45350</v>
      </c>
      <c r="G27" s="17"/>
      <c r="H27" s="18">
        <f>H26</f>
        <v>2018.91</v>
      </c>
      <c r="I27" s="19">
        <f>Sayfa2!$H27*Sayfa2!$G27</f>
        <v>0</v>
      </c>
      <c r="J27" s="28">
        <f t="shared" si="9"/>
        <v>1619.04</v>
      </c>
      <c r="K27" s="47">
        <f>Sayfa2!$J27*Sayfa2!$C27</f>
        <v>40476</v>
      </c>
      <c r="L27" s="48">
        <f t="shared" si="10"/>
        <v>1330</v>
      </c>
      <c r="M27" s="26">
        <f t="shared" si="11"/>
        <v>4.0489158976667419</v>
      </c>
      <c r="N27" s="26">
        <f t="shared" si="12"/>
        <v>9.1328930022558097E-2</v>
      </c>
    </row>
    <row r="28" spans="1:1024">
      <c r="A28" s="1" t="s">
        <v>55</v>
      </c>
      <c r="B28" s="2">
        <v>43803</v>
      </c>
      <c r="C28" s="28">
        <v>24</v>
      </c>
      <c r="D28" s="29">
        <v>273.81</v>
      </c>
      <c r="E28" s="46">
        <f>Sayfa2!$D28*Sayfa2!$C28</f>
        <v>6571.4400000000005</v>
      </c>
      <c r="F28" s="2">
        <f t="shared" si="13"/>
        <v>45350</v>
      </c>
      <c r="G28" s="17"/>
      <c r="H28" s="18">
        <f>H27</f>
        <v>2018.91</v>
      </c>
      <c r="I28" s="19">
        <f>Sayfa2!$H28*Sayfa2!$G28</f>
        <v>0</v>
      </c>
      <c r="J28" s="28">
        <f t="shared" si="9"/>
        <v>1745.1000000000001</v>
      </c>
      <c r="K28" s="47">
        <f>Sayfa2!$J28*Sayfa2!$C28</f>
        <v>41882.400000000001</v>
      </c>
      <c r="L28" s="48">
        <f t="shared" si="10"/>
        <v>1547</v>
      </c>
      <c r="M28" s="26">
        <f t="shared" si="11"/>
        <v>6.3733976114824147</v>
      </c>
      <c r="N28" s="26">
        <f t="shared" si="12"/>
        <v>0.1235952995116176</v>
      </c>
    </row>
    <row r="29" spans="1:1024">
      <c r="A29" s="1" t="s">
        <v>55</v>
      </c>
      <c r="B29" s="2">
        <v>43803</v>
      </c>
      <c r="C29" s="28">
        <v>1</v>
      </c>
      <c r="D29" s="29">
        <v>237.59</v>
      </c>
      <c r="E29" s="46">
        <f>Sayfa2!$D29*Sayfa2!$C29</f>
        <v>237.59</v>
      </c>
      <c r="F29" s="2">
        <f t="shared" si="13"/>
        <v>45350</v>
      </c>
      <c r="G29" s="17"/>
      <c r="H29" s="18">
        <f>H28</f>
        <v>2018.91</v>
      </c>
      <c r="I29" s="19">
        <f>Sayfa2!$H29*Sayfa2!$G29</f>
        <v>0</v>
      </c>
      <c r="J29" s="28">
        <f t="shared" si="9"/>
        <v>1781.3200000000002</v>
      </c>
      <c r="K29" s="47">
        <f>Sayfa2!$J29*Sayfa2!$C29</f>
        <v>1781.3200000000002</v>
      </c>
      <c r="L29" s="48">
        <f t="shared" si="10"/>
        <v>1547</v>
      </c>
      <c r="M29" s="26">
        <f t="shared" si="11"/>
        <v>7.497453596531841</v>
      </c>
      <c r="N29" s="26">
        <f t="shared" si="12"/>
        <v>0.14539341169745004</v>
      </c>
    </row>
    <row r="30" spans="1:1024">
      <c r="C30" s="28"/>
      <c r="D30" s="29"/>
      <c r="E30" s="47"/>
      <c r="F30" s="49"/>
      <c r="G30" s="50"/>
      <c r="H30" s="51"/>
      <c r="I30" s="19"/>
      <c r="J30" s="41"/>
      <c r="M30" s="42"/>
      <c r="N30" s="42"/>
    </row>
    <row r="31" spans="1:1024">
      <c r="C31" s="28"/>
      <c r="D31" s="29"/>
      <c r="E31" s="47"/>
      <c r="F31" s="49"/>
      <c r="G31" s="50"/>
      <c r="H31" s="51"/>
      <c r="I31" s="19"/>
      <c r="J31" s="41"/>
      <c r="M31" s="42"/>
      <c r="N31" s="42"/>
    </row>
    <row r="32" spans="1:1024">
      <c r="A32" s="52"/>
      <c r="B32" s="53"/>
      <c r="C32" s="54"/>
      <c r="D32" s="52"/>
      <c r="E32" s="55"/>
      <c r="F32" s="56"/>
      <c r="G32" s="57"/>
      <c r="H32" s="58"/>
      <c r="J32" s="54"/>
      <c r="K32" s="52"/>
      <c r="L32" s="52"/>
      <c r="M32" s="52"/>
    </row>
    <row r="33" spans="1:15">
      <c r="C33" s="32"/>
      <c r="D33" s="43"/>
      <c r="E33" s="59"/>
      <c r="F33" s="49"/>
      <c r="G33" s="60"/>
      <c r="H33" s="61"/>
      <c r="J33"/>
    </row>
    <row r="34" spans="1:15">
      <c r="C34" s="32"/>
      <c r="D34" s="43"/>
      <c r="E34" s="59"/>
      <c r="F34" s="49"/>
      <c r="G34" s="60"/>
      <c r="H34" s="61"/>
      <c r="J34"/>
    </row>
    <row r="35" spans="1:15">
      <c r="C35" s="32"/>
      <c r="D35" s="43"/>
      <c r="E35" s="59"/>
      <c r="F35" s="49"/>
      <c r="G35" s="60"/>
      <c r="H35" s="61"/>
      <c r="J35"/>
    </row>
    <row r="36" spans="1:15">
      <c r="A36" s="1" t="s">
        <v>56</v>
      </c>
      <c r="B36" s="2">
        <v>45344</v>
      </c>
      <c r="C36" s="28">
        <v>2</v>
      </c>
      <c r="D36" s="29">
        <v>571.10522800000001</v>
      </c>
      <c r="E36" s="46">
        <f>Sayfa2!$D36*Sayfa2!$C36</f>
        <v>1142.210456</v>
      </c>
      <c r="F36" s="2">
        <f>F17</f>
        <v>45350</v>
      </c>
      <c r="G36" s="17">
        <v>2</v>
      </c>
      <c r="H36" s="18">
        <v>573.835914</v>
      </c>
      <c r="I36" s="19">
        <f>Sayfa2!$H36*Sayfa2!$G36</f>
        <v>1147.671828</v>
      </c>
      <c r="J36" s="28">
        <f t="shared" ref="J36:J44" si="14">H36-D36</f>
        <v>2.7306859999999915</v>
      </c>
      <c r="K36" s="47">
        <f>Sayfa2!$J36*Sayfa2!$G36</f>
        <v>5.461371999999983</v>
      </c>
      <c r="L36" s="48">
        <f t="shared" ref="L36:L44" si="15">F36-B36</f>
        <v>6</v>
      </c>
      <c r="M36" s="26">
        <f>K36/E36</f>
        <v>4.7814060634023678E-3</v>
      </c>
      <c r="N36" s="26">
        <f>M36/L36*30</f>
        <v>2.3907030317011836E-2</v>
      </c>
      <c r="O36" s="45"/>
    </row>
    <row r="37" spans="1:15">
      <c r="A37" s="1" t="s">
        <v>57</v>
      </c>
      <c r="B37" s="2">
        <v>45344</v>
      </c>
      <c r="C37" s="28">
        <v>1</v>
      </c>
      <c r="D37" s="29">
        <v>571.10522800000001</v>
      </c>
      <c r="E37" s="46">
        <f>Sayfa2!$D37*Sayfa2!$C37</f>
        <v>571.10522800000001</v>
      </c>
      <c r="F37" s="2">
        <f>F18</f>
        <v>45350</v>
      </c>
      <c r="G37" s="17">
        <v>1</v>
      </c>
      <c r="H37" s="18">
        <v>573.835914</v>
      </c>
      <c r="I37" s="19">
        <f>Sayfa2!$H37*Sayfa2!$G37</f>
        <v>573.835914</v>
      </c>
      <c r="J37" s="28">
        <f t="shared" si="14"/>
        <v>2.7306859999999915</v>
      </c>
      <c r="K37" s="47">
        <f>Sayfa2!$J37*Sayfa2!$G37</f>
        <v>2.7306859999999915</v>
      </c>
      <c r="L37" s="48">
        <f t="shared" si="15"/>
        <v>6</v>
      </c>
      <c r="M37" s="26">
        <f>K37/E37</f>
        <v>4.7814060634023678E-3</v>
      </c>
      <c r="N37" s="26">
        <f>M37/L37*30</f>
        <v>2.3907030317011836E-2</v>
      </c>
      <c r="O37" s="45"/>
    </row>
    <row r="38" spans="1:15">
      <c r="A38" s="1" t="s">
        <v>58</v>
      </c>
      <c r="B38" s="2">
        <v>45344</v>
      </c>
      <c r="C38" s="28">
        <v>44</v>
      </c>
      <c r="D38" s="29">
        <v>571.10522800000001</v>
      </c>
      <c r="E38" s="46">
        <f>Sayfa2!$D38*Sayfa2!$C38</f>
        <v>25128.630032000001</v>
      </c>
      <c r="F38" s="2">
        <f>F17</f>
        <v>45350</v>
      </c>
      <c r="G38" s="17">
        <v>44</v>
      </c>
      <c r="H38" s="18">
        <v>573.835914</v>
      </c>
      <c r="I38" s="19">
        <f>Sayfa2!$H38*Sayfa2!$G38</f>
        <v>25248.780215999999</v>
      </c>
      <c r="J38" s="28">
        <f t="shared" si="14"/>
        <v>2.7306859999999915</v>
      </c>
      <c r="K38" s="47">
        <f>Sayfa2!$J38*Sayfa2!$G38</f>
        <v>120.15018399999963</v>
      </c>
      <c r="L38" s="48">
        <f t="shared" si="15"/>
        <v>6</v>
      </c>
      <c r="M38" s="26">
        <f>K38/E38</f>
        <v>4.7814060634023669E-3</v>
      </c>
      <c r="N38" s="26">
        <f>M38/L38*30</f>
        <v>2.3907030317011836E-2</v>
      </c>
      <c r="O38" s="45"/>
    </row>
    <row r="39" spans="1:15">
      <c r="A39" s="1" t="s">
        <v>58</v>
      </c>
      <c r="B39" s="2">
        <v>45341</v>
      </c>
      <c r="C39" s="28">
        <v>106</v>
      </c>
      <c r="D39" s="29">
        <v>569.09258399999999</v>
      </c>
      <c r="E39" s="46">
        <f>Sayfa2!$D39*Sayfa2!$C39</f>
        <v>60323.813903999995</v>
      </c>
      <c r="F39" s="2">
        <f>F38</f>
        <v>45350</v>
      </c>
      <c r="G39" s="17">
        <v>106</v>
      </c>
      <c r="H39" s="18">
        <v>573.835914</v>
      </c>
      <c r="I39" s="19">
        <f>Sayfa2!$H39*Sayfa2!$G39</f>
        <v>60826.606884000001</v>
      </c>
      <c r="J39" s="28">
        <f t="shared" si="14"/>
        <v>4.7433300000000145</v>
      </c>
      <c r="K39" s="47">
        <f>Sayfa2!$J39*Sayfa2!$G39</f>
        <v>502.79298000000153</v>
      </c>
      <c r="L39" s="48">
        <f t="shared" si="15"/>
        <v>9</v>
      </c>
      <c r="M39" s="26">
        <f>K39/E39</f>
        <v>8.3349003894241831E-3</v>
      </c>
      <c r="N39" s="26">
        <f>M39/L39*30</f>
        <v>2.778300129808061E-2</v>
      </c>
      <c r="O39" s="45"/>
    </row>
    <row r="40" spans="1:15">
      <c r="A40" s="1" t="s">
        <v>59</v>
      </c>
      <c r="B40" s="2">
        <v>45338</v>
      </c>
      <c r="C40" s="3">
        <v>64</v>
      </c>
      <c r="D40" s="1">
        <v>567.08235100000002</v>
      </c>
      <c r="E40" s="46">
        <f>Sayfa2!$D40*Sayfa2!$C40</f>
        <v>36293.270464000001</v>
      </c>
      <c r="F40" s="2">
        <v>45344</v>
      </c>
      <c r="G40" s="28">
        <v>64</v>
      </c>
      <c r="H40" s="1">
        <v>571.10522800000001</v>
      </c>
      <c r="I40" s="19">
        <f>Sayfa2!$H40*Sayfa2!$G40</f>
        <v>36550.734592000001</v>
      </c>
      <c r="J40" s="28">
        <f t="shared" si="14"/>
        <v>4.022876999999994</v>
      </c>
      <c r="K40" s="47">
        <f>Sayfa2!$J40*Sayfa2!$G40</f>
        <v>257.46412799999962</v>
      </c>
      <c r="L40" s="48">
        <f t="shared" si="15"/>
        <v>6</v>
      </c>
      <c r="M40" s="62">
        <f>K40/E40</f>
        <v>7.0939908337933691E-3</v>
      </c>
      <c r="N40" s="62">
        <f>M40/L40*30</f>
        <v>3.5469954168966845E-2</v>
      </c>
      <c r="O40" s="45"/>
    </row>
    <row r="41" spans="1:15">
      <c r="A41" s="1" t="s">
        <v>50</v>
      </c>
      <c r="B41" s="2">
        <v>45299</v>
      </c>
      <c r="C41" s="3">
        <v>50</v>
      </c>
      <c r="D41" s="1">
        <v>542.43450199999995</v>
      </c>
      <c r="E41" s="46">
        <f>Sayfa2!$D41*Sayfa2!$C41</f>
        <v>27121.725099999996</v>
      </c>
      <c r="F41" s="2">
        <v>45344</v>
      </c>
      <c r="G41" s="28">
        <v>50</v>
      </c>
      <c r="H41" s="1">
        <v>571.10522800000001</v>
      </c>
      <c r="I41" s="19">
        <f>Sayfa2!$H41*Sayfa2!$G41</f>
        <v>28555.261399999999</v>
      </c>
      <c r="J41" s="28">
        <f t="shared" si="14"/>
        <v>28.670726000000059</v>
      </c>
      <c r="K41" s="47">
        <f>Sayfa2!$J41*Sayfa2!$G41</f>
        <v>1433.5363000000029</v>
      </c>
      <c r="L41" s="48">
        <f t="shared" si="15"/>
        <v>45</v>
      </c>
      <c r="M41" s="62">
        <f t="shared" ref="M41:M43" si="16">K41/E41</f>
        <v>5.2855645970690972E-2</v>
      </c>
      <c r="N41" s="62">
        <f t="shared" ref="N41:N44" si="17">M41/L41*30</f>
        <v>3.5237097313793986E-2</v>
      </c>
      <c r="O41" s="45"/>
    </row>
    <row r="42" spans="1:15">
      <c r="A42" s="1" t="s">
        <v>50</v>
      </c>
      <c r="B42" s="2">
        <v>45321</v>
      </c>
      <c r="C42" s="3">
        <v>50</v>
      </c>
      <c r="D42" s="1">
        <v>555.950107</v>
      </c>
      <c r="E42" s="46">
        <f>Sayfa2!$D42*Sayfa2!$C42</f>
        <v>27797.505349999999</v>
      </c>
      <c r="F42" s="2">
        <v>45344</v>
      </c>
      <c r="G42" s="28">
        <v>50</v>
      </c>
      <c r="H42" s="1">
        <v>571.10522800000001</v>
      </c>
      <c r="I42" s="19">
        <f>Sayfa2!$H42*Sayfa2!$G42</f>
        <v>28555.261399999999</v>
      </c>
      <c r="J42" s="28">
        <f t="shared" si="14"/>
        <v>15.155121000000008</v>
      </c>
      <c r="K42" s="47">
        <f>Sayfa2!$J42*Sayfa2!$G42</f>
        <v>757.75605000000041</v>
      </c>
      <c r="L42" s="48">
        <f t="shared" si="15"/>
        <v>23</v>
      </c>
      <c r="M42" s="62">
        <f t="shared" si="16"/>
        <v>2.7259858050535473E-2</v>
      </c>
      <c r="N42" s="62">
        <f t="shared" si="17"/>
        <v>3.5556336587654967E-2</v>
      </c>
      <c r="O42" s="45"/>
    </row>
    <row r="43" spans="1:15">
      <c r="A43" s="1" t="s">
        <v>50</v>
      </c>
      <c r="B43" s="2">
        <v>45322</v>
      </c>
      <c r="C43" s="3">
        <v>16</v>
      </c>
      <c r="D43" s="1">
        <v>555.950107</v>
      </c>
      <c r="E43" s="46">
        <f>Sayfa2!$D43*Sayfa2!$C43</f>
        <v>8895.201712</v>
      </c>
      <c r="F43" s="2">
        <v>45344</v>
      </c>
      <c r="G43" s="28">
        <v>16</v>
      </c>
      <c r="H43" s="1">
        <v>571.10522800000001</v>
      </c>
      <c r="I43" s="19">
        <f>Sayfa2!$H43*Sayfa2!$G43</f>
        <v>9137.6836480000002</v>
      </c>
      <c r="J43" s="28">
        <f t="shared" si="14"/>
        <v>15.155121000000008</v>
      </c>
      <c r="K43" s="47">
        <f>Sayfa2!$J43*Sayfa2!$G43</f>
        <v>242.48193600000013</v>
      </c>
      <c r="L43" s="48">
        <f t="shared" si="15"/>
        <v>22</v>
      </c>
      <c r="M43" s="62">
        <f t="shared" si="16"/>
        <v>2.7259858050535473E-2</v>
      </c>
      <c r="N43" s="62">
        <f t="shared" si="17"/>
        <v>3.7172533705275651E-2</v>
      </c>
      <c r="O43" s="45"/>
    </row>
    <row r="44" spans="1:15">
      <c r="A44" s="1" t="s">
        <v>60</v>
      </c>
      <c r="B44" s="2">
        <v>45335</v>
      </c>
      <c r="C44" s="3">
        <v>313</v>
      </c>
      <c r="D44" s="3">
        <v>190.8</v>
      </c>
      <c r="E44" s="46">
        <f>Sayfa2!$D44*Sayfa2!$C44</f>
        <v>59720.4</v>
      </c>
      <c r="F44" s="2">
        <v>45337</v>
      </c>
      <c r="G44" s="28">
        <v>313</v>
      </c>
      <c r="H44" s="1">
        <v>203.3</v>
      </c>
      <c r="I44" s="19">
        <f>Sayfa2!$H44*Sayfa2!$G44</f>
        <v>63632.9</v>
      </c>
      <c r="J44" s="28">
        <f t="shared" si="14"/>
        <v>12.5</v>
      </c>
      <c r="K44" s="47">
        <f>Sayfa2!$J44*Sayfa2!$G44</f>
        <v>3912.5</v>
      </c>
      <c r="L44" s="48">
        <f t="shared" si="15"/>
        <v>2</v>
      </c>
      <c r="M44" s="62">
        <f>K44/E44</f>
        <v>6.5513626834381555E-2</v>
      </c>
      <c r="N44" s="62">
        <f t="shared" si="17"/>
        <v>0.98270440251572333</v>
      </c>
      <c r="O44" s="45"/>
    </row>
    <row r="45" spans="1:15">
      <c r="A45" s="1" t="s">
        <v>61</v>
      </c>
      <c r="B45"/>
      <c r="C45"/>
      <c r="D45"/>
      <c r="E45" s="46">
        <f>Sayfa2!$D45*Sayfa2!$C45</f>
        <v>0</v>
      </c>
      <c r="F45" s="30"/>
      <c r="G45"/>
      <c r="H45" s="44"/>
      <c r="I45" s="19">
        <f>Sayfa2!$H45*Sayfa2!$G45</f>
        <v>0</v>
      </c>
      <c r="J45" s="3">
        <v>-133.63</v>
      </c>
      <c r="K45" s="47">
        <f>Sayfa2!$J45*Sayfa2!$G45</f>
        <v>0</v>
      </c>
      <c r="M45"/>
      <c r="O45" s="45"/>
    </row>
    <row r="46" spans="1:15">
      <c r="A46" s="1" t="s">
        <v>50</v>
      </c>
      <c r="B46" s="2">
        <v>45296</v>
      </c>
      <c r="C46" s="3">
        <v>110</v>
      </c>
      <c r="D46" s="1">
        <v>540.60110799999995</v>
      </c>
      <c r="E46" s="46">
        <f>Sayfa2!$D46*Sayfa2!$C46</f>
        <v>59466.121879999992</v>
      </c>
      <c r="F46" s="2">
        <v>45335</v>
      </c>
      <c r="G46" s="28">
        <v>110</v>
      </c>
      <c r="H46" s="1">
        <v>565.11282900000003</v>
      </c>
      <c r="I46" s="19">
        <f>Sayfa2!$H46*Sayfa2!$G46</f>
        <v>62162.411190000006</v>
      </c>
      <c r="J46" s="15">
        <f t="shared" ref="J46:J58" si="18">H46-D46</f>
        <v>24.51172100000008</v>
      </c>
      <c r="K46" s="47">
        <f>Sayfa2!$J46*Sayfa2!$G46</f>
        <v>2696.2893100000088</v>
      </c>
      <c r="L46" s="48">
        <f t="shared" ref="L46:L53" si="19">F46-B46</f>
        <v>39</v>
      </c>
      <c r="M46" s="62">
        <f>K46/E46</f>
        <v>4.5341603332415076E-2</v>
      </c>
      <c r="N46" s="62">
        <f>K46/E46</f>
        <v>4.5341603332415076E-2</v>
      </c>
      <c r="O46" s="45"/>
    </row>
    <row r="47" spans="1:15">
      <c r="A47" s="1" t="s">
        <v>62</v>
      </c>
      <c r="B47" s="2">
        <v>45222</v>
      </c>
      <c r="C47" s="3">
        <v>9</v>
      </c>
      <c r="D47" s="1">
        <v>130</v>
      </c>
      <c r="E47" s="46">
        <f>Sayfa2!$D47*Sayfa2!$C47</f>
        <v>1170</v>
      </c>
      <c r="F47" s="63">
        <v>45334</v>
      </c>
      <c r="G47" s="28">
        <v>9</v>
      </c>
      <c r="H47" s="64">
        <v>145.5</v>
      </c>
      <c r="I47" s="19">
        <f>Sayfa2!$H47*Sayfa2!$G47</f>
        <v>1309.5</v>
      </c>
      <c r="J47" s="15">
        <f t="shared" si="18"/>
        <v>15.5</v>
      </c>
      <c r="K47" s="47">
        <f>Sayfa2!$J47*Sayfa2!$G47</f>
        <v>139.5</v>
      </c>
      <c r="L47" s="48">
        <f t="shared" si="19"/>
        <v>112</v>
      </c>
      <c r="M47" s="62">
        <f t="shared" ref="M47:M59" si="20">K47/E47</f>
        <v>0.11923076923076924</v>
      </c>
      <c r="N47" s="62">
        <f>K47/E47</f>
        <v>0.11923076923076924</v>
      </c>
      <c r="O47" s="45"/>
    </row>
    <row r="48" spans="1:15">
      <c r="A48" s="1" t="s">
        <v>62</v>
      </c>
      <c r="B48" s="2">
        <v>45271</v>
      </c>
      <c r="C48" s="3">
        <v>10</v>
      </c>
      <c r="D48" s="1">
        <v>144.001</v>
      </c>
      <c r="E48" s="46">
        <f>Sayfa2!$D48*Sayfa2!$C48</f>
        <v>1440.01</v>
      </c>
      <c r="F48" s="63">
        <v>45334</v>
      </c>
      <c r="G48" s="28">
        <v>10</v>
      </c>
      <c r="H48" s="64">
        <v>145.5</v>
      </c>
      <c r="I48" s="19">
        <f>Sayfa2!$H48*Sayfa2!$G48</f>
        <v>1455</v>
      </c>
      <c r="J48" s="15">
        <f t="shared" si="18"/>
        <v>1.4989999999999952</v>
      </c>
      <c r="K48" s="47">
        <f>Sayfa2!$J48*Sayfa2!$G48</f>
        <v>14.989999999999952</v>
      </c>
      <c r="L48" s="48">
        <f t="shared" si="19"/>
        <v>63</v>
      </c>
      <c r="M48" s="62">
        <f t="shared" si="20"/>
        <v>1.0409649932986544E-2</v>
      </c>
      <c r="N48" s="62">
        <f>K48/E48</f>
        <v>1.0409649932986544E-2</v>
      </c>
      <c r="O48" s="45"/>
    </row>
    <row r="49" spans="1:15">
      <c r="A49" s="1" t="s">
        <v>62</v>
      </c>
      <c r="B49" s="2">
        <v>45288</v>
      </c>
      <c r="C49" s="3">
        <v>20</v>
      </c>
      <c r="D49" s="1">
        <v>115.34</v>
      </c>
      <c r="E49" s="46">
        <f>Sayfa2!$D49*Sayfa2!$C49</f>
        <v>2306.8000000000002</v>
      </c>
      <c r="F49" s="63">
        <v>45334</v>
      </c>
      <c r="G49" s="28">
        <v>20</v>
      </c>
      <c r="H49" s="64">
        <v>145.5</v>
      </c>
      <c r="I49" s="19">
        <f>Sayfa2!$H49*Sayfa2!$G49</f>
        <v>2910</v>
      </c>
      <c r="J49" s="15">
        <f t="shared" si="18"/>
        <v>30.159999999999997</v>
      </c>
      <c r="K49" s="47">
        <f>Sayfa2!$J49*Sayfa2!$G49</f>
        <v>603.19999999999993</v>
      </c>
      <c r="L49" s="48">
        <f t="shared" si="19"/>
        <v>46</v>
      </c>
      <c r="M49" s="62">
        <f t="shared" si="20"/>
        <v>0.26148777527310557</v>
      </c>
      <c r="N49" s="62">
        <f>K49/E49</f>
        <v>0.26148777527310557</v>
      </c>
      <c r="O49" s="45"/>
    </row>
    <row r="50" spans="1:15">
      <c r="A50" s="1" t="s">
        <v>50</v>
      </c>
      <c r="B50" s="2">
        <v>45322</v>
      </c>
      <c r="C50" s="3">
        <v>10</v>
      </c>
      <c r="D50" s="1">
        <v>555.950107</v>
      </c>
      <c r="E50" s="46">
        <f>Sayfa2!$D50*Sayfa2!$C50</f>
        <v>5559.5010700000003</v>
      </c>
      <c r="F50" s="2">
        <v>45334</v>
      </c>
      <c r="G50" s="28">
        <v>10</v>
      </c>
      <c r="H50" s="1">
        <v>564.45009800000003</v>
      </c>
      <c r="I50" s="19">
        <f>Sayfa2!$H50*Sayfa2!$G50</f>
        <v>5644.5009800000007</v>
      </c>
      <c r="J50" s="15">
        <f t="shared" si="18"/>
        <v>8.4999910000000227</v>
      </c>
      <c r="K50" s="47">
        <f>Sayfa2!$J50*Sayfa2!$G50</f>
        <v>84.999910000000227</v>
      </c>
      <c r="L50" s="48">
        <f t="shared" si="19"/>
        <v>12</v>
      </c>
      <c r="M50" s="62">
        <f t="shared" si="20"/>
        <v>1.5289125576155384E-2</v>
      </c>
      <c r="N50" s="62">
        <f>M50/L50*30</f>
        <v>3.8222813940388463E-2</v>
      </c>
      <c r="O50" s="45"/>
    </row>
    <row r="51" spans="1:15">
      <c r="A51" s="43" t="s">
        <v>50</v>
      </c>
      <c r="B51" s="30">
        <v>45322</v>
      </c>
      <c r="C51" s="32">
        <v>46</v>
      </c>
      <c r="D51" s="43">
        <v>555.950107</v>
      </c>
      <c r="E51" s="46">
        <f>Sayfa2!$D51*Sayfa2!$C51</f>
        <v>25573.704922000001</v>
      </c>
      <c r="F51" s="30">
        <v>45327</v>
      </c>
      <c r="G51" s="32">
        <v>46</v>
      </c>
      <c r="H51" s="43">
        <v>559.83385699999997</v>
      </c>
      <c r="I51" s="19">
        <f>Sayfa2!$H51*Sayfa2!$G51</f>
        <v>25752.357421999997</v>
      </c>
      <c r="J51" s="45">
        <f t="shared" si="18"/>
        <v>3.8837499999999636</v>
      </c>
      <c r="K51" s="47">
        <f>Sayfa2!$J51*Sayfa2!$G51</f>
        <v>178.65249999999833</v>
      </c>
      <c r="L51" s="48">
        <f t="shared" si="19"/>
        <v>5</v>
      </c>
      <c r="M51" s="62">
        <f t="shared" si="20"/>
        <v>6.9857887445284065E-3</v>
      </c>
      <c r="N51" s="62">
        <f>M51/L51*30</f>
        <v>4.1914732467170444E-2</v>
      </c>
      <c r="O51" s="45"/>
    </row>
    <row r="52" spans="1:15">
      <c r="A52" s="43" t="s">
        <v>63</v>
      </c>
      <c r="B52" s="30">
        <v>45267</v>
      </c>
      <c r="C52" s="32">
        <v>10</v>
      </c>
      <c r="D52" s="43">
        <v>49.18</v>
      </c>
      <c r="E52" s="46">
        <f>Sayfa2!$D52*Sayfa2!$C52</f>
        <v>491.8</v>
      </c>
      <c r="F52" s="30">
        <v>45327</v>
      </c>
      <c r="G52" s="32">
        <v>10</v>
      </c>
      <c r="H52" s="65">
        <v>52</v>
      </c>
      <c r="I52" s="19">
        <f>Sayfa2!$H52*Sayfa2!$G52</f>
        <v>520</v>
      </c>
      <c r="J52" s="45">
        <f t="shared" si="18"/>
        <v>2.8200000000000003</v>
      </c>
      <c r="K52" s="47">
        <f>Sayfa2!$J52*Sayfa2!$G52</f>
        <v>28.200000000000003</v>
      </c>
      <c r="L52" s="48">
        <f t="shared" si="19"/>
        <v>60</v>
      </c>
      <c r="M52" s="62">
        <f t="shared" si="20"/>
        <v>5.7340382269215132E-2</v>
      </c>
      <c r="N52" s="62">
        <f>M52/L52*30</f>
        <v>2.8670191134607566E-2</v>
      </c>
      <c r="O52" s="45"/>
    </row>
    <row r="53" spans="1:15">
      <c r="A53" s="1" t="s">
        <v>64</v>
      </c>
      <c r="B53" s="2">
        <v>45267</v>
      </c>
      <c r="C53" s="3">
        <v>13</v>
      </c>
      <c r="D53" s="1">
        <v>28.3</v>
      </c>
      <c r="E53" s="46">
        <f>Sayfa2!$D53*Sayfa2!$C53</f>
        <v>367.90000000000003</v>
      </c>
      <c r="F53" s="2">
        <v>45313</v>
      </c>
      <c r="G53" s="28">
        <v>13</v>
      </c>
      <c r="H53" s="1">
        <v>41.6</v>
      </c>
      <c r="I53" s="19">
        <f>Sayfa2!$H53*Sayfa2!$G53</f>
        <v>540.80000000000007</v>
      </c>
      <c r="J53" s="45">
        <f t="shared" si="18"/>
        <v>13.3</v>
      </c>
      <c r="K53" s="47">
        <f>Sayfa2!$J53*Sayfa2!$G53</f>
        <v>172.9</v>
      </c>
      <c r="L53" s="66">
        <f t="shared" si="19"/>
        <v>46</v>
      </c>
      <c r="M53" s="62">
        <f>K53/E53</f>
        <v>0.46996466431095402</v>
      </c>
      <c r="N53" s="62">
        <f>M53/L53*30</f>
        <v>0.30649869411583958</v>
      </c>
      <c r="O53" s="45"/>
    </row>
    <row r="54" spans="1:15">
      <c r="A54" s="1" t="s">
        <v>65</v>
      </c>
      <c r="B54" s="2">
        <v>45273</v>
      </c>
      <c r="C54" s="3">
        <v>26</v>
      </c>
      <c r="D54" s="1">
        <v>55.08</v>
      </c>
      <c r="E54" s="46">
        <f>Sayfa2!$D54*Sayfa2!$C54</f>
        <v>1432.08</v>
      </c>
      <c r="F54" s="2">
        <v>45313</v>
      </c>
      <c r="G54" s="28">
        <v>26</v>
      </c>
      <c r="H54" s="1">
        <v>51.4</v>
      </c>
      <c r="I54" s="19">
        <f>Sayfa2!$H54*Sayfa2!$G54</f>
        <v>1336.3999999999999</v>
      </c>
      <c r="J54" s="15">
        <f t="shared" si="18"/>
        <v>-3.6799999999999997</v>
      </c>
      <c r="K54" s="47">
        <f>Sayfa2!$J54*Sayfa2!$G54</f>
        <v>-95.679999999999993</v>
      </c>
      <c r="L54" s="35"/>
      <c r="M54" s="108">
        <f t="shared" ref="M54:M55" si="21">K54/E54</f>
        <v>-6.6811909949164847E-2</v>
      </c>
      <c r="N54" s="62"/>
      <c r="O54" s="45"/>
    </row>
    <row r="55" spans="1:15">
      <c r="A55" s="1" t="s">
        <v>66</v>
      </c>
      <c r="B55" s="2">
        <v>45288</v>
      </c>
      <c r="C55" s="3">
        <v>100</v>
      </c>
      <c r="D55" s="1">
        <v>39.5</v>
      </c>
      <c r="E55" s="46">
        <f>Sayfa2!$D55*Sayfa2!$C55</f>
        <v>3950</v>
      </c>
      <c r="F55" s="2">
        <v>45313</v>
      </c>
      <c r="G55" s="28">
        <v>100</v>
      </c>
      <c r="H55" s="1">
        <v>51.4</v>
      </c>
      <c r="I55" s="19">
        <f>Sayfa2!$H55*Sayfa2!$G55</f>
        <v>5140</v>
      </c>
      <c r="J55" s="15">
        <f t="shared" si="18"/>
        <v>11.899999999999999</v>
      </c>
      <c r="K55" s="47">
        <f>Sayfa2!$J55*Sayfa2!$G55</f>
        <v>1189.9999999999998</v>
      </c>
      <c r="L55" s="66">
        <f>F55-B55</f>
        <v>25</v>
      </c>
      <c r="M55" s="62">
        <f t="shared" si="21"/>
        <v>0.30126582278481007</v>
      </c>
      <c r="N55" s="62">
        <f t="shared" ref="N55:N56" si="22">M55/L55*30</f>
        <v>0.36151898734177207</v>
      </c>
      <c r="O55" s="45"/>
    </row>
    <row r="56" spans="1:15">
      <c r="A56" s="1" t="s">
        <v>67</v>
      </c>
      <c r="B56" s="2">
        <v>45267</v>
      </c>
      <c r="C56" s="3">
        <v>300</v>
      </c>
      <c r="D56" s="1">
        <v>18.207357999999999</v>
      </c>
      <c r="E56" s="46">
        <f>Sayfa2!$D56*Sayfa2!$C56</f>
        <v>5462.2073999999993</v>
      </c>
      <c r="F56" s="2">
        <v>45288</v>
      </c>
      <c r="G56" s="28">
        <v>300</v>
      </c>
      <c r="H56" s="1">
        <v>18.625761000000001</v>
      </c>
      <c r="I56" s="19">
        <f>Sayfa2!$H56*Sayfa2!$G56</f>
        <v>5587.7282999999998</v>
      </c>
      <c r="J56" s="15">
        <f t="shared" si="18"/>
        <v>0.41840300000000141</v>
      </c>
      <c r="K56" s="47">
        <f>Sayfa2!$J56*Sayfa2!$G56</f>
        <v>125.52090000000042</v>
      </c>
      <c r="L56" s="1">
        <f>F56-B56</f>
        <v>21</v>
      </c>
      <c r="M56" s="62">
        <f t="shared" si="20"/>
        <v>2.2979885384798907E-2</v>
      </c>
      <c r="N56" s="62">
        <f t="shared" si="22"/>
        <v>3.2828407692569866E-2</v>
      </c>
      <c r="O56" s="45"/>
    </row>
    <row r="57" spans="1:15">
      <c r="A57" s="1" t="s">
        <v>50</v>
      </c>
      <c r="B57" s="2">
        <v>45267</v>
      </c>
      <c r="C57" s="3">
        <v>10</v>
      </c>
      <c r="D57" s="1">
        <v>523.88987099999997</v>
      </c>
      <c r="E57" s="46">
        <f>Sayfa2!$D57*Sayfa2!$C57</f>
        <v>5238.8987099999995</v>
      </c>
      <c r="F57" s="2">
        <v>45293</v>
      </c>
      <c r="G57" s="28">
        <v>10</v>
      </c>
      <c r="H57" s="1">
        <v>538.78970700000002</v>
      </c>
      <c r="I57" s="19">
        <f>Sayfa2!$H57*Sayfa2!$G57</f>
        <v>5387.89707</v>
      </c>
      <c r="J57" s="15">
        <f t="shared" si="18"/>
        <v>14.89983600000005</v>
      </c>
      <c r="K57" s="47">
        <f>Sayfa2!$J57*Sayfa2!$G57</f>
        <v>148.9983600000005</v>
      </c>
      <c r="L57" s="1">
        <f>F57-B57</f>
        <v>26</v>
      </c>
      <c r="M57" s="62">
        <f t="shared" si="20"/>
        <v>2.8440778920881354E-2</v>
      </c>
      <c r="N57" s="62">
        <f>M57/L57*30</f>
        <v>3.2816283370247716E-2</v>
      </c>
      <c r="O57" s="45"/>
    </row>
    <row r="58" spans="1:15">
      <c r="A58" s="1" t="s">
        <v>50</v>
      </c>
      <c r="B58" s="2">
        <v>45273</v>
      </c>
      <c r="C58" s="3">
        <v>28</v>
      </c>
      <c r="D58" s="1">
        <v>527.21223999999995</v>
      </c>
      <c r="E58" s="46">
        <f>Sayfa2!$D58*Sayfa2!$C58</f>
        <v>14761.942719999999</v>
      </c>
      <c r="F58" s="2">
        <v>45293</v>
      </c>
      <c r="G58" s="28">
        <v>28</v>
      </c>
      <c r="H58" s="1">
        <f>H57</f>
        <v>538.78970700000002</v>
      </c>
      <c r="I58" s="19">
        <f>Sayfa2!$H58*Sayfa2!$G58</f>
        <v>15086.111796000001</v>
      </c>
      <c r="J58" s="15">
        <f t="shared" si="18"/>
        <v>11.57746700000007</v>
      </c>
      <c r="K58" s="47">
        <f>Sayfa2!$J58*Sayfa2!$G58</f>
        <v>324.16907600000195</v>
      </c>
      <c r="L58" s="1">
        <f>F58-B58</f>
        <v>20</v>
      </c>
      <c r="M58" s="62">
        <f t="shared" si="20"/>
        <v>2.1959784165860925E-2</v>
      </c>
      <c r="N58" s="62">
        <f>M58/L58*30</f>
        <v>3.2939676248791384E-2</v>
      </c>
      <c r="O58" s="45"/>
    </row>
    <row r="59" spans="1:15">
      <c r="A59" s="1" t="s">
        <v>68</v>
      </c>
      <c r="B59" s="2">
        <v>45273</v>
      </c>
      <c r="C59">
        <v>22</v>
      </c>
      <c r="D59" s="1">
        <v>527.21223999999995</v>
      </c>
      <c r="E59" s="46">
        <f>Sayfa2!$D59*Sayfa2!$C59</f>
        <v>11598.669279999998</v>
      </c>
      <c r="F59" s="2">
        <v>45295</v>
      </c>
      <c r="G59" s="28">
        <v>22</v>
      </c>
      <c r="H59" s="1">
        <v>540.000044</v>
      </c>
      <c r="I59" s="19">
        <f>Sayfa2!$H59*Sayfa2!$G59</f>
        <v>11880.000968</v>
      </c>
      <c r="J59" s="15">
        <f>H59-D58</f>
        <v>12.787804000000051</v>
      </c>
      <c r="K59" s="47">
        <f>Sayfa2!$J59*Sayfa2!$G59</f>
        <v>281.33168800000112</v>
      </c>
      <c r="L59" s="1">
        <f>F59-B58</f>
        <v>22</v>
      </c>
      <c r="M59" s="62">
        <f t="shared" si="20"/>
        <v>2.4255514249821006E-2</v>
      </c>
      <c r="N59" s="62">
        <f>M59/L59*30</f>
        <v>3.3075701249755916E-2</v>
      </c>
      <c r="O59" s="45"/>
    </row>
    <row r="60" spans="1:15">
      <c r="E60" s="33"/>
      <c r="F60" s="30"/>
      <c r="G60" s="32"/>
      <c r="H60" s="44"/>
      <c r="I60" s="67"/>
      <c r="K60" s="35"/>
      <c r="L60" s="35"/>
    </row>
    <row r="61" spans="1:15">
      <c r="E61" s="33"/>
      <c r="F61" s="30"/>
      <c r="G61" s="32"/>
      <c r="H61" s="44"/>
      <c r="I61" s="67"/>
      <c r="J61"/>
      <c r="K61" s="35"/>
      <c r="L61" s="35"/>
    </row>
    <row r="62" spans="1:15">
      <c r="E62" s="33"/>
      <c r="F62" s="30"/>
      <c r="G62" s="32"/>
      <c r="H62" s="44"/>
      <c r="I62" s="67"/>
      <c r="J62"/>
      <c r="K62" s="35"/>
      <c r="L62" s="35"/>
    </row>
    <row r="63" spans="1:15">
      <c r="E63" s="33"/>
      <c r="F63" s="30"/>
      <c r="G63" s="32"/>
      <c r="H63" s="44"/>
      <c r="I63" s="67"/>
      <c r="J63"/>
      <c r="K63" s="35"/>
      <c r="L63" s="35"/>
    </row>
    <row r="64" spans="1:15">
      <c r="E64" s="33"/>
      <c r="F64" s="30"/>
      <c r="G64" s="32"/>
      <c r="H64" s="44"/>
      <c r="I64" s="67"/>
      <c r="J64"/>
      <c r="K64" s="35"/>
      <c r="L64" s="35"/>
    </row>
    <row r="65" spans="5:12">
      <c r="E65" s="33"/>
      <c r="F65" s="30"/>
      <c r="G65" s="32"/>
      <c r="H65" s="44"/>
      <c r="I65" s="67"/>
      <c r="J65"/>
      <c r="K65" s="35"/>
      <c r="L65" s="35"/>
    </row>
    <row r="66" spans="5:12">
      <c r="E66" s="33"/>
      <c r="F66" s="30"/>
      <c r="G66" s="32"/>
      <c r="H66" s="44"/>
      <c r="I66" s="67"/>
      <c r="J66"/>
      <c r="K66" s="35"/>
      <c r="L66" s="35"/>
    </row>
    <row r="67" spans="5:12">
      <c r="E67" s="33"/>
      <c r="F67" s="30"/>
      <c r="G67" s="32"/>
      <c r="H67" s="44"/>
      <c r="J67"/>
    </row>
    <row r="68" spans="5:12">
      <c r="E68" s="33"/>
      <c r="F68" s="30"/>
      <c r="G68" s="32"/>
      <c r="H68" s="44"/>
      <c r="J68"/>
    </row>
    <row r="69" spans="5:12">
      <c r="E69" s="33"/>
      <c r="F69" s="30"/>
      <c r="G69" s="32"/>
      <c r="H69" s="44"/>
      <c r="J69"/>
    </row>
    <row r="70" spans="5:12">
      <c r="E70" s="33"/>
      <c r="F70" s="30"/>
      <c r="G70" s="32"/>
      <c r="H70" s="44"/>
      <c r="J70"/>
    </row>
    <row r="71" spans="5:12">
      <c r="J71"/>
    </row>
    <row r="72" spans="5:12">
      <c r="J72"/>
    </row>
    <row r="73" spans="5:12">
      <c r="J73"/>
    </row>
  </sheetData>
  <pageMargins left="0.25" right="0.25" top="0.75" bottom="0.75" header="0.3" footer="0.3"/>
  <pageSetup paperSize="9"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K61:L66 N47 I61:I66 N52 L54 I60:L60 N59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3796-0219-408B-99C0-FA7EE694BB58}">
  <dimension ref="A2:U12"/>
  <sheetViews>
    <sheetView tabSelected="1" zoomScale="160" zoomScaleNormal="160" workbookViewId="0">
      <selection activeCell="E7" sqref="E7"/>
    </sheetView>
  </sheetViews>
  <sheetFormatPr defaultRowHeight="12.75"/>
  <cols>
    <col min="1" max="1" width="6.85546875" bestFit="1" customWidth="1"/>
    <col min="2" max="2" width="4.140625" style="111" bestFit="1" customWidth="1"/>
    <col min="3" max="3" width="8.42578125" bestFit="1" customWidth="1"/>
    <col min="4" max="4" width="5.140625" bestFit="1" customWidth="1"/>
    <col min="5" max="5" width="8.42578125" bestFit="1" customWidth="1"/>
    <col min="6" max="6" width="6.28515625" bestFit="1" customWidth="1"/>
    <col min="7" max="7" width="8.42578125" bestFit="1" customWidth="1"/>
    <col min="8" max="8" width="3" bestFit="1" customWidth="1"/>
    <col min="9" max="9" width="11.5703125" bestFit="1" customWidth="1"/>
    <col min="11" max="11" width="9.42578125" bestFit="1" customWidth="1"/>
    <col min="12" max="12" width="3" bestFit="1" customWidth="1"/>
    <col min="13" max="13" width="7.42578125" bestFit="1" customWidth="1"/>
    <col min="14" max="14" width="3" bestFit="1" customWidth="1"/>
    <col min="16" max="16" width="3" bestFit="1" customWidth="1"/>
    <col min="18" max="18" width="3" bestFit="1" customWidth="1"/>
    <col min="19" max="19" width="8" bestFit="1" customWidth="1"/>
  </cols>
  <sheetData>
    <row r="2" spans="1:21">
      <c r="A2" s="109">
        <f>A5</f>
        <v>45352</v>
      </c>
      <c r="C2">
        <f>C5</f>
        <v>2018.91</v>
      </c>
      <c r="E2">
        <f>E5</f>
        <v>30.7361</v>
      </c>
      <c r="G2">
        <f>G5</f>
        <v>33.225700000000003</v>
      </c>
      <c r="I2">
        <f>I5</f>
        <v>576.58807100000001</v>
      </c>
      <c r="K2">
        <f>K5</f>
        <v>1.034036</v>
      </c>
      <c r="M2">
        <f>M5</f>
        <v>31.52</v>
      </c>
      <c r="O2">
        <f>O5</f>
        <v>23.5</v>
      </c>
      <c r="Q2">
        <f>Q5</f>
        <v>43.16</v>
      </c>
      <c r="S2">
        <f>S5</f>
        <v>11.33</v>
      </c>
    </row>
    <row r="3" spans="1:21">
      <c r="A3" s="130"/>
      <c r="B3" s="132"/>
      <c r="C3" s="131" t="s">
        <v>217</v>
      </c>
      <c r="D3" s="131"/>
      <c r="E3" s="131" t="s">
        <v>54</v>
      </c>
      <c r="F3" s="131"/>
      <c r="G3" s="131" t="s">
        <v>222</v>
      </c>
      <c r="H3" s="131"/>
      <c r="I3" s="131">
        <v>801</v>
      </c>
      <c r="J3" s="131"/>
      <c r="K3" s="131" t="s">
        <v>172</v>
      </c>
      <c r="L3" s="131"/>
      <c r="M3" s="131" t="s">
        <v>218</v>
      </c>
      <c r="N3" s="131"/>
      <c r="O3" s="131" t="s">
        <v>219</v>
      </c>
      <c r="P3" s="131"/>
      <c r="Q3" s="131" t="s">
        <v>220</v>
      </c>
      <c r="R3" s="131"/>
      <c r="S3" s="131" t="s">
        <v>221</v>
      </c>
      <c r="T3" s="131" t="s">
        <v>223</v>
      </c>
      <c r="U3" s="131" t="s">
        <v>224</v>
      </c>
    </row>
    <row r="5" spans="1:21">
      <c r="A5" s="109">
        <v>45352</v>
      </c>
      <c r="B5" s="111">
        <v>161</v>
      </c>
      <c r="C5">
        <v>2018.91</v>
      </c>
      <c r="D5">
        <v>1100</v>
      </c>
      <c r="E5">
        <v>30.7361</v>
      </c>
      <c r="F5">
        <v>81.99</v>
      </c>
      <c r="G5">
        <v>33.225700000000003</v>
      </c>
      <c r="H5">
        <v>57</v>
      </c>
      <c r="I5">
        <v>576.58807100000001</v>
      </c>
      <c r="J5">
        <v>125000</v>
      </c>
      <c r="K5">
        <v>1.034036</v>
      </c>
      <c r="L5">
        <v>36</v>
      </c>
      <c r="M5">
        <v>31.52</v>
      </c>
      <c r="N5">
        <v>12</v>
      </c>
      <c r="O5">
        <v>23.5</v>
      </c>
      <c r="P5">
        <v>15</v>
      </c>
      <c r="Q5">
        <v>43.16</v>
      </c>
      <c r="R5">
        <v>15</v>
      </c>
      <c r="S5">
        <v>11.33</v>
      </c>
      <c r="T5">
        <f>(B5*C5)+(D5*E5)+(F5*G5)+(H5*I5)+(J5*K5)+(L5*M5)+(N5*O5)+(P5*Q5)+(R5*S5)</f>
        <v>525932.48518999992</v>
      </c>
      <c r="U5">
        <v>9193.69</v>
      </c>
    </row>
    <row r="6" spans="1:21">
      <c r="A6" s="109">
        <v>45351</v>
      </c>
      <c r="B6" s="111">
        <v>161</v>
      </c>
      <c r="C6">
        <v>2018.91</v>
      </c>
      <c r="D6">
        <v>1100</v>
      </c>
      <c r="E6">
        <v>30.7361</v>
      </c>
      <c r="F6">
        <v>81.99</v>
      </c>
      <c r="G6">
        <v>33.225700000000003</v>
      </c>
      <c r="H6">
        <v>57</v>
      </c>
      <c r="I6">
        <v>576.58807100000001</v>
      </c>
      <c r="J6">
        <v>125000</v>
      </c>
      <c r="K6">
        <v>1.010337</v>
      </c>
      <c r="L6">
        <v>36</v>
      </c>
      <c r="M6">
        <v>28.66</v>
      </c>
      <c r="N6">
        <v>12</v>
      </c>
      <c r="O6">
        <v>21.38</v>
      </c>
      <c r="P6">
        <v>15</v>
      </c>
      <c r="Q6">
        <v>39.24</v>
      </c>
      <c r="T6">
        <f t="shared" ref="T6:T12" si="0">(B6*C6)+(D6*E6)+(F6*G6)+(H6*I6)+(J6*K6)+(L6*M6)+(N6*O6)+(P6*Q6)+(R6*S6)</f>
        <v>522612.96018999995</v>
      </c>
      <c r="U6">
        <v>9100.27</v>
      </c>
    </row>
    <row r="7" spans="1:21">
      <c r="A7" s="109">
        <v>45350</v>
      </c>
      <c r="B7" s="111">
        <v>161</v>
      </c>
      <c r="C7">
        <v>2018.91</v>
      </c>
      <c r="D7">
        <v>1100</v>
      </c>
      <c r="E7">
        <v>30.7361</v>
      </c>
      <c r="F7">
        <v>81.99</v>
      </c>
      <c r="G7">
        <v>33.225700000000003</v>
      </c>
      <c r="H7">
        <v>57</v>
      </c>
      <c r="I7">
        <v>576.58807100000001</v>
      </c>
      <c r="J7">
        <v>125000</v>
      </c>
      <c r="K7">
        <v>1.067704</v>
      </c>
      <c r="L7">
        <v>36</v>
      </c>
      <c r="M7">
        <v>26.06</v>
      </c>
      <c r="N7">
        <v>12</v>
      </c>
      <c r="O7">
        <v>19.45</v>
      </c>
      <c r="T7">
        <f t="shared" si="0"/>
        <v>529078.47519000003</v>
      </c>
      <c r="U7">
        <v>9184.6299999999992</v>
      </c>
    </row>
    <row r="8" spans="1:21">
      <c r="J8">
        <v>125000</v>
      </c>
      <c r="K8">
        <v>1.064435</v>
      </c>
      <c r="L8">
        <v>36</v>
      </c>
      <c r="M8">
        <v>23.7</v>
      </c>
      <c r="T8">
        <f t="shared" si="0"/>
        <v>133907.57500000001</v>
      </c>
    </row>
    <row r="9" spans="1:21">
      <c r="J9">
        <v>125000</v>
      </c>
      <c r="K9">
        <v>1.0192399999999999</v>
      </c>
      <c r="L9">
        <v>36</v>
      </c>
      <c r="M9">
        <v>21.56</v>
      </c>
      <c r="T9">
        <f t="shared" si="0"/>
        <v>128181.15999999999</v>
      </c>
    </row>
    <row r="10" spans="1:21">
      <c r="J10">
        <v>125000</v>
      </c>
      <c r="K10">
        <v>1.0032049999999999</v>
      </c>
      <c r="L10">
        <v>36</v>
      </c>
      <c r="M10">
        <v>19.600000000000001</v>
      </c>
      <c r="T10">
        <f t="shared" si="0"/>
        <v>126106.22499999999</v>
      </c>
    </row>
    <row r="11" spans="1:21">
      <c r="L11">
        <v>36</v>
      </c>
      <c r="M11">
        <v>17.82</v>
      </c>
      <c r="T11">
        <f t="shared" si="0"/>
        <v>641.52</v>
      </c>
    </row>
    <row r="12" spans="1:21">
      <c r="L12">
        <v>36</v>
      </c>
      <c r="M12">
        <v>15.3</v>
      </c>
      <c r="T12">
        <f t="shared" si="0"/>
        <v>550.80000000000007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640D-BCE1-450D-8C0D-0DF7FD321A6F}">
  <dimension ref="A1:R16"/>
  <sheetViews>
    <sheetView zoomScale="160" zoomScaleNormal="160" workbookViewId="0">
      <selection activeCell="I20" sqref="I20"/>
    </sheetView>
  </sheetViews>
  <sheetFormatPr defaultRowHeight="12.75"/>
  <cols>
    <col min="2" max="2" width="9.28515625" style="110" bestFit="1" customWidth="1"/>
    <col min="3" max="3" width="6.28515625" style="111" bestFit="1" customWidth="1"/>
    <col min="4" max="4" width="13.140625" style="112" bestFit="1" customWidth="1"/>
    <col min="5" max="5" width="13.140625" style="112" customWidth="1"/>
    <col min="6" max="6" width="0.85546875" style="112" customWidth="1"/>
    <col min="7" max="7" width="6.28515625" style="110" bestFit="1" customWidth="1"/>
    <col min="8" max="8" width="8.85546875" style="110" bestFit="1" customWidth="1"/>
    <col min="9" max="9" width="9.140625" style="110"/>
    <col min="10" max="10" width="11.28515625" style="112" customWidth="1"/>
    <col min="11" max="11" width="10.5703125" style="110" bestFit="1" customWidth="1"/>
    <col min="12" max="12" width="12.140625" style="112" bestFit="1" customWidth="1"/>
    <col min="13" max="13" width="9.140625" style="112"/>
    <col min="14" max="18" width="9.140625" style="110"/>
  </cols>
  <sheetData>
    <row r="1" spans="1:13" s="111" customFormat="1">
      <c r="D1" s="112"/>
      <c r="E1" s="112"/>
      <c r="F1" s="112"/>
      <c r="J1" s="112"/>
      <c r="L1" s="112"/>
      <c r="M1" s="112"/>
    </row>
    <row r="2" spans="1:13" s="111" customFormat="1">
      <c r="B2" s="111" t="s">
        <v>172</v>
      </c>
      <c r="D2" s="112"/>
      <c r="E2" s="112"/>
      <c r="F2" s="112"/>
      <c r="J2" s="112"/>
      <c r="L2" s="112"/>
      <c r="M2" s="112"/>
    </row>
    <row r="3" spans="1:13" s="111" customFormat="1">
      <c r="D3" s="112"/>
      <c r="E3" s="112"/>
      <c r="F3" s="112"/>
      <c r="J3" s="112"/>
      <c r="L3" s="112"/>
      <c r="M3" s="112"/>
    </row>
    <row r="4" spans="1:13" s="111" customFormat="1">
      <c r="C4" s="111" t="s">
        <v>29</v>
      </c>
      <c r="D4" s="112"/>
      <c r="E4" s="112"/>
      <c r="F4" s="112"/>
      <c r="J4" s="112"/>
      <c r="L4" s="112"/>
      <c r="M4" s="112"/>
    </row>
    <row r="5" spans="1:13" s="111" customFormat="1">
      <c r="A5" s="111" t="s">
        <v>173</v>
      </c>
      <c r="B5" s="111" t="s">
        <v>41</v>
      </c>
      <c r="C5" s="111" t="s">
        <v>174</v>
      </c>
      <c r="D5" s="112" t="s">
        <v>38</v>
      </c>
      <c r="E5" s="112" t="s">
        <v>175</v>
      </c>
      <c r="F5" s="112"/>
      <c r="G5" s="111" t="s">
        <v>176</v>
      </c>
      <c r="H5" s="112" t="s">
        <v>38</v>
      </c>
      <c r="I5" s="112" t="s">
        <v>175</v>
      </c>
      <c r="J5" s="112" t="s">
        <v>177</v>
      </c>
      <c r="K5" s="111" t="s">
        <v>178</v>
      </c>
      <c r="L5" s="112"/>
      <c r="M5" s="112"/>
    </row>
    <row r="6" spans="1:13" s="111" customFormat="1">
      <c r="A6" s="109"/>
      <c r="B6" s="110"/>
      <c r="D6" s="112"/>
      <c r="E6" s="112"/>
      <c r="F6" s="112"/>
      <c r="J6" s="112"/>
      <c r="L6" s="112"/>
      <c r="M6" s="112"/>
    </row>
    <row r="7" spans="1:13" s="111" customFormat="1">
      <c r="A7" s="109"/>
      <c r="B7" s="110"/>
      <c r="D7" s="112"/>
      <c r="E7" s="112"/>
      <c r="F7" s="112"/>
      <c r="J7" s="112"/>
      <c r="L7" s="112"/>
      <c r="M7" s="112"/>
    </row>
    <row r="8" spans="1:13" s="111" customFormat="1">
      <c r="A8" s="109"/>
      <c r="B8" s="110"/>
      <c r="D8" s="112"/>
      <c r="E8" s="112"/>
      <c r="F8" s="112"/>
      <c r="J8" s="112"/>
      <c r="L8" s="112"/>
      <c r="M8" s="112"/>
    </row>
    <row r="9" spans="1:13" s="111" customFormat="1">
      <c r="A9" s="109">
        <v>45352</v>
      </c>
      <c r="B9" s="110">
        <v>1.034036</v>
      </c>
      <c r="D9" s="112">
        <f>$C$14*B9</f>
        <v>51701.799999999996</v>
      </c>
      <c r="E9" s="112">
        <f>D9-$D$14</f>
        <v>1541.5500000000029</v>
      </c>
      <c r="F9" s="112"/>
      <c r="G9" s="110"/>
      <c r="H9" s="112">
        <f>$G$12*B9</f>
        <v>77552.7</v>
      </c>
      <c r="I9" s="112">
        <f>H9-$H$12</f>
        <v>-2279.9250000000029</v>
      </c>
      <c r="J9" s="112">
        <f>E9+I9</f>
        <v>-738.375</v>
      </c>
      <c r="K9" s="113">
        <f>J9/($H$12+$D$14)</f>
        <v>-5.6801190065224726E-3</v>
      </c>
      <c r="L9" s="112"/>
      <c r="M9" s="112"/>
    </row>
    <row r="10" spans="1:13" s="111" customFormat="1">
      <c r="A10" s="109">
        <v>45351</v>
      </c>
      <c r="B10" s="110">
        <v>1.067704</v>
      </c>
      <c r="D10" s="112">
        <f>$C$14*B10</f>
        <v>53385.2</v>
      </c>
      <c r="E10" s="112">
        <f>D10-$D$14</f>
        <v>3224.9500000000044</v>
      </c>
      <c r="F10" s="112"/>
      <c r="G10" s="110"/>
      <c r="H10" s="112">
        <f>$G$12*B10</f>
        <v>80077.8</v>
      </c>
      <c r="I10" s="112">
        <f>H10-$H$12</f>
        <v>245.17500000000291</v>
      </c>
      <c r="J10" s="112">
        <f>E10+I10</f>
        <v>3470.1250000000073</v>
      </c>
      <c r="K10" s="113">
        <f>J10/($H$12+$D$14)</f>
        <v>2.669473230744383E-2</v>
      </c>
      <c r="L10" s="112"/>
      <c r="M10" s="112"/>
    </row>
    <row r="11" spans="1:13">
      <c r="A11" s="109">
        <v>45350</v>
      </c>
      <c r="B11" s="110">
        <v>1.067704</v>
      </c>
      <c r="D11" s="112">
        <f>$C$14*B11</f>
        <v>53385.2</v>
      </c>
      <c r="E11" s="112">
        <f>D11-$D$14</f>
        <v>3224.9500000000044</v>
      </c>
      <c r="H11" s="112">
        <f>$G$12*B11</f>
        <v>80077.8</v>
      </c>
      <c r="I11" s="112">
        <f>H11-$H$12</f>
        <v>245.17500000000291</v>
      </c>
      <c r="J11" s="112">
        <f>E11+I11</f>
        <v>3470.1250000000073</v>
      </c>
      <c r="K11" s="113">
        <f>J11/($H$12+$D$14)</f>
        <v>2.669473230744383E-2</v>
      </c>
    </row>
    <row r="12" spans="1:13">
      <c r="A12" s="109">
        <v>45349</v>
      </c>
      <c r="B12" s="110">
        <v>1.064435</v>
      </c>
      <c r="D12" s="112">
        <f>$C$14*B12</f>
        <v>53221.75</v>
      </c>
      <c r="E12" s="112">
        <f>D12-$D$14</f>
        <v>3061.5000000000073</v>
      </c>
      <c r="G12" s="111">
        <v>75000</v>
      </c>
      <c r="H12" s="112">
        <f>$B$12*G12</f>
        <v>79832.625</v>
      </c>
      <c r="I12" s="112">
        <f>H12-$H$12</f>
        <v>0</v>
      </c>
      <c r="J12" s="112">
        <f>E12+I12</f>
        <v>3061.5000000000073</v>
      </c>
      <c r="K12" s="113">
        <f>J12/($H$12+$D$14)</f>
        <v>2.3551290791899226E-2</v>
      </c>
    </row>
    <row r="13" spans="1:13">
      <c r="A13" s="109">
        <v>45348</v>
      </c>
      <c r="B13" s="110">
        <v>1.0192399999999999</v>
      </c>
      <c r="D13" s="112">
        <f>$C$14*B13</f>
        <v>50961.999999999993</v>
      </c>
      <c r="E13" s="112">
        <f>D13-$D$14</f>
        <v>801.75</v>
      </c>
      <c r="J13" s="112">
        <f>E13+I13</f>
        <v>801.75</v>
      </c>
      <c r="K13" s="113">
        <f>J13/($H$12+$D$14)</f>
        <v>6.167645726736946E-3</v>
      </c>
    </row>
    <row r="14" spans="1:13">
      <c r="A14" s="109">
        <v>45347</v>
      </c>
      <c r="B14" s="110">
        <v>1.0032049999999999</v>
      </c>
      <c r="C14" s="111">
        <v>50000</v>
      </c>
      <c r="D14" s="112">
        <f>$C$14*B14</f>
        <v>50160.249999999993</v>
      </c>
      <c r="E14" s="112">
        <f>D14-$D$14</f>
        <v>0</v>
      </c>
      <c r="J14" s="112">
        <f>E14+I14</f>
        <v>0</v>
      </c>
      <c r="K14" s="110">
        <f>J14/($H$12+$D$14)</f>
        <v>0</v>
      </c>
    </row>
    <row r="15" spans="1:13">
      <c r="A15" s="109">
        <v>45346</v>
      </c>
      <c r="B15" s="110">
        <v>0.97160999999999997</v>
      </c>
    </row>
    <row r="16" spans="1:13">
      <c r="A16" s="109">
        <v>45345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C3B0-725E-4944-8F62-283C27DB3DF7}">
  <dimension ref="A1:L75"/>
  <sheetViews>
    <sheetView topLeftCell="A29" zoomScale="190" zoomScaleNormal="190" workbookViewId="0">
      <selection activeCell="B45" sqref="B45"/>
    </sheetView>
  </sheetViews>
  <sheetFormatPr defaultRowHeight="12.75"/>
  <cols>
    <col min="1" max="1" width="10.42578125" style="117" bestFit="1" customWidth="1"/>
    <col min="2" max="2" width="18.42578125" style="128" bestFit="1" customWidth="1"/>
    <col min="3" max="3" width="13.28515625" style="123" customWidth="1"/>
    <col min="4" max="4" width="9.42578125" style="120" bestFit="1" customWidth="1"/>
    <col min="5" max="5" width="8.85546875" style="125" bestFit="1" customWidth="1"/>
    <col min="6" max="12" width="9.140625" style="117"/>
  </cols>
  <sheetData>
    <row r="1" spans="1:11" ht="25.5">
      <c r="A1" s="114" t="s">
        <v>173</v>
      </c>
      <c r="B1" s="126" t="s">
        <v>41</v>
      </c>
      <c r="C1" s="121" t="s">
        <v>179</v>
      </c>
      <c r="D1" s="119" t="s">
        <v>180</v>
      </c>
      <c r="E1" s="124" t="s">
        <v>181</v>
      </c>
    </row>
    <row r="2" spans="1:11">
      <c r="A2" s="115">
        <v>45289</v>
      </c>
      <c r="B2" s="126">
        <v>538.78970700000002</v>
      </c>
      <c r="C2" s="121" t="s">
        <v>182</v>
      </c>
      <c r="D2" s="116">
        <v>0</v>
      </c>
      <c r="E2" s="124" t="s">
        <v>183</v>
      </c>
    </row>
    <row r="3" spans="1:11">
      <c r="A3" s="115">
        <v>45294</v>
      </c>
      <c r="B3" s="126">
        <v>539.40629100000001</v>
      </c>
      <c r="C3" s="121" t="s">
        <v>184</v>
      </c>
      <c r="D3" s="116">
        <v>1.1000000000000001E-3</v>
      </c>
      <c r="E3" s="129">
        <f>D2+D3</f>
        <v>1.1000000000000001E-3</v>
      </c>
    </row>
    <row r="4" spans="1:11">
      <c r="A4" s="115">
        <v>45295</v>
      </c>
      <c r="B4" s="127">
        <v>540.000044</v>
      </c>
      <c r="C4" s="121" t="s">
        <v>185</v>
      </c>
      <c r="D4" s="116">
        <v>1.1000000000000001E-3</v>
      </c>
      <c r="E4" s="129">
        <f>D3+D4</f>
        <v>2.2000000000000001E-3</v>
      </c>
    </row>
    <row r="5" spans="1:11">
      <c r="A5" s="115">
        <v>45296</v>
      </c>
      <c r="B5" s="126">
        <v>540.60110799999995</v>
      </c>
      <c r="C5" s="121" t="s">
        <v>186</v>
      </c>
      <c r="D5" s="116">
        <v>1.1000000000000001E-3</v>
      </c>
      <c r="E5" s="129">
        <f>E4+D5</f>
        <v>3.3E-3</v>
      </c>
    </row>
    <row r="6" spans="1:11">
      <c r="A6" s="115">
        <v>45299</v>
      </c>
      <c r="B6" s="126">
        <v>542.43450199999995</v>
      </c>
      <c r="C6" s="122">
        <v>1833394</v>
      </c>
      <c r="D6" s="116">
        <v>3.3E-3</v>
      </c>
      <c r="E6" s="129">
        <f>E5+D6</f>
        <v>6.6E-3</v>
      </c>
    </row>
    <row r="7" spans="1:11">
      <c r="A7" s="115">
        <v>45300</v>
      </c>
      <c r="B7" s="126">
        <v>543.04310699999996</v>
      </c>
      <c r="C7" s="121" t="s">
        <v>187</v>
      </c>
      <c r="D7" s="116">
        <v>1.1000000000000001E-3</v>
      </c>
      <c r="E7" s="129">
        <f>E6+D7</f>
        <v>7.7000000000000002E-3</v>
      </c>
    </row>
    <row r="8" spans="1:11">
      <c r="A8" s="115">
        <v>45301</v>
      </c>
      <c r="B8" s="126">
        <v>543.64739199999997</v>
      </c>
      <c r="C8" s="121" t="s">
        <v>188</v>
      </c>
      <c r="D8" s="116">
        <v>1.1000000000000001E-3</v>
      </c>
      <c r="E8" s="129">
        <f>E7+D8</f>
        <v>8.8000000000000005E-3</v>
      </c>
    </row>
    <row r="9" spans="1:11">
      <c r="A9" s="115">
        <v>45302</v>
      </c>
      <c r="B9" s="126">
        <v>544.251892</v>
      </c>
      <c r="C9" s="121" t="s">
        <v>189</v>
      </c>
      <c r="D9" s="116">
        <v>1.1000000000000001E-3</v>
      </c>
      <c r="E9" s="129">
        <f t="shared" ref="E9:E43" si="0">E8+D9</f>
        <v>9.9000000000000008E-3</v>
      </c>
      <c r="K9" s="118"/>
    </row>
    <row r="10" spans="1:11">
      <c r="A10" s="115">
        <v>45303</v>
      </c>
      <c r="B10" s="126">
        <v>544.85273700000005</v>
      </c>
      <c r="C10" s="121" t="s">
        <v>190</v>
      </c>
      <c r="D10" s="116">
        <v>1.1000000000000001E-3</v>
      </c>
      <c r="E10" s="129">
        <f t="shared" si="0"/>
        <v>1.1000000000000001E-2</v>
      </c>
      <c r="K10" s="118"/>
    </row>
    <row r="11" spans="1:11">
      <c r="A11" s="115">
        <v>45306</v>
      </c>
      <c r="B11" s="126">
        <v>546.65639799999997</v>
      </c>
      <c r="C11" s="122">
        <v>1803661</v>
      </c>
      <c r="D11" s="116">
        <v>3.3E-3</v>
      </c>
      <c r="E11" s="129">
        <f t="shared" si="0"/>
        <v>1.43E-2</v>
      </c>
      <c r="K11" s="118"/>
    </row>
    <row r="12" spans="1:11">
      <c r="A12" s="115">
        <v>45307</v>
      </c>
      <c r="B12" s="126">
        <v>547.255898</v>
      </c>
      <c r="C12" s="121" t="s">
        <v>191</v>
      </c>
      <c r="D12" s="116">
        <v>1E-3</v>
      </c>
      <c r="E12" s="129">
        <f t="shared" si="0"/>
        <v>1.5300000000000001E-2</v>
      </c>
      <c r="K12" s="118"/>
    </row>
    <row r="13" spans="1:11">
      <c r="A13" s="115">
        <v>45308</v>
      </c>
      <c r="B13" s="126">
        <v>547.85336800000005</v>
      </c>
      <c r="C13" s="121" t="s">
        <v>192</v>
      </c>
      <c r="D13" s="116">
        <v>1E-3</v>
      </c>
      <c r="E13" s="129">
        <f t="shared" si="0"/>
        <v>1.6300000000000002E-2</v>
      </c>
    </row>
    <row r="14" spans="1:11">
      <c r="A14" s="115">
        <v>45309</v>
      </c>
      <c r="B14" s="126">
        <v>548.45883500000002</v>
      </c>
      <c r="C14" s="121" t="s">
        <v>193</v>
      </c>
      <c r="D14" s="116">
        <v>1.1000000000000001E-3</v>
      </c>
      <c r="E14" s="129">
        <f t="shared" si="0"/>
        <v>1.7400000000000002E-2</v>
      </c>
    </row>
    <row r="15" spans="1:11">
      <c r="A15" s="115">
        <v>45310</v>
      </c>
      <c r="B15" s="126">
        <v>549.06771900000001</v>
      </c>
      <c r="C15" s="121" t="s">
        <v>194</v>
      </c>
      <c r="D15" s="116">
        <v>1.1000000000000001E-3</v>
      </c>
      <c r="E15" s="129">
        <f t="shared" si="0"/>
        <v>1.8500000000000003E-2</v>
      </c>
    </row>
    <row r="16" spans="1:11">
      <c r="A16" s="115">
        <v>45313</v>
      </c>
      <c r="B16" s="126">
        <v>550.93394899999998</v>
      </c>
      <c r="C16" s="122">
        <v>1866230</v>
      </c>
      <c r="D16" s="116">
        <v>3.3E-3</v>
      </c>
      <c r="E16" s="129">
        <f t="shared" si="0"/>
        <v>2.1800000000000003E-2</v>
      </c>
    </row>
    <row r="17" spans="1:5">
      <c r="A17" s="115">
        <v>45314</v>
      </c>
      <c r="B17" s="126">
        <v>551.56365100000005</v>
      </c>
      <c r="C17" s="121" t="s">
        <v>195</v>
      </c>
      <c r="D17" s="116">
        <v>1.1000000000000001E-3</v>
      </c>
      <c r="E17" s="129">
        <f t="shared" si="0"/>
        <v>2.2900000000000004E-2</v>
      </c>
    </row>
    <row r="18" spans="1:5">
      <c r="A18" s="115">
        <v>45315</v>
      </c>
      <c r="B18" s="126">
        <v>552.18915300000003</v>
      </c>
      <c r="C18" s="121" t="s">
        <v>196</v>
      </c>
      <c r="D18" s="116">
        <v>1.1000000000000001E-3</v>
      </c>
      <c r="E18" s="129">
        <f t="shared" si="0"/>
        <v>2.4000000000000004E-2</v>
      </c>
    </row>
    <row r="19" spans="1:5">
      <c r="A19" s="115">
        <v>45316</v>
      </c>
      <c r="B19" s="126">
        <v>552.81493399999999</v>
      </c>
      <c r="C19" s="121" t="s">
        <v>197</v>
      </c>
      <c r="D19" s="116">
        <v>1.1000000000000001E-3</v>
      </c>
      <c r="E19" s="129">
        <f t="shared" si="0"/>
        <v>2.5100000000000004E-2</v>
      </c>
    </row>
    <row r="20" spans="1:5">
      <c r="A20" s="115">
        <v>45317</v>
      </c>
      <c r="B20" s="126">
        <v>553.42975100000001</v>
      </c>
      <c r="C20" s="121" t="s">
        <v>198</v>
      </c>
      <c r="D20" s="116">
        <v>1.1000000000000001E-3</v>
      </c>
      <c r="E20" s="129">
        <f t="shared" si="0"/>
        <v>2.6200000000000005E-2</v>
      </c>
    </row>
    <row r="21" spans="1:5">
      <c r="A21" s="115">
        <v>45320</v>
      </c>
      <c r="B21" s="126">
        <v>555.31532100000004</v>
      </c>
      <c r="C21" s="122">
        <v>1885570</v>
      </c>
      <c r="D21" s="116">
        <v>3.3999999999999998E-3</v>
      </c>
      <c r="E21" s="129">
        <f t="shared" si="0"/>
        <v>2.9600000000000005E-2</v>
      </c>
    </row>
    <row r="22" spans="1:5">
      <c r="A22" s="115">
        <v>45321</v>
      </c>
      <c r="B22" s="126">
        <v>555.950107</v>
      </c>
      <c r="C22" s="121" t="s">
        <v>199</v>
      </c>
      <c r="D22" s="116">
        <v>1.1000000000000001E-3</v>
      </c>
      <c r="E22" s="129">
        <f t="shared" si="0"/>
        <v>3.0700000000000005E-2</v>
      </c>
    </row>
    <row r="23" spans="1:5">
      <c r="A23" s="115">
        <v>45322</v>
      </c>
      <c r="B23" s="126">
        <v>556.58167700000001</v>
      </c>
      <c r="C23" s="121" t="s">
        <v>200</v>
      </c>
      <c r="D23" s="116">
        <v>1.1000000000000001E-3</v>
      </c>
      <c r="E23" s="129">
        <f t="shared" si="0"/>
        <v>3.1800000000000002E-2</v>
      </c>
    </row>
    <row r="24" spans="1:5">
      <c r="A24" s="115">
        <v>45323</v>
      </c>
      <c r="B24" s="126">
        <v>557.21083299999998</v>
      </c>
      <c r="C24" s="121" t="s">
        <v>201</v>
      </c>
      <c r="D24" s="116">
        <v>1.1000000000000001E-3</v>
      </c>
      <c r="E24" s="129">
        <f t="shared" si="0"/>
        <v>3.2899999999999999E-2</v>
      </c>
    </row>
    <row r="25" spans="1:5">
      <c r="A25" s="115">
        <v>45324</v>
      </c>
      <c r="B25" s="126">
        <v>557.85254299999997</v>
      </c>
      <c r="C25" s="121" t="s">
        <v>202</v>
      </c>
      <c r="D25" s="116">
        <v>1.1000000000000001E-3</v>
      </c>
      <c r="E25" s="129">
        <f t="shared" si="0"/>
        <v>3.3999999999999996E-2</v>
      </c>
    </row>
    <row r="26" spans="1:5">
      <c r="A26" s="115">
        <v>45327</v>
      </c>
      <c r="B26" s="126">
        <v>559.83385699999997</v>
      </c>
      <c r="C26" s="122">
        <v>1981314</v>
      </c>
      <c r="D26" s="116">
        <v>3.5000000000000001E-3</v>
      </c>
      <c r="E26" s="129">
        <f t="shared" si="0"/>
        <v>3.7499999999999999E-2</v>
      </c>
    </row>
    <row r="27" spans="1:5">
      <c r="A27" s="115">
        <v>45328</v>
      </c>
      <c r="B27" s="126">
        <v>560.499053</v>
      </c>
      <c r="C27" s="121" t="s">
        <v>203</v>
      </c>
      <c r="D27" s="116">
        <v>1.1000000000000001E-3</v>
      </c>
      <c r="E27" s="129">
        <f t="shared" si="0"/>
        <v>3.8599999999999995E-2</v>
      </c>
    </row>
    <row r="28" spans="1:5">
      <c r="A28" s="115">
        <v>45329</v>
      </c>
      <c r="B28" s="126">
        <v>561.15721199999996</v>
      </c>
      <c r="C28" s="121" t="s">
        <v>204</v>
      </c>
      <c r="D28" s="116">
        <v>1.1000000000000001E-3</v>
      </c>
      <c r="E28" s="129">
        <f t="shared" si="0"/>
        <v>3.9699999999999992E-2</v>
      </c>
    </row>
    <row r="29" spans="1:5">
      <c r="A29" s="115">
        <v>45330</v>
      </c>
      <c r="B29" s="126">
        <v>561.81587999999999</v>
      </c>
      <c r="C29" s="121" t="s">
        <v>205</v>
      </c>
      <c r="D29" s="116">
        <v>1.1000000000000001E-3</v>
      </c>
      <c r="E29" s="129">
        <f t="shared" si="0"/>
        <v>4.0799999999999989E-2</v>
      </c>
    </row>
    <row r="30" spans="1:5">
      <c r="A30" s="115">
        <v>45331</v>
      </c>
      <c r="B30" s="126">
        <v>562.47431400000005</v>
      </c>
      <c r="C30" s="121" t="s">
        <v>206</v>
      </c>
      <c r="D30" s="116">
        <v>1.1000000000000001E-3</v>
      </c>
      <c r="E30" s="129">
        <f t="shared" si="0"/>
        <v>4.1899999999999986E-2</v>
      </c>
    </row>
    <row r="31" spans="1:5">
      <c r="A31" s="115">
        <v>45334</v>
      </c>
      <c r="B31" s="126">
        <v>564.45009800000003</v>
      </c>
      <c r="C31" s="122">
        <v>1975784</v>
      </c>
      <c r="D31" s="116">
        <v>3.5000000000000001E-3</v>
      </c>
      <c r="E31" s="129">
        <f t="shared" si="0"/>
        <v>4.5399999999999989E-2</v>
      </c>
    </row>
    <row r="32" spans="1:5">
      <c r="A32" s="115">
        <v>45335</v>
      </c>
      <c r="B32" s="126">
        <v>565.11282900000003</v>
      </c>
      <c r="C32" s="121" t="s">
        <v>207</v>
      </c>
      <c r="D32" s="116">
        <v>1.1000000000000001E-3</v>
      </c>
      <c r="E32" s="129">
        <f t="shared" si="0"/>
        <v>4.6499999999999986E-2</v>
      </c>
    </row>
    <row r="33" spans="1:5">
      <c r="A33" s="115">
        <v>45336</v>
      </c>
      <c r="B33" s="126">
        <v>565.75863100000004</v>
      </c>
      <c r="C33" s="121" t="s">
        <v>208</v>
      </c>
      <c r="D33" s="116">
        <v>1.1000000000000001E-3</v>
      </c>
      <c r="E33" s="129">
        <f t="shared" si="0"/>
        <v>4.7599999999999983E-2</v>
      </c>
    </row>
    <row r="34" spans="1:5">
      <c r="A34" s="115">
        <v>45337</v>
      </c>
      <c r="B34" s="126">
        <v>566.416246</v>
      </c>
      <c r="C34" s="121" t="s">
        <v>209</v>
      </c>
      <c r="D34" s="116">
        <v>1.1000000000000001E-3</v>
      </c>
      <c r="E34" s="129">
        <f t="shared" si="0"/>
        <v>4.8699999999999979E-2</v>
      </c>
    </row>
    <row r="35" spans="1:5">
      <c r="A35" s="115">
        <v>45338</v>
      </c>
      <c r="B35" s="126">
        <v>567.08235100000002</v>
      </c>
      <c r="C35" s="121" t="s">
        <v>210</v>
      </c>
      <c r="D35" s="116">
        <v>1.1000000000000001E-3</v>
      </c>
      <c r="E35" s="129">
        <f t="shared" si="0"/>
        <v>4.9799999999999976E-2</v>
      </c>
    </row>
    <row r="36" spans="1:5">
      <c r="A36" s="115">
        <v>45341</v>
      </c>
      <c r="B36" s="126">
        <v>569.09258399999999</v>
      </c>
      <c r="C36" s="122">
        <v>2010233</v>
      </c>
      <c r="D36" s="116">
        <v>3.5000000000000001E-3</v>
      </c>
      <c r="E36" s="129">
        <f t="shared" si="0"/>
        <v>5.3299999999999979E-2</v>
      </c>
    </row>
    <row r="37" spans="1:5">
      <c r="A37" s="115">
        <v>45342</v>
      </c>
      <c r="B37" s="126">
        <v>569.76265000000001</v>
      </c>
      <c r="C37" s="121" t="s">
        <v>211</v>
      </c>
      <c r="D37" s="116">
        <v>1.1000000000000001E-3</v>
      </c>
      <c r="E37" s="129">
        <f t="shared" si="0"/>
        <v>5.4399999999999976E-2</v>
      </c>
    </row>
    <row r="38" spans="1:5">
      <c r="A38" s="115">
        <v>45343</v>
      </c>
      <c r="B38" s="126">
        <v>570.43001100000004</v>
      </c>
      <c r="C38" s="121" t="s">
        <v>212</v>
      </c>
      <c r="D38" s="116">
        <v>1.1000000000000001E-3</v>
      </c>
      <c r="E38" s="129">
        <f t="shared" si="0"/>
        <v>5.5499999999999973E-2</v>
      </c>
    </row>
    <row r="39" spans="1:5">
      <c r="A39" s="115">
        <v>45344</v>
      </c>
      <c r="B39" s="126">
        <v>571.10522800000001</v>
      </c>
      <c r="C39" s="121" t="s">
        <v>213</v>
      </c>
      <c r="D39" s="116">
        <v>1.1000000000000001E-3</v>
      </c>
      <c r="E39" s="129">
        <f t="shared" si="0"/>
        <v>5.659999999999997E-2</v>
      </c>
    </row>
    <row r="40" spans="1:5">
      <c r="A40" s="115">
        <v>45345</v>
      </c>
      <c r="B40" s="126">
        <v>571.78678600000001</v>
      </c>
      <c r="C40" s="121" t="s">
        <v>214</v>
      </c>
      <c r="D40" s="116">
        <v>1.1000000000000001E-3</v>
      </c>
      <c r="E40" s="129">
        <f t="shared" si="0"/>
        <v>5.7699999999999967E-2</v>
      </c>
    </row>
    <row r="41" spans="1:5">
      <c r="A41" s="115">
        <v>45348</v>
      </c>
      <c r="B41" s="126">
        <v>573.835914</v>
      </c>
      <c r="C41" s="122">
        <v>2049128</v>
      </c>
      <c r="D41" s="116">
        <v>3.5000000000000001E-3</v>
      </c>
      <c r="E41" s="129">
        <f t="shared" si="0"/>
        <v>6.119999999999997E-2</v>
      </c>
    </row>
    <row r="42" spans="1:5">
      <c r="A42" s="115">
        <v>45349</v>
      </c>
      <c r="B42" s="126">
        <v>574.52528199999995</v>
      </c>
      <c r="C42" s="121" t="s">
        <v>215</v>
      </c>
      <c r="D42" s="116">
        <v>1.1999999999999999E-3</v>
      </c>
      <c r="E42" s="129">
        <f t="shared" si="0"/>
        <v>6.2399999999999969E-2</v>
      </c>
    </row>
    <row r="43" spans="1:5">
      <c r="A43" s="115">
        <v>45350</v>
      </c>
      <c r="B43" s="126">
        <v>575.21535400000005</v>
      </c>
      <c r="C43" s="121" t="s">
        <v>216</v>
      </c>
      <c r="D43" s="116">
        <v>1.1999999999999999E-3</v>
      </c>
      <c r="E43" s="129">
        <f t="shared" si="0"/>
        <v>6.3599999999999976E-2</v>
      </c>
    </row>
    <row r="44" spans="1:5">
      <c r="A44" s="115">
        <v>45351</v>
      </c>
    </row>
    <row r="45" spans="1:5">
      <c r="A45" s="115">
        <v>45352</v>
      </c>
    </row>
    <row r="46" spans="1:5">
      <c r="A46" s="115"/>
    </row>
    <row r="47" spans="1:5">
      <c r="A47" s="115"/>
    </row>
    <row r="48" spans="1:5">
      <c r="A48" s="115"/>
    </row>
    <row r="49" spans="1:1">
      <c r="A49" s="115"/>
    </row>
    <row r="50" spans="1:1">
      <c r="A50" s="115"/>
    </row>
    <row r="51" spans="1:1">
      <c r="A51" s="115"/>
    </row>
    <row r="52" spans="1:1">
      <c r="A52" s="115"/>
    </row>
    <row r="53" spans="1:1">
      <c r="A53" s="115"/>
    </row>
    <row r="54" spans="1:1">
      <c r="A54" s="115"/>
    </row>
    <row r="55" spans="1:1">
      <c r="A55" s="115"/>
    </row>
    <row r="56" spans="1:1">
      <c r="A56" s="115"/>
    </row>
    <row r="57" spans="1:1">
      <c r="A57" s="115"/>
    </row>
    <row r="58" spans="1:1">
      <c r="A58" s="115"/>
    </row>
    <row r="59" spans="1:1">
      <c r="A59" s="115"/>
    </row>
    <row r="60" spans="1:1">
      <c r="A60" s="115"/>
    </row>
    <row r="61" spans="1:1">
      <c r="A61" s="115"/>
    </row>
    <row r="62" spans="1:1">
      <c r="A62" s="115"/>
    </row>
    <row r="63" spans="1:1">
      <c r="A63" s="115"/>
    </row>
    <row r="64" spans="1:1">
      <c r="A64" s="115"/>
    </row>
    <row r="65" spans="1:1">
      <c r="A65" s="115"/>
    </row>
    <row r="66" spans="1:1">
      <c r="A66" s="115"/>
    </row>
    <row r="67" spans="1:1">
      <c r="A67" s="115"/>
    </row>
    <row r="68" spans="1:1">
      <c r="A68" s="115"/>
    </row>
    <row r="69" spans="1:1">
      <c r="A69" s="115"/>
    </row>
    <row r="70" spans="1:1">
      <c r="A70" s="115"/>
    </row>
    <row r="71" spans="1:1">
      <c r="A71" s="115"/>
    </row>
    <row r="72" spans="1:1">
      <c r="A72" s="115"/>
    </row>
    <row r="73" spans="1:1">
      <c r="A73" s="115"/>
    </row>
    <row r="74" spans="1:1">
      <c r="A74" s="115"/>
    </row>
    <row r="75" spans="1:1">
      <c r="A75" s="1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65"/>
  <sheetViews>
    <sheetView topLeftCell="D1" zoomScale="160" zoomScaleNormal="160" workbookViewId="0">
      <selection activeCell="D60" sqref="D60"/>
    </sheetView>
  </sheetViews>
  <sheetFormatPr defaultColWidth="44.140625" defaultRowHeight="15"/>
  <cols>
    <col min="1" max="1" width="15.7109375" style="68" customWidth="1"/>
    <col min="2" max="2" width="12" style="68" customWidth="1"/>
    <col min="3" max="3" width="17.28515625" style="69" customWidth="1"/>
    <col min="4" max="4" width="15.7109375" style="70" customWidth="1"/>
    <col min="5" max="5" width="12.140625" style="70" customWidth="1"/>
    <col min="6" max="7" width="14.140625" style="71" customWidth="1"/>
    <col min="8" max="8" width="15.7109375" style="68" customWidth="1"/>
    <col min="9" max="9" width="15.7109375" style="71" customWidth="1"/>
    <col min="10" max="10" width="14.5703125" style="71" customWidth="1"/>
    <col min="11" max="11" width="61.5703125" style="68" customWidth="1"/>
    <col min="12" max="12" width="8.5703125" style="68" customWidth="1"/>
    <col min="13" max="13" width="14" style="68" customWidth="1"/>
    <col min="14" max="14" width="7" style="68" customWidth="1"/>
    <col min="15" max="1024" width="44.140625" style="68"/>
  </cols>
  <sheetData>
    <row r="3" spans="1:14">
      <c r="A3" s="68" t="s">
        <v>69</v>
      </c>
      <c r="B3" s="68" t="s">
        <v>70</v>
      </c>
      <c r="C3" s="69" t="s">
        <v>71</v>
      </c>
      <c r="D3" s="70" t="s">
        <v>72</v>
      </c>
      <c r="F3" s="71" t="s">
        <v>73</v>
      </c>
      <c r="H3" s="68" t="s">
        <v>74</v>
      </c>
      <c r="J3" s="71" t="s">
        <v>75</v>
      </c>
      <c r="K3" s="68" t="s">
        <v>76</v>
      </c>
      <c r="L3" s="68" t="s">
        <v>77</v>
      </c>
      <c r="M3" s="68" t="s">
        <v>78</v>
      </c>
      <c r="N3" s="68" t="s">
        <v>79</v>
      </c>
    </row>
    <row r="4" spans="1:14">
      <c r="A4" s="68" t="s">
        <v>80</v>
      </c>
      <c r="B4" s="68" t="s">
        <v>81</v>
      </c>
      <c r="C4" s="69" t="s">
        <v>82</v>
      </c>
      <c r="D4" s="70" t="s">
        <v>83</v>
      </c>
      <c r="F4" s="71" t="s">
        <v>84</v>
      </c>
      <c r="G4" s="70" t="s">
        <v>85</v>
      </c>
      <c r="H4" s="68" t="s">
        <v>86</v>
      </c>
      <c r="J4" s="71" t="s">
        <v>87</v>
      </c>
      <c r="L4" s="68" t="s">
        <v>88</v>
      </c>
      <c r="M4" s="68" t="s">
        <v>89</v>
      </c>
      <c r="N4" s="68" t="s">
        <v>90</v>
      </c>
    </row>
    <row r="5" spans="1:14">
      <c r="A5" s="68" t="s">
        <v>91</v>
      </c>
      <c r="B5" s="68" t="s">
        <v>92</v>
      </c>
      <c r="C5" s="69" t="s">
        <v>93</v>
      </c>
      <c r="D5" s="70" t="s">
        <v>91</v>
      </c>
      <c r="H5" s="68" t="s">
        <v>94</v>
      </c>
      <c r="J5" s="71" t="s">
        <v>95</v>
      </c>
      <c r="K5" s="68" t="s">
        <v>96</v>
      </c>
      <c r="L5" s="68" t="s">
        <v>97</v>
      </c>
      <c r="M5" s="68" t="s">
        <v>91</v>
      </c>
      <c r="N5" s="68" t="s">
        <v>98</v>
      </c>
    </row>
    <row r="6" spans="1:14">
      <c r="A6" s="72">
        <v>45217</v>
      </c>
      <c r="B6" s="68" t="s">
        <v>99</v>
      </c>
      <c r="C6" s="69" t="s">
        <v>100</v>
      </c>
      <c r="D6" s="70" t="s">
        <v>101</v>
      </c>
      <c r="H6" s="68">
        <v>3000.68</v>
      </c>
      <c r="I6" s="73">
        <f>H6</f>
        <v>3000.68</v>
      </c>
      <c r="J6" s="71">
        <v>3000.68</v>
      </c>
      <c r="K6" s="68" t="s">
        <v>102</v>
      </c>
      <c r="L6" s="68">
        <v>5800</v>
      </c>
      <c r="M6" s="68">
        <v>95113516</v>
      </c>
      <c r="N6" s="68" t="s">
        <v>103</v>
      </c>
    </row>
    <row r="7" spans="1:14">
      <c r="A7" s="72">
        <v>45217</v>
      </c>
      <c r="B7" s="74" t="s">
        <v>104</v>
      </c>
      <c r="C7" s="75" t="s">
        <v>100</v>
      </c>
      <c r="D7" s="76" t="s">
        <v>101</v>
      </c>
      <c r="E7" s="76"/>
      <c r="H7" s="74">
        <v>-2080</v>
      </c>
      <c r="I7" s="73">
        <f>I6+H7</f>
        <v>920.67999999999984</v>
      </c>
      <c r="J7" s="71">
        <v>920.68</v>
      </c>
      <c r="K7" s="74" t="s">
        <v>105</v>
      </c>
      <c r="L7" s="68">
        <v>5800</v>
      </c>
      <c r="M7" s="68">
        <v>36114333</v>
      </c>
      <c r="N7" s="68" t="s">
        <v>106</v>
      </c>
    </row>
    <row r="8" spans="1:14">
      <c r="A8" s="72">
        <v>45222</v>
      </c>
      <c r="B8" s="68" t="s">
        <v>104</v>
      </c>
      <c r="C8" s="69" t="s">
        <v>100</v>
      </c>
      <c r="D8" s="70" t="s">
        <v>101</v>
      </c>
      <c r="F8" s="73"/>
      <c r="G8" s="73"/>
      <c r="H8" s="77">
        <v>910</v>
      </c>
      <c r="I8" s="73">
        <f>I7+H8</f>
        <v>1830.6799999999998</v>
      </c>
      <c r="J8" s="73">
        <v>1830.68</v>
      </c>
      <c r="K8" s="77" t="s">
        <v>107</v>
      </c>
      <c r="L8" s="68">
        <v>165</v>
      </c>
      <c r="M8" s="68">
        <v>88888888</v>
      </c>
      <c r="N8" s="68" t="s">
        <v>108</v>
      </c>
    </row>
    <row r="9" spans="1:14">
      <c r="A9" s="72">
        <v>45222</v>
      </c>
      <c r="B9" s="78" t="s">
        <v>104</v>
      </c>
      <c r="C9" s="79">
        <v>130</v>
      </c>
      <c r="D9" s="80">
        <v>9</v>
      </c>
      <c r="E9" s="80"/>
      <c r="F9" s="81">
        <f>D9*C9</f>
        <v>1170</v>
      </c>
      <c r="G9" s="81"/>
      <c r="H9" s="78">
        <v>0</v>
      </c>
      <c r="I9" s="81"/>
      <c r="J9" s="71">
        <v>1830.68</v>
      </c>
      <c r="K9" s="68" t="s">
        <v>109</v>
      </c>
      <c r="L9" s="68">
        <v>165</v>
      </c>
      <c r="M9" s="68">
        <v>88888888</v>
      </c>
      <c r="N9" s="68" t="s">
        <v>108</v>
      </c>
    </row>
    <row r="10" spans="1:14">
      <c r="A10" s="72">
        <v>45226</v>
      </c>
      <c r="B10" s="68" t="s">
        <v>104</v>
      </c>
      <c r="C10" s="69">
        <v>157.30000000000001</v>
      </c>
      <c r="D10" s="70">
        <v>1</v>
      </c>
      <c r="H10" s="68">
        <v>-157.63</v>
      </c>
      <c r="I10" s="82">
        <v>0</v>
      </c>
      <c r="J10" s="82">
        <v>1830.68</v>
      </c>
      <c r="K10" s="83" t="s">
        <v>110</v>
      </c>
      <c r="L10" s="68">
        <v>165</v>
      </c>
      <c r="M10" s="68">
        <v>95215533</v>
      </c>
      <c r="N10" s="68" t="s">
        <v>111</v>
      </c>
    </row>
    <row r="11" spans="1:14">
      <c r="A11" s="72">
        <v>45226</v>
      </c>
      <c r="B11" s="68" t="s">
        <v>104</v>
      </c>
      <c r="C11" s="69">
        <v>157.30000000000001</v>
      </c>
      <c r="D11" s="70">
        <v>2</v>
      </c>
      <c r="H11" s="68">
        <v>-315.26</v>
      </c>
      <c r="I11" s="82">
        <v>0</v>
      </c>
      <c r="J11" s="82">
        <v>1830.68</v>
      </c>
      <c r="K11" s="83" t="s">
        <v>112</v>
      </c>
      <c r="L11" s="68">
        <v>165</v>
      </c>
      <c r="M11" s="68">
        <v>95215846</v>
      </c>
      <c r="N11" s="68" t="s">
        <v>111</v>
      </c>
    </row>
    <row r="12" spans="1:14">
      <c r="A12" s="72">
        <v>45229</v>
      </c>
      <c r="B12" s="68" t="s">
        <v>104</v>
      </c>
      <c r="C12" s="69">
        <v>173</v>
      </c>
      <c r="D12" s="70">
        <v>5</v>
      </c>
      <c r="H12" s="68">
        <v>-866.82</v>
      </c>
      <c r="I12" s="82">
        <v>0</v>
      </c>
      <c r="J12" s="82">
        <v>1830.68</v>
      </c>
      <c r="K12" s="83" t="s">
        <v>113</v>
      </c>
      <c r="L12" s="68">
        <v>165</v>
      </c>
      <c r="M12" s="68">
        <v>95103707</v>
      </c>
      <c r="N12" s="68" t="s">
        <v>111</v>
      </c>
    </row>
    <row r="13" spans="1:14">
      <c r="A13" s="72">
        <v>45229</v>
      </c>
      <c r="B13" s="68" t="s">
        <v>104</v>
      </c>
      <c r="C13" s="69">
        <v>173</v>
      </c>
      <c r="D13" s="70">
        <v>5</v>
      </c>
      <c r="H13" s="68">
        <v>157.63</v>
      </c>
      <c r="I13" s="82">
        <v>0</v>
      </c>
      <c r="J13" s="82">
        <v>1830.68</v>
      </c>
      <c r="K13" s="83" t="s">
        <v>114</v>
      </c>
      <c r="L13" s="68">
        <v>165</v>
      </c>
      <c r="M13" s="68">
        <v>18200988</v>
      </c>
      <c r="N13" s="68" t="s">
        <v>115</v>
      </c>
    </row>
    <row r="14" spans="1:14">
      <c r="A14" s="72">
        <v>45229</v>
      </c>
      <c r="B14" s="68" t="s">
        <v>104</v>
      </c>
      <c r="C14" s="69">
        <v>157.30000000000001</v>
      </c>
      <c r="D14" s="70">
        <v>2</v>
      </c>
      <c r="H14" s="68">
        <v>315.26</v>
      </c>
      <c r="I14" s="82">
        <v>0</v>
      </c>
      <c r="J14" s="82">
        <v>1830.68</v>
      </c>
      <c r="K14" s="83" t="s">
        <v>116</v>
      </c>
      <c r="L14" s="68">
        <v>165</v>
      </c>
      <c r="M14" s="68">
        <v>18201019</v>
      </c>
      <c r="N14" s="68" t="s">
        <v>115</v>
      </c>
    </row>
    <row r="15" spans="1:14">
      <c r="A15" s="72">
        <v>45229</v>
      </c>
      <c r="B15" s="68" t="s">
        <v>104</v>
      </c>
      <c r="C15" s="69">
        <v>157.30000000000001</v>
      </c>
      <c r="D15" s="70">
        <v>1</v>
      </c>
      <c r="H15" s="68">
        <v>866.82</v>
      </c>
      <c r="I15" s="82">
        <v>0</v>
      </c>
      <c r="J15" s="82">
        <v>1830.68</v>
      </c>
      <c r="K15" s="83" t="s">
        <v>117</v>
      </c>
      <c r="L15" s="68">
        <v>165</v>
      </c>
      <c r="M15" s="68">
        <v>18201200</v>
      </c>
      <c r="N15" s="68" t="s">
        <v>115</v>
      </c>
    </row>
    <row r="16" spans="1:14">
      <c r="A16" s="72">
        <v>45267</v>
      </c>
      <c r="B16" s="74" t="s">
        <v>118</v>
      </c>
      <c r="C16" s="75" t="s">
        <v>100</v>
      </c>
      <c r="D16" s="76" t="s">
        <v>101</v>
      </c>
      <c r="E16" s="76"/>
      <c r="H16" s="74">
        <v>-566</v>
      </c>
      <c r="I16" s="73">
        <f>I8+H16</f>
        <v>1264.6799999999998</v>
      </c>
      <c r="J16" s="71">
        <v>1264.68</v>
      </c>
      <c r="K16" s="84" t="s">
        <v>105</v>
      </c>
      <c r="L16" s="68">
        <v>5800</v>
      </c>
      <c r="M16" s="68">
        <v>36093318</v>
      </c>
      <c r="N16" s="68" t="s">
        <v>106</v>
      </c>
    </row>
    <row r="17" spans="1:14">
      <c r="A17" s="72">
        <v>45267</v>
      </c>
      <c r="B17" s="74" t="s">
        <v>119</v>
      </c>
      <c r="C17" s="75" t="s">
        <v>100</v>
      </c>
      <c r="D17" s="76" t="s">
        <v>101</v>
      </c>
      <c r="E17" s="76"/>
      <c r="H17" s="74">
        <v>-983.6</v>
      </c>
      <c r="I17" s="73">
        <f t="shared" ref="I17:I22" si="0">I16+H17</f>
        <v>281.07999999999981</v>
      </c>
      <c r="J17" s="71">
        <v>281.08</v>
      </c>
      <c r="K17" s="84" t="s">
        <v>105</v>
      </c>
      <c r="L17" s="68">
        <v>5800</v>
      </c>
      <c r="M17" s="68">
        <v>36093353</v>
      </c>
      <c r="N17" s="68" t="s">
        <v>106</v>
      </c>
    </row>
    <row r="18" spans="1:14">
      <c r="A18" s="72">
        <v>45267</v>
      </c>
      <c r="B18" s="68" t="s">
        <v>99</v>
      </c>
      <c r="C18" s="69" t="s">
        <v>100</v>
      </c>
      <c r="D18" s="70" t="s">
        <v>101</v>
      </c>
      <c r="H18" s="68">
        <v>5181.13</v>
      </c>
      <c r="I18" s="73">
        <f t="shared" si="0"/>
        <v>5462.21</v>
      </c>
      <c r="J18" s="71">
        <v>5462.21</v>
      </c>
      <c r="K18" s="68" t="s">
        <v>102</v>
      </c>
      <c r="L18" s="68">
        <v>5800</v>
      </c>
      <c r="M18" s="68">
        <v>36094012</v>
      </c>
      <c r="N18" s="68" t="s">
        <v>103</v>
      </c>
    </row>
    <row r="19" spans="1:14">
      <c r="A19" s="72">
        <v>45267</v>
      </c>
      <c r="B19" s="68">
        <v>808</v>
      </c>
      <c r="C19" s="69">
        <v>18.207357999999999</v>
      </c>
      <c r="D19" s="70">
        <v>300</v>
      </c>
      <c r="F19" s="85">
        <f>D19*C19</f>
        <v>5462.2073999999993</v>
      </c>
      <c r="G19" s="85"/>
      <c r="H19" s="68">
        <v>-5462.21</v>
      </c>
      <c r="I19" s="73">
        <f t="shared" si="0"/>
        <v>0</v>
      </c>
      <c r="J19" s="71">
        <v>0</v>
      </c>
      <c r="K19" s="68" t="s">
        <v>120</v>
      </c>
      <c r="L19" s="68">
        <v>5800</v>
      </c>
      <c r="M19" s="68">
        <v>36094012</v>
      </c>
      <c r="N19" s="68">
        <v>72</v>
      </c>
    </row>
    <row r="20" spans="1:14">
      <c r="A20" s="72">
        <v>45267</v>
      </c>
      <c r="B20" s="68" t="s">
        <v>99</v>
      </c>
      <c r="C20" s="69" t="s">
        <v>100</v>
      </c>
      <c r="D20" s="70" t="s">
        <v>101</v>
      </c>
      <c r="H20" s="68">
        <v>5238.8999999999996</v>
      </c>
      <c r="I20" s="73">
        <f t="shared" si="0"/>
        <v>5238.8999999999996</v>
      </c>
      <c r="J20" s="71">
        <v>5238.8999999999996</v>
      </c>
      <c r="K20" s="68" t="s">
        <v>102</v>
      </c>
      <c r="L20" s="68">
        <v>5800</v>
      </c>
      <c r="M20" s="68">
        <v>36094051</v>
      </c>
      <c r="N20" s="68" t="s">
        <v>103</v>
      </c>
    </row>
    <row r="21" spans="1:14">
      <c r="A21" s="72">
        <v>45267</v>
      </c>
      <c r="B21" s="68">
        <v>801</v>
      </c>
      <c r="C21" s="69">
        <v>523.88987099999997</v>
      </c>
      <c r="D21" s="70">
        <v>10</v>
      </c>
      <c r="F21" s="85">
        <f>D21*C21</f>
        <v>5238.8987099999995</v>
      </c>
      <c r="G21" s="85"/>
      <c r="H21" s="68">
        <v>-5238.8999999999996</v>
      </c>
      <c r="I21" s="73">
        <f t="shared" si="0"/>
        <v>0</v>
      </c>
      <c r="J21" s="71">
        <v>0</v>
      </c>
      <c r="K21" s="68" t="s">
        <v>121</v>
      </c>
      <c r="L21" s="68">
        <v>5800</v>
      </c>
      <c r="M21" s="68">
        <v>36094051</v>
      </c>
      <c r="N21" s="68">
        <v>72</v>
      </c>
    </row>
    <row r="22" spans="1:14">
      <c r="A22" s="72">
        <v>45267</v>
      </c>
      <c r="B22" s="68" t="s">
        <v>99</v>
      </c>
      <c r="C22" s="69" t="s">
        <v>100</v>
      </c>
      <c r="D22" s="70" t="s">
        <v>101</v>
      </c>
      <c r="H22" s="68">
        <v>1576.31</v>
      </c>
      <c r="I22" s="73">
        <f t="shared" si="0"/>
        <v>1576.31</v>
      </c>
      <c r="J22" s="71">
        <v>1576.31</v>
      </c>
      <c r="K22" s="68" t="s">
        <v>102</v>
      </c>
      <c r="L22" s="68">
        <v>5800</v>
      </c>
      <c r="M22" s="68">
        <v>10001</v>
      </c>
      <c r="N22" s="68" t="s">
        <v>103</v>
      </c>
    </row>
    <row r="23" spans="1:14">
      <c r="A23" s="72">
        <v>45267</v>
      </c>
      <c r="B23" s="68" t="s">
        <v>104</v>
      </c>
      <c r="C23" s="69">
        <v>157.30000000000001</v>
      </c>
      <c r="D23" s="70">
        <v>10</v>
      </c>
      <c r="H23" s="68">
        <v>-1576.31</v>
      </c>
      <c r="I23" s="82"/>
      <c r="J23" s="82">
        <v>1576.31</v>
      </c>
      <c r="K23" s="83" t="s">
        <v>122</v>
      </c>
      <c r="L23" s="68">
        <v>165</v>
      </c>
      <c r="M23" s="68">
        <v>36094616</v>
      </c>
      <c r="N23" s="68" t="s">
        <v>111</v>
      </c>
    </row>
    <row r="24" spans="1:14">
      <c r="A24" s="72">
        <v>45267</v>
      </c>
      <c r="B24" s="68" t="s">
        <v>104</v>
      </c>
      <c r="C24" s="69">
        <v>-157.53</v>
      </c>
      <c r="D24" s="70">
        <v>10</v>
      </c>
      <c r="H24" s="68">
        <v>-1575.3</v>
      </c>
      <c r="I24" s="82"/>
      <c r="J24" s="82">
        <v>1576.31</v>
      </c>
      <c r="K24" s="83" t="s">
        <v>123</v>
      </c>
      <c r="L24" s="68">
        <v>165</v>
      </c>
      <c r="M24" s="68">
        <v>36094724</v>
      </c>
      <c r="N24" s="68" t="s">
        <v>124</v>
      </c>
    </row>
    <row r="25" spans="1:14">
      <c r="A25" s="72">
        <v>45271</v>
      </c>
      <c r="B25" s="86" t="s">
        <v>104</v>
      </c>
      <c r="C25" s="87">
        <v>-143.69999999999999</v>
      </c>
      <c r="D25" s="88">
        <v>10</v>
      </c>
      <c r="E25" s="88"/>
      <c r="F25" s="86">
        <v>-1440.01</v>
      </c>
      <c r="G25" s="85">
        <v>3.01</v>
      </c>
      <c r="H25" s="86">
        <v>-1440.01</v>
      </c>
      <c r="I25" s="73">
        <f>I22+H25</f>
        <v>136.29999999999995</v>
      </c>
      <c r="J25" s="71">
        <v>136.30000000000001</v>
      </c>
      <c r="K25" s="68" t="s">
        <v>125</v>
      </c>
      <c r="L25" s="68">
        <v>165</v>
      </c>
      <c r="M25" s="68">
        <v>0</v>
      </c>
      <c r="N25" s="68" t="s">
        <v>126</v>
      </c>
    </row>
    <row r="26" spans="1:14">
      <c r="A26" s="72">
        <v>45271</v>
      </c>
      <c r="B26" s="68" t="s">
        <v>119</v>
      </c>
      <c r="C26" s="69" t="s">
        <v>100</v>
      </c>
      <c r="F26" s="73"/>
      <c r="G26" s="73"/>
      <c r="H26" s="77">
        <v>491.8</v>
      </c>
      <c r="I26" s="73">
        <f>I25+H26</f>
        <v>628.09999999999991</v>
      </c>
      <c r="J26" s="73">
        <v>628.1</v>
      </c>
      <c r="K26" s="77" t="s">
        <v>127</v>
      </c>
      <c r="L26" s="68">
        <v>165</v>
      </c>
      <c r="M26" s="68">
        <v>88888888</v>
      </c>
      <c r="N26" s="68" t="s">
        <v>108</v>
      </c>
    </row>
    <row r="27" spans="1:14">
      <c r="A27" s="72">
        <v>45271</v>
      </c>
      <c r="B27" s="78" t="s">
        <v>119</v>
      </c>
      <c r="C27" s="79">
        <v>49.18</v>
      </c>
      <c r="D27" s="80">
        <v>10</v>
      </c>
      <c r="E27" s="80"/>
      <c r="F27" s="81">
        <f>D27*C27</f>
        <v>491.8</v>
      </c>
      <c r="G27" s="81"/>
      <c r="H27" s="78">
        <v>0</v>
      </c>
      <c r="I27" s="81"/>
      <c r="J27" s="82">
        <v>628.1</v>
      </c>
      <c r="K27" s="83" t="s">
        <v>128</v>
      </c>
      <c r="L27" s="68">
        <v>165</v>
      </c>
      <c r="M27" s="68">
        <v>88888888</v>
      </c>
      <c r="N27" s="68" t="s">
        <v>108</v>
      </c>
    </row>
    <row r="28" spans="1:14">
      <c r="A28" s="72">
        <v>45271</v>
      </c>
      <c r="B28" s="68" t="s">
        <v>118</v>
      </c>
      <c r="C28" s="69" t="s">
        <v>100</v>
      </c>
      <c r="D28" s="70" t="s">
        <v>101</v>
      </c>
      <c r="F28" s="73"/>
      <c r="G28" s="73"/>
      <c r="H28" s="77">
        <v>198.1</v>
      </c>
      <c r="I28" s="73">
        <f>I26+H28</f>
        <v>826.19999999999993</v>
      </c>
      <c r="J28" s="73">
        <v>826.2</v>
      </c>
      <c r="K28" s="77" t="s">
        <v>127</v>
      </c>
      <c r="L28" s="68">
        <v>165</v>
      </c>
      <c r="M28" s="68">
        <v>88888888</v>
      </c>
      <c r="N28" s="68" t="s">
        <v>108</v>
      </c>
    </row>
    <row r="29" spans="1:14">
      <c r="A29" s="72">
        <v>45271</v>
      </c>
      <c r="B29" s="78" t="s">
        <v>118</v>
      </c>
      <c r="C29" s="79">
        <v>28.3</v>
      </c>
      <c r="D29" s="80">
        <v>13</v>
      </c>
      <c r="E29" s="80"/>
      <c r="F29" s="81">
        <f>D29*C29</f>
        <v>367.90000000000003</v>
      </c>
      <c r="G29" s="81"/>
      <c r="H29" s="78">
        <v>0</v>
      </c>
      <c r="I29" s="81"/>
      <c r="J29" s="82">
        <v>826.2</v>
      </c>
      <c r="K29" s="83" t="s">
        <v>129</v>
      </c>
      <c r="L29" s="68">
        <v>165</v>
      </c>
      <c r="M29" s="68">
        <v>88888888</v>
      </c>
      <c r="N29" s="68" t="s">
        <v>108</v>
      </c>
    </row>
    <row r="30" spans="1:14">
      <c r="A30" s="72">
        <v>45273</v>
      </c>
      <c r="B30" s="68" t="s">
        <v>88</v>
      </c>
      <c r="C30" s="69" t="s">
        <v>130</v>
      </c>
      <c r="D30" s="70" t="s">
        <v>131</v>
      </c>
      <c r="H30" s="68">
        <v>826.2</v>
      </c>
      <c r="I30" s="73">
        <f>I28+H30</f>
        <v>1652.4</v>
      </c>
      <c r="J30" s="71">
        <v>1652.4</v>
      </c>
      <c r="K30" s="68" t="s">
        <v>102</v>
      </c>
      <c r="L30" s="68">
        <v>5800</v>
      </c>
      <c r="M30" s="68">
        <v>36151331</v>
      </c>
      <c r="N30" s="68" t="s">
        <v>132</v>
      </c>
    </row>
    <row r="31" spans="1:14">
      <c r="A31" s="72">
        <v>45273</v>
      </c>
      <c r="B31" s="74" t="s">
        <v>133</v>
      </c>
      <c r="C31" s="75" t="s">
        <v>130</v>
      </c>
      <c r="D31" s="76" t="s">
        <v>131</v>
      </c>
      <c r="E31" s="76"/>
      <c r="H31" s="74">
        <v>-1652.4</v>
      </c>
      <c r="I31" s="73">
        <f>I30+H31</f>
        <v>0</v>
      </c>
      <c r="J31" s="71">
        <v>0</v>
      </c>
      <c r="K31" s="74" t="s">
        <v>105</v>
      </c>
      <c r="L31" s="68">
        <v>5800</v>
      </c>
      <c r="M31" s="68">
        <v>36151331</v>
      </c>
      <c r="N31" s="68" t="s">
        <v>134</v>
      </c>
    </row>
    <row r="32" spans="1:14">
      <c r="A32" s="72">
        <v>45273</v>
      </c>
      <c r="B32" s="68" t="s">
        <v>88</v>
      </c>
      <c r="C32" s="69" t="s">
        <v>130</v>
      </c>
      <c r="D32" s="70" t="s">
        <v>131</v>
      </c>
      <c r="H32" s="68">
        <v>21088.49</v>
      </c>
      <c r="I32" s="73">
        <f>I31+H32</f>
        <v>21088.49</v>
      </c>
      <c r="J32" s="71">
        <v>21088.49</v>
      </c>
      <c r="K32" s="68" t="s">
        <v>102</v>
      </c>
      <c r="L32" s="68">
        <v>5800</v>
      </c>
      <c r="M32" s="68">
        <v>36151857</v>
      </c>
      <c r="N32" s="68" t="s">
        <v>132</v>
      </c>
    </row>
    <row r="33" spans="1:14">
      <c r="A33" s="72">
        <v>45273</v>
      </c>
      <c r="B33" s="68">
        <v>801</v>
      </c>
      <c r="C33" s="69">
        <v>527.21223999999995</v>
      </c>
      <c r="D33" s="70">
        <v>40</v>
      </c>
      <c r="F33" s="85">
        <f>D33*C33</f>
        <v>21088.489599999997</v>
      </c>
      <c r="G33" s="85"/>
      <c r="H33" s="68">
        <v>-21088.49</v>
      </c>
      <c r="I33" s="73">
        <f>I32+H33</f>
        <v>0</v>
      </c>
      <c r="J33" s="71">
        <v>0</v>
      </c>
      <c r="K33" s="68" t="s">
        <v>135</v>
      </c>
      <c r="L33" s="68">
        <v>5800</v>
      </c>
      <c r="M33" s="68">
        <v>36151857</v>
      </c>
      <c r="N33" s="68">
        <v>72</v>
      </c>
    </row>
    <row r="34" spans="1:14">
      <c r="A34" s="72">
        <v>45278</v>
      </c>
      <c r="B34" s="68" t="s">
        <v>133</v>
      </c>
      <c r="C34" s="69" t="s">
        <v>130</v>
      </c>
      <c r="D34" s="70" t="s">
        <v>131</v>
      </c>
      <c r="F34" s="73"/>
      <c r="G34" s="73"/>
      <c r="H34" s="77">
        <v>220.32</v>
      </c>
      <c r="I34" s="73">
        <f>I33+H34</f>
        <v>220.32</v>
      </c>
      <c r="J34" s="73">
        <v>220.32</v>
      </c>
      <c r="K34" s="77" t="s">
        <v>127</v>
      </c>
      <c r="L34" s="68">
        <v>165</v>
      </c>
      <c r="M34" s="68">
        <v>88888888</v>
      </c>
      <c r="N34" s="68" t="s">
        <v>136</v>
      </c>
    </row>
    <row r="35" spans="1:14">
      <c r="A35" s="72">
        <v>45278</v>
      </c>
      <c r="B35" s="78" t="s">
        <v>133</v>
      </c>
      <c r="C35" s="79">
        <v>55.08</v>
      </c>
      <c r="D35" s="80">
        <v>26</v>
      </c>
      <c r="E35" s="80"/>
      <c r="F35" s="81">
        <f>D35*C35</f>
        <v>1432.08</v>
      </c>
      <c r="G35" s="81"/>
      <c r="H35" s="78">
        <v>0</v>
      </c>
      <c r="I35" s="81"/>
      <c r="J35" s="71">
        <v>220.32</v>
      </c>
      <c r="K35" s="68" t="s">
        <v>137</v>
      </c>
      <c r="L35" s="68">
        <v>165</v>
      </c>
      <c r="M35" s="68">
        <v>88888888</v>
      </c>
      <c r="N35" s="68" t="s">
        <v>136</v>
      </c>
    </row>
    <row r="36" spans="1:14">
      <c r="A36" s="72">
        <v>45288</v>
      </c>
      <c r="B36" s="89">
        <v>808</v>
      </c>
      <c r="C36" s="90">
        <v>18.625761000000001</v>
      </c>
      <c r="D36" s="91">
        <v>-300</v>
      </c>
      <c r="E36" s="91"/>
      <c r="F36" s="92"/>
      <c r="G36" s="92"/>
      <c r="H36" s="89">
        <v>5587.73</v>
      </c>
      <c r="I36" s="73">
        <f>I34+H36</f>
        <v>5808.0499999999993</v>
      </c>
      <c r="J36" s="71">
        <v>5808.05</v>
      </c>
      <c r="K36" s="68" t="s">
        <v>138</v>
      </c>
      <c r="L36" s="68">
        <v>5800</v>
      </c>
      <c r="M36" s="68">
        <v>95105725</v>
      </c>
      <c r="N36" s="68">
        <v>73</v>
      </c>
    </row>
    <row r="37" spans="1:14">
      <c r="A37" s="72">
        <v>45288</v>
      </c>
      <c r="B37" s="68" t="s">
        <v>88</v>
      </c>
      <c r="C37" s="69" t="s">
        <v>130</v>
      </c>
      <c r="D37" s="70" t="s">
        <v>131</v>
      </c>
      <c r="H37" s="68">
        <v>-5587.73</v>
      </c>
      <c r="I37" s="73">
        <f>I36+H37</f>
        <v>220.31999999999971</v>
      </c>
      <c r="J37" s="71">
        <v>220.32</v>
      </c>
      <c r="K37" s="68" t="s">
        <v>139</v>
      </c>
      <c r="L37" s="68">
        <v>5800</v>
      </c>
      <c r="M37" s="68">
        <v>95105725</v>
      </c>
      <c r="N37" s="68" t="s">
        <v>140</v>
      </c>
    </row>
    <row r="38" spans="1:14">
      <c r="A38" s="72">
        <v>45288</v>
      </c>
      <c r="B38" s="68" t="s">
        <v>88</v>
      </c>
      <c r="C38" s="69" t="s">
        <v>130</v>
      </c>
      <c r="D38" s="70" t="s">
        <v>131</v>
      </c>
      <c r="H38" s="68">
        <v>2086.5100000000002</v>
      </c>
      <c r="I38" s="73">
        <f>I37+H38</f>
        <v>2306.83</v>
      </c>
      <c r="J38" s="71">
        <v>2306.83</v>
      </c>
      <c r="K38" s="68" t="s">
        <v>102</v>
      </c>
      <c r="L38" s="68">
        <v>5800</v>
      </c>
      <c r="M38" s="68">
        <v>10001</v>
      </c>
      <c r="N38" s="68" t="s">
        <v>132</v>
      </c>
    </row>
    <row r="39" spans="1:14">
      <c r="A39" s="72">
        <v>45288</v>
      </c>
      <c r="B39" s="68" t="s">
        <v>141</v>
      </c>
      <c r="C39" s="69">
        <v>115.1</v>
      </c>
      <c r="D39" s="70">
        <v>20</v>
      </c>
      <c r="H39" s="68">
        <v>-2306.83</v>
      </c>
      <c r="I39" s="82"/>
      <c r="J39" s="82">
        <v>2306.83</v>
      </c>
      <c r="K39" s="83" t="s">
        <v>142</v>
      </c>
      <c r="L39" s="68">
        <v>165</v>
      </c>
      <c r="M39" s="68">
        <v>95110347</v>
      </c>
      <c r="N39" s="68" t="s">
        <v>143</v>
      </c>
    </row>
    <row r="40" spans="1:14">
      <c r="A40" s="72">
        <v>45288</v>
      </c>
      <c r="B40" s="68" t="s">
        <v>88</v>
      </c>
      <c r="C40" s="69" t="s">
        <v>130</v>
      </c>
      <c r="D40" s="70" t="s">
        <v>131</v>
      </c>
      <c r="H40" s="68">
        <v>3960.3</v>
      </c>
      <c r="I40" s="73">
        <f>I38+H40</f>
        <v>6267.13</v>
      </c>
      <c r="J40" s="71">
        <v>6267.13</v>
      </c>
      <c r="K40" s="68" t="s">
        <v>102</v>
      </c>
      <c r="L40" s="68">
        <v>5800</v>
      </c>
      <c r="M40" s="68">
        <v>10001</v>
      </c>
      <c r="N40" s="68" t="s">
        <v>132</v>
      </c>
    </row>
    <row r="41" spans="1:14">
      <c r="A41" s="72">
        <v>45288</v>
      </c>
      <c r="B41" s="68" t="s">
        <v>133</v>
      </c>
      <c r="C41" s="69">
        <v>39.520000000000003</v>
      </c>
      <c r="D41" s="70">
        <v>100</v>
      </c>
      <c r="H41" s="68">
        <v>-3960.3</v>
      </c>
      <c r="I41" s="82"/>
      <c r="J41" s="82">
        <v>6267.13</v>
      </c>
      <c r="K41" s="83" t="s">
        <v>144</v>
      </c>
      <c r="L41" s="68">
        <v>165</v>
      </c>
      <c r="M41" s="68">
        <v>95111027</v>
      </c>
      <c r="N41" s="68" t="s">
        <v>143</v>
      </c>
    </row>
    <row r="42" spans="1:14">
      <c r="A42" s="83"/>
      <c r="B42" s="83"/>
      <c r="C42" s="93"/>
      <c r="D42" s="94"/>
      <c r="E42" s="94"/>
      <c r="F42" s="82"/>
      <c r="G42" s="82"/>
      <c r="H42" s="83"/>
      <c r="I42" s="82"/>
      <c r="J42" s="82"/>
      <c r="K42" s="83"/>
      <c r="L42" s="83"/>
      <c r="M42" s="83"/>
      <c r="N42" s="83"/>
    </row>
    <row r="43" spans="1:14">
      <c r="A43" s="72">
        <v>45293</v>
      </c>
      <c r="B43" s="86" t="s">
        <v>145</v>
      </c>
      <c r="C43" s="87">
        <v>-115.1</v>
      </c>
      <c r="D43" s="88">
        <v>20</v>
      </c>
      <c r="E43" s="88"/>
      <c r="F43" s="85">
        <f>H43/D43</f>
        <v>-115.3415</v>
      </c>
      <c r="G43" s="85">
        <v>4.83</v>
      </c>
      <c r="H43" s="86">
        <v>-2306.83</v>
      </c>
      <c r="I43" s="73">
        <f>I40+H43</f>
        <v>3960.3</v>
      </c>
      <c r="J43" s="71">
        <v>3960.3</v>
      </c>
      <c r="K43" s="68" t="s">
        <v>146</v>
      </c>
      <c r="L43" s="68">
        <v>165</v>
      </c>
      <c r="M43" s="68">
        <v>0</v>
      </c>
      <c r="N43" s="68" t="s">
        <v>147</v>
      </c>
    </row>
    <row r="44" spans="1:14">
      <c r="A44" s="72">
        <v>45293</v>
      </c>
      <c r="B44" s="86" t="s">
        <v>148</v>
      </c>
      <c r="C44" s="87">
        <v>-39.5</v>
      </c>
      <c r="D44" s="88">
        <v>100</v>
      </c>
      <c r="E44" s="88"/>
      <c r="F44" s="85">
        <f>H44/D44</f>
        <v>-39.582999999999998</v>
      </c>
      <c r="G44" s="85">
        <v>8.3000000000000007</v>
      </c>
      <c r="H44" s="86">
        <v>-3958.3</v>
      </c>
      <c r="I44" s="73">
        <f>I43+H44</f>
        <v>2</v>
      </c>
      <c r="J44" s="71">
        <v>2</v>
      </c>
      <c r="K44" s="68" t="s">
        <v>149</v>
      </c>
      <c r="L44" s="68">
        <v>165</v>
      </c>
      <c r="M44" s="68">
        <v>0</v>
      </c>
      <c r="N44" s="68" t="s">
        <v>147</v>
      </c>
    </row>
    <row r="45" spans="1:14">
      <c r="A45" s="72">
        <v>45293</v>
      </c>
      <c r="B45" s="89">
        <v>801</v>
      </c>
      <c r="C45" s="90">
        <v>538.78970700000002</v>
      </c>
      <c r="D45" s="91">
        <v>-28</v>
      </c>
      <c r="E45" s="91"/>
      <c r="F45" s="92"/>
      <c r="G45" s="92"/>
      <c r="H45" s="89">
        <v>15086.11</v>
      </c>
      <c r="I45" s="73">
        <f>I44+H45</f>
        <v>15088.11</v>
      </c>
      <c r="J45" s="71">
        <v>15088.11</v>
      </c>
      <c r="K45" s="68" t="s">
        <v>150</v>
      </c>
      <c r="L45" s="68">
        <v>5800</v>
      </c>
      <c r="M45" s="68">
        <v>95112740</v>
      </c>
      <c r="N45" s="68">
        <v>73</v>
      </c>
    </row>
    <row r="46" spans="1:14">
      <c r="A46" s="72">
        <v>45293</v>
      </c>
      <c r="B46" s="68" t="s">
        <v>151</v>
      </c>
      <c r="C46" s="69" t="s">
        <v>100</v>
      </c>
      <c r="D46" s="70" t="s">
        <v>152</v>
      </c>
      <c r="H46" s="68">
        <v>-15086.11</v>
      </c>
      <c r="I46" s="73">
        <f>I45+H46</f>
        <v>2</v>
      </c>
      <c r="J46" s="71">
        <v>2</v>
      </c>
      <c r="K46" s="68" t="s">
        <v>139</v>
      </c>
      <c r="L46" s="68">
        <v>5800</v>
      </c>
      <c r="M46" s="68">
        <v>95112740</v>
      </c>
      <c r="N46" s="68" t="s">
        <v>140</v>
      </c>
    </row>
    <row r="47" spans="1:14">
      <c r="A47" s="72">
        <v>45294</v>
      </c>
      <c r="B47" s="68" t="s">
        <v>151</v>
      </c>
      <c r="C47" s="69" t="s">
        <v>100</v>
      </c>
      <c r="D47" s="70" t="s">
        <v>152</v>
      </c>
      <c r="G47" s="71">
        <v>-1.9</v>
      </c>
      <c r="H47" s="68">
        <v>0</v>
      </c>
      <c r="I47" s="73">
        <f>I46+G47</f>
        <v>0.10000000000000009</v>
      </c>
      <c r="J47" s="71">
        <v>0.1</v>
      </c>
      <c r="K47" s="68" t="s">
        <v>153</v>
      </c>
      <c r="L47" s="68">
        <v>165</v>
      </c>
      <c r="M47" s="68">
        <v>22229971</v>
      </c>
      <c r="N47" s="68" t="s">
        <v>154</v>
      </c>
    </row>
    <row r="48" spans="1:14">
      <c r="A48" s="72">
        <v>45294</v>
      </c>
      <c r="B48" s="68" t="s">
        <v>151</v>
      </c>
      <c r="C48" s="69" t="s">
        <v>100</v>
      </c>
      <c r="D48" s="70" t="s">
        <v>152</v>
      </c>
      <c r="G48" s="71">
        <v>-0.1</v>
      </c>
      <c r="H48" s="68">
        <v>-0.1</v>
      </c>
      <c r="I48" s="73">
        <f>I47+G48</f>
        <v>0</v>
      </c>
      <c r="J48" s="71">
        <v>0</v>
      </c>
      <c r="K48" s="68" t="s">
        <v>155</v>
      </c>
      <c r="L48" s="68">
        <v>165</v>
      </c>
      <c r="M48" s="68">
        <v>22229977</v>
      </c>
      <c r="N48" s="68" t="s">
        <v>156</v>
      </c>
    </row>
    <row r="49" spans="1:14">
      <c r="A49" s="72">
        <v>45295</v>
      </c>
      <c r="B49" s="89">
        <v>801</v>
      </c>
      <c r="C49" s="90">
        <v>540.000044</v>
      </c>
      <c r="D49" s="91">
        <v>-22</v>
      </c>
      <c r="E49" s="91"/>
      <c r="F49" s="92"/>
      <c r="G49" s="92"/>
      <c r="H49" s="89">
        <v>11880</v>
      </c>
      <c r="I49" s="73">
        <f t="shared" ref="I49:I55" si="1">I48+H49</f>
        <v>11880</v>
      </c>
      <c r="J49" s="71">
        <v>11880</v>
      </c>
      <c r="K49" s="68" t="s">
        <v>138</v>
      </c>
      <c r="L49" s="68">
        <v>5800</v>
      </c>
      <c r="M49" s="68">
        <v>95101505</v>
      </c>
      <c r="N49" s="68">
        <v>73</v>
      </c>
    </row>
    <row r="50" spans="1:14">
      <c r="A50" s="72">
        <v>45295</v>
      </c>
      <c r="B50" s="68" t="s">
        <v>151</v>
      </c>
      <c r="C50" s="69" t="s">
        <v>100</v>
      </c>
      <c r="D50" s="70" t="s">
        <v>152</v>
      </c>
      <c r="H50" s="68">
        <v>-11855.75</v>
      </c>
      <c r="I50" s="73">
        <f t="shared" si="1"/>
        <v>24.25</v>
      </c>
      <c r="J50" s="71">
        <v>24.25</v>
      </c>
      <c r="K50" s="68" t="s">
        <v>139</v>
      </c>
      <c r="L50" s="68">
        <v>5800</v>
      </c>
      <c r="M50" s="68">
        <v>95101505</v>
      </c>
      <c r="N50" s="68" t="s">
        <v>140</v>
      </c>
    </row>
    <row r="51" spans="1:14">
      <c r="A51" s="72">
        <v>45295</v>
      </c>
      <c r="B51" s="68" t="s">
        <v>151</v>
      </c>
      <c r="C51" s="69" t="s">
        <v>100</v>
      </c>
      <c r="D51" s="70" t="s">
        <v>152</v>
      </c>
      <c r="G51" s="71">
        <v>-23.1</v>
      </c>
      <c r="H51" s="68">
        <v>-23.1</v>
      </c>
      <c r="I51" s="73">
        <f t="shared" si="1"/>
        <v>1.1499999999999986</v>
      </c>
      <c r="J51" s="71">
        <v>1.1499999999999999</v>
      </c>
      <c r="K51" s="68" t="s">
        <v>153</v>
      </c>
      <c r="L51" s="68">
        <v>5800</v>
      </c>
      <c r="M51" s="68">
        <v>95109971</v>
      </c>
      <c r="N51" s="68" t="s">
        <v>154</v>
      </c>
    </row>
    <row r="52" spans="1:14">
      <c r="A52" s="72">
        <v>45295</v>
      </c>
      <c r="B52" s="68" t="s">
        <v>151</v>
      </c>
      <c r="C52" s="69" t="s">
        <v>100</v>
      </c>
      <c r="D52" s="70" t="s">
        <v>152</v>
      </c>
      <c r="G52" s="71">
        <v>-1.1499999999999999</v>
      </c>
      <c r="H52" s="68">
        <v>-1.1499999999999999</v>
      </c>
      <c r="I52" s="73">
        <f t="shared" si="1"/>
        <v>0</v>
      </c>
      <c r="J52" s="71">
        <v>0</v>
      </c>
      <c r="K52" s="68" t="s">
        <v>155</v>
      </c>
      <c r="L52" s="68">
        <v>5800</v>
      </c>
      <c r="M52" s="68">
        <v>95109977</v>
      </c>
      <c r="N52" s="68" t="s">
        <v>156</v>
      </c>
    </row>
    <row r="53" spans="1:14">
      <c r="A53" s="72">
        <v>45296</v>
      </c>
      <c r="B53" s="68" t="s">
        <v>151</v>
      </c>
      <c r="C53" s="69" t="s">
        <v>100</v>
      </c>
      <c r="D53" s="70" t="s">
        <v>152</v>
      </c>
      <c r="H53" s="68">
        <v>59466.12</v>
      </c>
      <c r="I53" s="73">
        <f t="shared" si="1"/>
        <v>59466.12</v>
      </c>
      <c r="J53" s="71">
        <v>59466.12</v>
      </c>
      <c r="K53" s="68" t="s">
        <v>102</v>
      </c>
      <c r="L53" s="68">
        <v>5800</v>
      </c>
      <c r="M53" s="68">
        <v>36161744</v>
      </c>
      <c r="N53" s="68" t="s">
        <v>132</v>
      </c>
    </row>
    <row r="54" spans="1:14">
      <c r="A54" s="72">
        <v>45296</v>
      </c>
      <c r="B54" s="86">
        <v>801</v>
      </c>
      <c r="C54" s="87">
        <v>540.60110799999995</v>
      </c>
      <c r="D54" s="88">
        <v>110</v>
      </c>
      <c r="E54" s="88"/>
      <c r="F54" s="85">
        <f>D54*C54</f>
        <v>59466.121879999992</v>
      </c>
      <c r="G54" s="85"/>
      <c r="H54" s="86">
        <v>-59466.12</v>
      </c>
      <c r="I54" s="73">
        <f t="shared" si="1"/>
        <v>0</v>
      </c>
      <c r="J54" s="71">
        <v>0</v>
      </c>
      <c r="K54" s="68" t="s">
        <v>157</v>
      </c>
      <c r="L54" s="68">
        <v>5800</v>
      </c>
      <c r="M54" s="68">
        <v>36161744</v>
      </c>
      <c r="N54" s="68">
        <v>72</v>
      </c>
    </row>
    <row r="55" spans="1:14">
      <c r="A55" s="72">
        <v>45296</v>
      </c>
      <c r="B55" s="68" t="s">
        <v>151</v>
      </c>
      <c r="C55" s="69" t="s">
        <v>100</v>
      </c>
      <c r="D55" s="70" t="s">
        <v>152</v>
      </c>
      <c r="H55" s="68">
        <v>27030.06</v>
      </c>
      <c r="I55" s="73">
        <f t="shared" si="1"/>
        <v>27030.06</v>
      </c>
      <c r="J55" s="71">
        <v>27030.06</v>
      </c>
      <c r="K55" s="68" t="s">
        <v>102</v>
      </c>
      <c r="L55" s="68">
        <v>5800</v>
      </c>
      <c r="M55" s="68">
        <v>95173631</v>
      </c>
      <c r="N55" s="68" t="s">
        <v>132</v>
      </c>
    </row>
    <row r="56" spans="1:14">
      <c r="A56" s="72">
        <v>45296</v>
      </c>
      <c r="B56" s="68">
        <v>801</v>
      </c>
      <c r="C56" s="69" t="s">
        <v>158</v>
      </c>
      <c r="D56" s="70">
        <v>50000</v>
      </c>
      <c r="H56" s="68">
        <v>-27030.06</v>
      </c>
      <c r="I56" s="82"/>
      <c r="J56" s="82">
        <v>27030.06</v>
      </c>
      <c r="K56" s="83" t="s">
        <v>159</v>
      </c>
      <c r="L56" s="68">
        <v>5800</v>
      </c>
      <c r="M56" s="68">
        <v>95173631</v>
      </c>
      <c r="N56" s="68" t="s">
        <v>160</v>
      </c>
    </row>
    <row r="57" spans="1:14">
      <c r="A57" s="72">
        <v>45299</v>
      </c>
      <c r="B57" s="68" t="s">
        <v>151</v>
      </c>
      <c r="C57" s="69" t="s">
        <v>100</v>
      </c>
      <c r="D57" s="70" t="s">
        <v>152</v>
      </c>
      <c r="H57" s="68">
        <v>91.67</v>
      </c>
      <c r="I57" s="73">
        <f>I55+H57</f>
        <v>27121.73</v>
      </c>
      <c r="J57" s="71">
        <v>27121.73</v>
      </c>
      <c r="K57" s="68" t="s">
        <v>102</v>
      </c>
      <c r="L57" s="68">
        <v>5800</v>
      </c>
      <c r="M57" s="68">
        <v>58009517</v>
      </c>
      <c r="N57" s="68" t="s">
        <v>132</v>
      </c>
    </row>
    <row r="58" spans="1:14">
      <c r="A58" s="72">
        <v>45299</v>
      </c>
      <c r="B58" s="86">
        <v>801</v>
      </c>
      <c r="C58" s="87">
        <v>542.43450199999995</v>
      </c>
      <c r="D58" s="88">
        <v>50</v>
      </c>
      <c r="E58" s="88"/>
      <c r="F58" s="85">
        <f>D58*C58</f>
        <v>27121.725099999996</v>
      </c>
      <c r="G58" s="85"/>
      <c r="H58" s="86">
        <v>-27121.73</v>
      </c>
      <c r="I58" s="82"/>
      <c r="J58" s="82">
        <v>0</v>
      </c>
      <c r="K58" s="83" t="s">
        <v>161</v>
      </c>
      <c r="L58" s="68">
        <v>5800</v>
      </c>
      <c r="M58" s="68">
        <v>95173631</v>
      </c>
      <c r="N58" s="68" t="s">
        <v>162</v>
      </c>
    </row>
    <row r="59" spans="1:14">
      <c r="A59" s="72">
        <v>45313</v>
      </c>
      <c r="B59" s="68" t="s">
        <v>148</v>
      </c>
      <c r="C59" s="69">
        <v>51.4</v>
      </c>
      <c r="D59" s="70">
        <v>-126</v>
      </c>
      <c r="H59" s="68">
        <v>6462.8</v>
      </c>
      <c r="I59" s="82"/>
      <c r="J59" s="82">
        <v>0</v>
      </c>
      <c r="K59" s="83" t="s">
        <v>163</v>
      </c>
      <c r="L59" s="68">
        <v>165</v>
      </c>
      <c r="M59" s="68">
        <v>95164217</v>
      </c>
      <c r="N59" s="68" t="s">
        <v>164</v>
      </c>
    </row>
    <row r="60" spans="1:14">
      <c r="A60" s="72">
        <v>45313</v>
      </c>
      <c r="B60" s="68" t="s">
        <v>165</v>
      </c>
      <c r="C60" s="69">
        <v>41.6</v>
      </c>
      <c r="D60" s="70">
        <v>-13</v>
      </c>
      <c r="H60" s="68">
        <v>539.66999999999996</v>
      </c>
      <c r="I60" s="82"/>
      <c r="J60" s="82">
        <v>0</v>
      </c>
      <c r="K60" s="83" t="s">
        <v>166</v>
      </c>
      <c r="L60" s="68">
        <v>165</v>
      </c>
      <c r="M60" s="68">
        <v>95164250</v>
      </c>
      <c r="N60" s="68" t="s">
        <v>164</v>
      </c>
    </row>
    <row r="61" spans="1:14">
      <c r="A61" s="72">
        <v>45315</v>
      </c>
      <c r="B61" s="77" t="s">
        <v>148</v>
      </c>
      <c r="C61" s="95">
        <v>-51.4</v>
      </c>
      <c r="D61" s="96">
        <v>-126</v>
      </c>
      <c r="E61" s="96"/>
      <c r="F61" s="73">
        <f>D61*C61</f>
        <v>6476.4</v>
      </c>
      <c r="G61" s="73"/>
      <c r="H61" s="77">
        <v>6462.8</v>
      </c>
      <c r="I61" s="73">
        <f>I60+H61</f>
        <v>6462.8</v>
      </c>
      <c r="J61" s="71">
        <v>6462.8</v>
      </c>
      <c r="K61" s="68" t="s">
        <v>167</v>
      </c>
      <c r="L61" s="68">
        <v>165</v>
      </c>
      <c r="M61" s="68">
        <v>0</v>
      </c>
      <c r="N61" s="68" t="s">
        <v>168</v>
      </c>
    </row>
    <row r="62" spans="1:14">
      <c r="A62" s="72">
        <v>45315</v>
      </c>
      <c r="B62" s="77" t="s">
        <v>165</v>
      </c>
      <c r="C62" s="95">
        <v>-41.6</v>
      </c>
      <c r="D62" s="96">
        <v>-13</v>
      </c>
      <c r="E62" s="96"/>
      <c r="F62" s="73">
        <f>D62*C62</f>
        <v>540.80000000000007</v>
      </c>
      <c r="G62" s="73"/>
      <c r="H62" s="77">
        <v>539.66999999999996</v>
      </c>
      <c r="I62" s="73">
        <f>I61+H62</f>
        <v>7002.47</v>
      </c>
      <c r="J62" s="71">
        <v>7002.47</v>
      </c>
      <c r="K62" s="68" t="s">
        <v>169</v>
      </c>
      <c r="L62" s="68">
        <v>165</v>
      </c>
      <c r="M62" s="68">
        <v>0</v>
      </c>
      <c r="N62" s="68" t="s">
        <v>168</v>
      </c>
    </row>
    <row r="63" spans="1:14">
      <c r="D63" s="68"/>
      <c r="E63" s="68"/>
    </row>
    <row r="64" spans="1:14">
      <c r="D64" s="68"/>
      <c r="E64" s="68"/>
    </row>
    <row r="65" spans="4:5">
      <c r="D65" s="68"/>
      <c r="E65" s="6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60" zoomScaleNormal="16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1096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Sayfa2</vt:lpstr>
      <vt:lpstr>Sayfa4</vt:lpstr>
      <vt:lpstr>TTE</vt:lpstr>
      <vt:lpstr>801</vt:lpstr>
      <vt:lpstr>Sayfa3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263</cp:revision>
  <cp:lastPrinted>2024-02-28T10:33:00Z</cp:lastPrinted>
  <dcterms:created xsi:type="dcterms:W3CDTF">2022-03-04T11:30:59Z</dcterms:created>
  <dcterms:modified xsi:type="dcterms:W3CDTF">2024-03-01T07:38:12Z</dcterms:modified>
  <dc:language>tr-TR</dc:language>
</cp:coreProperties>
</file>