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2007-2023_ Hesap-Toplamlar\040_ SANAYI - 2023-\"/>
    </mc:Choice>
  </mc:AlternateContent>
  <xr:revisionPtr revIDLastSave="0" documentId="13_ncr:1_{C15BE61B-37A4-42F9-B5C7-43061FA36D16}" xr6:coauthVersionLast="47" xr6:coauthVersionMax="47" xr10:uidLastSave="{00000000-0000-0000-0000-000000000000}"/>
  <bookViews>
    <workbookView xWindow="11820" yWindow="555" windowWidth="16035" windowHeight="14835" tabRatio="912" activeTab="9" xr2:uid="{00000000-000D-0000-FFFF-FFFF00000000}"/>
  </bookViews>
  <sheets>
    <sheet name="TPLM" sheetId="1" r:id="rId1"/>
    <sheet name="SnyA105-22" sheetId="2" r:id="rId2"/>
    <sheet name="SnyB202-22" sheetId="3" r:id="rId3"/>
    <sheet name="SnyC301-22" sheetId="4" r:id="rId4"/>
    <sheet name="SnyE502-22" sheetId="5" r:id="rId5"/>
    <sheet name="SnyF601-22" sheetId="6" r:id="rId6"/>
    <sheet name="Sayfa1" sheetId="15" r:id="rId7"/>
    <sheet name="SnyG702-22" sheetId="7" r:id="rId8"/>
    <sheet name="SnH_yazıhane" sheetId="8" r:id="rId9"/>
    <sheet name="Sayfa2" sheetId="1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6" l="1"/>
  <c r="D27" i="16"/>
  <c r="F33" i="16" s="1"/>
  <c r="H25" i="16"/>
  <c r="I25" i="16" s="1"/>
  <c r="F25" i="16"/>
  <c r="E25" i="16"/>
  <c r="H24" i="16"/>
  <c r="F24" i="16"/>
  <c r="E24" i="16"/>
  <c r="H23" i="16"/>
  <c r="F23" i="16"/>
  <c r="E23" i="16"/>
  <c r="H22" i="16"/>
  <c r="F22" i="16"/>
  <c r="E22" i="16"/>
  <c r="H21" i="16"/>
  <c r="F21" i="16"/>
  <c r="E21" i="16"/>
  <c r="H20" i="16"/>
  <c r="F20" i="16"/>
  <c r="E20" i="16"/>
  <c r="H19" i="16"/>
  <c r="F19" i="16"/>
  <c r="E19" i="16"/>
  <c r="H18" i="16"/>
  <c r="F18" i="16"/>
  <c r="E18" i="16"/>
  <c r="H17" i="16"/>
  <c r="F17" i="16"/>
  <c r="E17" i="16"/>
  <c r="H16" i="16"/>
  <c r="F16" i="16"/>
  <c r="E16" i="16"/>
  <c r="H15" i="16"/>
  <c r="F15" i="16"/>
  <c r="E15" i="16"/>
  <c r="H14" i="16"/>
  <c r="F14" i="16"/>
  <c r="E14" i="16"/>
  <c r="H13" i="16"/>
  <c r="F13" i="16"/>
  <c r="E13" i="16"/>
  <c r="E27" i="16" s="1"/>
  <c r="H12" i="16"/>
  <c r="F12" i="16"/>
  <c r="E12" i="16"/>
  <c r="H11" i="16"/>
  <c r="F11" i="16"/>
  <c r="E11" i="16"/>
  <c r="H10" i="16"/>
  <c r="F10" i="16"/>
  <c r="E10" i="16"/>
  <c r="H9" i="16"/>
  <c r="F9" i="16"/>
  <c r="E9" i="16"/>
  <c r="H8" i="16"/>
  <c r="F8" i="16"/>
  <c r="E8" i="16"/>
  <c r="E28" i="16" s="1"/>
  <c r="E29" i="16" s="1"/>
  <c r="F5" i="16"/>
  <c r="G5" i="15"/>
  <c r="G6" i="15" s="1"/>
  <c r="G7" i="15" s="1"/>
  <c r="G8" i="15" s="1"/>
  <c r="G9" i="15" s="1"/>
  <c r="G10" i="15" s="1"/>
  <c r="G11" i="15" s="1"/>
  <c r="E14" i="15"/>
  <c r="E15" i="15" s="1"/>
  <c r="G13" i="15"/>
  <c r="G2" i="8"/>
  <c r="E14" i="1"/>
  <c r="D14" i="1"/>
  <c r="D9" i="1"/>
  <c r="G18" i="8"/>
  <c r="G19" i="8"/>
  <c r="G20" i="8" s="1"/>
  <c r="G21" i="8" s="1"/>
  <c r="G40" i="2"/>
  <c r="D33" i="2"/>
  <c r="D34" i="2" s="1"/>
  <c r="D35" i="2" s="1"/>
  <c r="D36" i="2" s="1"/>
  <c r="C37" i="7"/>
  <c r="C37" i="6"/>
  <c r="C37" i="5"/>
  <c r="C37" i="4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F2" i="8"/>
  <c r="C14" i="1" s="1"/>
  <c r="E57" i="7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F40" i="7"/>
  <c r="D5" i="7" s="1"/>
  <c r="F25" i="7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9" i="7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4" i="7" s="1"/>
  <c r="E4" i="7"/>
  <c r="D4" i="7"/>
  <c r="C13" i="1" s="1"/>
  <c r="E89" i="6"/>
  <c r="E90" i="6" s="1"/>
  <c r="E91" i="6" s="1"/>
  <c r="E92" i="6" s="1"/>
  <c r="E93" i="6" s="1"/>
  <c r="E94" i="6" s="1"/>
  <c r="E95" i="6" s="1"/>
  <c r="E77" i="6"/>
  <c r="E78" i="6" s="1"/>
  <c r="E79" i="6" s="1"/>
  <c r="E80" i="6" s="1"/>
  <c r="E81" i="6" s="1"/>
  <c r="E82" i="6" s="1"/>
  <c r="E83" i="6" s="1"/>
  <c r="E84" i="6" s="1"/>
  <c r="E85" i="6" s="1"/>
  <c r="F62" i="6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53" i="6"/>
  <c r="E53" i="6"/>
  <c r="F40" i="6"/>
  <c r="D5" i="6" s="1"/>
  <c r="F25" i="6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D10" i="6"/>
  <c r="F9" i="6"/>
  <c r="E4" i="6"/>
  <c r="D12" i="1" s="1"/>
  <c r="F60" i="5"/>
  <c r="F61" i="5" s="1"/>
  <c r="F62" i="5" s="1"/>
  <c r="F63" i="5" s="1"/>
  <c r="F64" i="5" s="1"/>
  <c r="F65" i="5" s="1"/>
  <c r="F66" i="5" s="1"/>
  <c r="F67" i="5" s="1"/>
  <c r="F68" i="5" s="1"/>
  <c r="F69" i="5" s="1"/>
  <c r="F59" i="5"/>
  <c r="C49" i="5"/>
  <c r="F40" i="5"/>
  <c r="F25" i="5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9" i="5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4" i="5" s="1"/>
  <c r="D5" i="5"/>
  <c r="E4" i="5"/>
  <c r="D4" i="5"/>
  <c r="C11" i="1" s="1"/>
  <c r="E84" i="4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68" i="4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F39" i="4"/>
  <c r="D5" i="4" s="1"/>
  <c r="F25" i="4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9" i="4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4" i="4" s="1"/>
  <c r="E4" i="4"/>
  <c r="D10" i="1" s="1"/>
  <c r="D4" i="4"/>
  <c r="C10" i="1" s="1"/>
  <c r="E10" i="1" s="1"/>
  <c r="F40" i="3"/>
  <c r="D5" i="3" s="1"/>
  <c r="C37" i="3"/>
  <c r="F25" i="3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9" i="3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4" i="3" s="1"/>
  <c r="E4" i="3"/>
  <c r="D4" i="3"/>
  <c r="C9" i="1" s="1"/>
  <c r="F80" i="2"/>
  <c r="F81" i="2" s="1"/>
  <c r="D71" i="2" s="1"/>
  <c r="D72" i="2"/>
  <c r="D70" i="2"/>
  <c r="D74" i="2" s="1"/>
  <c r="D69" i="2"/>
  <c r="E5" i="2"/>
  <c r="G25" i="2"/>
  <c r="G26" i="2" s="1"/>
  <c r="G27" i="2" s="1"/>
  <c r="G28" i="2" s="1"/>
  <c r="G29" i="2" s="1"/>
  <c r="G30" i="2" s="1"/>
  <c r="G31" i="2" s="1"/>
  <c r="G32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4" i="2" s="1"/>
  <c r="F4" i="2"/>
  <c r="E4" i="2"/>
  <c r="C8" i="1" s="1"/>
  <c r="H27" i="16" l="1"/>
  <c r="F34" i="16" s="1"/>
  <c r="F27" i="16"/>
  <c r="I24" i="16"/>
  <c r="I23" i="16" s="1"/>
  <c r="I22" i="16" s="1"/>
  <c r="I21" i="16" s="1"/>
  <c r="I20" i="16" s="1"/>
  <c r="I19" i="16" s="1"/>
  <c r="I18" i="16" s="1"/>
  <c r="I17" i="16" s="1"/>
  <c r="I16" i="16" s="1"/>
  <c r="I15" i="16" s="1"/>
  <c r="I14" i="16" s="1"/>
  <c r="I13" i="16" s="1"/>
  <c r="I12" i="16" s="1"/>
  <c r="I11" i="16" s="1"/>
  <c r="I10" i="16" s="1"/>
  <c r="I9" i="16" s="1"/>
  <c r="I8" i="16" s="1"/>
  <c r="E34" i="16"/>
  <c r="D39" i="16"/>
  <c r="F39" i="16" s="1"/>
  <c r="F35" i="16"/>
  <c r="D33" i="16"/>
  <c r="E33" i="16"/>
  <c r="E35" i="16" s="1"/>
  <c r="E16" i="15"/>
  <c r="G14" i="15"/>
  <c r="G15" i="15" s="1"/>
  <c r="D6" i="3"/>
  <c r="F9" i="1" s="1"/>
  <c r="G22" i="8"/>
  <c r="G23" i="8" s="1"/>
  <c r="F7" i="6"/>
  <c r="F10" i="6"/>
  <c r="D6" i="6"/>
  <c r="F12" i="1" s="1"/>
  <c r="D6" i="7"/>
  <c r="F13" i="1" s="1"/>
  <c r="F7" i="4"/>
  <c r="D6" i="5"/>
  <c r="F11" i="1" s="1"/>
  <c r="F7" i="7"/>
  <c r="D13" i="1"/>
  <c r="E13" i="1" s="1"/>
  <c r="G33" i="2"/>
  <c r="G34" i="2" s="1"/>
  <c r="G35" i="2" s="1"/>
  <c r="G36" i="2" s="1"/>
  <c r="G37" i="2" s="1"/>
  <c r="E6" i="2" s="1"/>
  <c r="F8" i="1" s="1"/>
  <c r="D11" i="6"/>
  <c r="D6" i="4"/>
  <c r="F10" i="1" s="1"/>
  <c r="D8" i="1"/>
  <c r="G7" i="2"/>
  <c r="F7" i="3"/>
  <c r="E9" i="1"/>
  <c r="F7" i="5"/>
  <c r="D11" i="1"/>
  <c r="E11" i="1" s="1"/>
  <c r="D34" i="16" l="1"/>
  <c r="D35" i="16" s="1"/>
  <c r="D40" i="16"/>
  <c r="F40" i="16" s="1"/>
  <c r="E17" i="15"/>
  <c r="G16" i="15"/>
  <c r="D16" i="1"/>
  <c r="E8" i="1"/>
  <c r="D12" i="6"/>
  <c r="F11" i="6"/>
  <c r="F16" i="1"/>
  <c r="E18" i="15" l="1"/>
  <c r="G17" i="15"/>
  <c r="D13" i="6"/>
  <c r="F12" i="6"/>
  <c r="E19" i="15" l="1"/>
  <c r="G18" i="15"/>
  <c r="D14" i="6"/>
  <c r="F13" i="6"/>
  <c r="E20" i="15" l="1"/>
  <c r="G19" i="15"/>
  <c r="F14" i="6"/>
  <c r="D15" i="6"/>
  <c r="E21" i="15" l="1"/>
  <c r="G20" i="15"/>
  <c r="D16" i="6"/>
  <c r="F15" i="6"/>
  <c r="G21" i="15" l="1"/>
  <c r="E22" i="15"/>
  <c r="F16" i="6"/>
  <c r="D17" i="6"/>
  <c r="E23" i="15" l="1"/>
  <c r="G22" i="15"/>
  <c r="D18" i="6"/>
  <c r="F17" i="6"/>
  <c r="E24" i="15" l="1"/>
  <c r="G23" i="15"/>
  <c r="D19" i="6"/>
  <c r="F18" i="6"/>
  <c r="G24" i="15" l="1"/>
  <c r="F19" i="6"/>
  <c r="D20" i="6"/>
  <c r="F20" i="6" l="1"/>
  <c r="F4" i="6" s="1"/>
  <c r="D4" i="6"/>
  <c r="C12" i="1" s="1"/>
  <c r="E12" i="1" l="1"/>
  <c r="E16" i="1" s="1"/>
  <c r="C16" i="1"/>
</calcChain>
</file>

<file path=xl/sharedStrings.xml><?xml version="1.0" encoding="utf-8"?>
<sst xmlns="http://schemas.openxmlformats.org/spreadsheetml/2006/main" count="550" uniqueCount="364">
  <si>
    <t>2022-23</t>
  </si>
  <si>
    <t>Ödeme Teminat Tablosu</t>
  </si>
  <si>
    <t>Alınan</t>
  </si>
  <si>
    <t>Tutar</t>
  </si>
  <si>
    <t>Ödeme</t>
  </si>
  <si>
    <t>Kalan</t>
  </si>
  <si>
    <t>Teminat</t>
  </si>
  <si>
    <t>SnyA</t>
  </si>
  <si>
    <t>Yıkamacı samed</t>
  </si>
  <si>
    <t>SnyB</t>
  </si>
  <si>
    <t>Motorcu salih</t>
  </si>
  <si>
    <t>SnyCD</t>
  </si>
  <si>
    <t>Hurdacı ali</t>
  </si>
  <si>
    <t>SnyE</t>
  </si>
  <si>
    <t>Motorcu cihan</t>
  </si>
  <si>
    <t>SnyF</t>
  </si>
  <si>
    <t>Demirci merdal</t>
  </si>
  <si>
    <t>SnyG</t>
  </si>
  <si>
    <t>Motorcu Metin</t>
  </si>
  <si>
    <t>SnyH</t>
  </si>
  <si>
    <t>Yazıhane</t>
  </si>
  <si>
    <t>Toplamlar</t>
  </si>
  <si>
    <t>snA-086-20230930-080-samedTURGUT</t>
  </si>
  <si>
    <t>55 m2 Boya</t>
  </si>
  <si>
    <t>Tarih</t>
  </si>
  <si>
    <t>Açıklama</t>
  </si>
  <si>
    <t>Kira bedeli</t>
  </si>
  <si>
    <t>Bakiye</t>
  </si>
  <si>
    <t>Masraf</t>
  </si>
  <si>
    <t>NET</t>
  </si>
  <si>
    <t>,</t>
  </si>
  <si>
    <t>30-09-2023 – 29-09-2024</t>
  </si>
  <si>
    <t>Nakit</t>
  </si>
  <si>
    <t>Bankadan ödeme umuta KİRA YAZILMADI</t>
  </si>
  <si>
    <t xml:space="preserve"> - 2023 -</t>
  </si>
  <si>
    <t xml:space="preserve">ELEKTRİK </t>
  </si>
  <si>
    <t>Su</t>
  </si>
  <si>
    <t>Tutarı</t>
  </si>
  <si>
    <t>Devreden Teminat</t>
  </si>
  <si>
    <t>Su-Elektrik Şubat</t>
  </si>
  <si>
    <t>Su-Elektrik art</t>
  </si>
  <si>
    <t>Su-Elektrik Nisan</t>
  </si>
  <si>
    <t>Su-Elektrik Mayıs</t>
  </si>
  <si>
    <t>Su-Elektrik Ekim</t>
  </si>
  <si>
    <t>Su-Elektrik Kasım</t>
  </si>
  <si>
    <t>Su-Elektrik Aralık</t>
  </si>
  <si>
    <t>Ahmet ilterin devrettiği 3. şahıslardan devralmak için yanıma geldi</t>
  </si>
  <si>
    <t>Ödeme peşin olursa devralabileceğini söyledim</t>
  </si>
  <si>
    <t>Ödemeyi 01-09-2023 Cuma günü yapacağını ifade etti. Tamam dedim</t>
  </si>
  <si>
    <t>Ödeme yapılmadı</t>
  </si>
  <si>
    <t>Çağırdım. 3. şahıslarla kavga ettiklerini bana ödeyecekleri kira bedelini onlara, aldıklar</t>
  </si>
  <si>
    <t>malzeme bedeli olarak ödediklerini, şahin marka arabasını satıp bedeli ödeyeceklerini</t>
  </si>
  <si>
    <t>ama aracında bir arkadaşı tarafından kaza yapıp pert olduğunu söyledi.</t>
  </si>
  <si>
    <t>Bunun üzerine 30 Eylül 2023 tarine kadar ödeme için süre verdim.</t>
  </si>
  <si>
    <t>Ekim ayına geçilirse aylık tüfe farkı ekleme yapacağımı söyledim</t>
  </si>
  <si>
    <t>Eylülde ödeme yapılmazsa ekim başında ahmet ilterin tahliyesini devreye alacam.</t>
  </si>
  <si>
    <t>Samedle sözleşme yapmadığım için halen ahmet ilter resmen kiracı</t>
  </si>
  <si>
    <t>süreyi eylül sonu olarak başlattım. Bir ay ücretsiz oturmuş oldu.</t>
  </si>
  <si>
    <t>snA-000-20221030-070-AhmetILTER</t>
  </si>
  <si>
    <t>Boya kira</t>
  </si>
  <si>
    <t>Kira Bedeli</t>
  </si>
  <si>
    <t>Toplam Ödeme</t>
  </si>
  <si>
    <t xml:space="preserve"> Masraf</t>
  </si>
  <si>
    <t>Net Kira</t>
  </si>
  <si>
    <t>Yıkamacı</t>
  </si>
  <si>
    <t>Ahmet İlter</t>
  </si>
  <si>
    <t>20-11-2022 – 19-11-2023 Kira Bedeli</t>
  </si>
  <si>
    <t>Kira Bedeli 42000</t>
  </si>
  <si>
    <t>42000 TL OLAN KİRA BEDELİNİN</t>
  </si>
  <si>
    <t>2000 TL Sİ ÖDENMEDİĞİ İÇİN</t>
  </si>
  <si>
    <t>TARİH</t>
  </si>
  <si>
    <t>30-10-2022 – 29-10-2023</t>
  </si>
  <si>
    <t>BEDEL</t>
  </si>
  <si>
    <t>42000 TL</t>
  </si>
  <si>
    <t>Tarih 20 gün geri çekildi</t>
  </si>
  <si>
    <t>Ahmet ilter ebubekir ve ahmet tolan adında 2 kişiye izinsiz devir yaptı</t>
  </si>
  <si>
    <t>Tahliye taahütnamesine gerekli eklemeler yapılarak avukata verildi.</t>
  </si>
  <si>
    <t>Örnek 14 tahliye emri yollandı</t>
  </si>
  <si>
    <t>10-08 de bilinen adrese yapılan tebligat teslim edilemediğinden</t>
  </si>
  <si>
    <t>tebligat mernis adresine tebligat kanunu 22/1 maddesine göre</t>
  </si>
  <si>
    <t>gönderildi</t>
  </si>
  <si>
    <t>tebligat ilk önce borçlunun bilinen son adresine gönderilir.</t>
  </si>
  <si>
    <t>teslim edilemezse tekrar mernis adresine gönderilir ve muhtara bırakılır</t>
  </si>
  <si>
    <t>Muhtara teslim tarihi tebliğ tarihidir ve ödeme emrindeki süreler</t>
  </si>
  <si>
    <t>bu tarihe göre hesaplanır.</t>
  </si>
  <si>
    <t>İtiraz süresi içerisinde itiraz edilmediği için tahliye kesinleşti.</t>
  </si>
  <si>
    <t>Bu aşamada icra dairesi gerekirse kiracıyı zorla çıkarır.</t>
  </si>
  <si>
    <t>Biz bu yola gitmeye hazırlanırken 3. şahıslar Samed TURGUT a devir</t>
  </si>
  <si>
    <t>yaptılar</t>
  </si>
  <si>
    <t xml:space="preserve">SnyB203-22  </t>
  </si>
  <si>
    <t>200 m2 Karo kira</t>
  </si>
  <si>
    <t>1-1-23  -  31-12-23 kira bedeli</t>
  </si>
  <si>
    <t>ödeme nakit</t>
  </si>
  <si>
    <t>Su-Elektrik Ocak</t>
  </si>
  <si>
    <t xml:space="preserve">Su-Elektrik Haziran </t>
  </si>
  <si>
    <t xml:space="preserve">Su-Elektrik Temmuz </t>
  </si>
  <si>
    <t>Su-Elektrik Ağustos</t>
  </si>
  <si>
    <t>Su-Elektrik Eylül</t>
  </si>
  <si>
    <t>Salih Ant - 1.yıl</t>
  </si>
  <si>
    <t>İlk anlaşma 7-11-22 de yapıldı</t>
  </si>
  <si>
    <t>snCD-080-03-2211-Vinc</t>
  </si>
  <si>
    <t>400 m2 Vinç kira</t>
  </si>
  <si>
    <t>29-11-2023 – 30-11-2024 Kira Bedeli</t>
  </si>
  <si>
    <t>Ali Demirel - 4. yıl</t>
  </si>
  <si>
    <t>20-21 kira bedeli 36000 TL Ödendi</t>
  </si>
  <si>
    <t>21-22 kira bedeli 43160 TL Ödendi</t>
  </si>
  <si>
    <t>22-23 kira bedeli 82000 TL Ödendi</t>
  </si>
  <si>
    <t>duvara dayalı camlar kırıldı</t>
  </si>
  <si>
    <t>Büyük- küçük bina çatı trapez saclarında hasar var</t>
  </si>
  <si>
    <t>büyük binanın saçağında hasar var</t>
  </si>
  <si>
    <t>büyük binanın duvarında sıva hasarı var</t>
  </si>
  <si>
    <t>büyük binanın iç tarafında tuğla ve sıva hasarı var</t>
  </si>
  <si>
    <t>mutfak tezgahı kırık</t>
  </si>
  <si>
    <t>paletli iş makinesi ile taban betonu hasarı var</t>
  </si>
  <si>
    <t>motorcunun alçıpanında hasar var ÖDENDİ TMNT</t>
  </si>
  <si>
    <t>motorcunun duvarında hasar var</t>
  </si>
  <si>
    <t>tuvalet için izinsiz kapı açtı</t>
  </si>
  <si>
    <t>yapıldı</t>
  </si>
  <si>
    <t>2021 de 2022 için ödemesi gereken kiraları ödemedi</t>
  </si>
  <si>
    <t>tmm</t>
  </si>
  <si>
    <t>arsa önüne malzeme yığıntısı var OKKK</t>
  </si>
  <si>
    <t>karonun çatısı kameracı tarafından ezilmiş</t>
  </si>
  <si>
    <t>Hurdacı Ali Demirel</t>
  </si>
  <si>
    <t>Ocak 2021- elektrik teminat için</t>
  </si>
  <si>
    <t>şubat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</si>
  <si>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</si>
  <si>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</si>
  <si>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</si>
  <si>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</si>
  <si>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</si>
  <si>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</si>
  <si>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</si>
  <si>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</si>
  <si>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</si>
  <si>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</si>
  <si>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2022 ye devreden Toplam Teminat</t>
  </si>
  <si>
    <t>2021 den devreden ödenmiş teminat</t>
  </si>
  <si>
    <t>Ocak 2022- elektrik teminat için</t>
  </si>
  <si>
    <t>Mayıs           50 su</t>
  </si>
  <si>
    <t>Haziran        200 su</t>
  </si>
  <si>
    <t>Temmuz       200 su</t>
  </si>
  <si>
    <t>Ağustos          50 su</t>
  </si>
  <si>
    <t>Eylül               50 su</t>
  </si>
  <si>
    <t>Ekim               50 su</t>
  </si>
  <si>
    <t>su</t>
  </si>
  <si>
    <t>kiradan kalan</t>
  </si>
  <si>
    <t>motorcu tavanı alçıpan hasarı</t>
  </si>
  <si>
    <t>2023 e devreden Toplam Teminat</t>
  </si>
  <si>
    <t>085-20230830-SNYE-02-SZL CIHAN CAM</t>
  </si>
  <si>
    <t>100 m2 ESTE</t>
  </si>
  <si>
    <t>30-8-2023-29-08-2024 Kira Bedeli</t>
  </si>
  <si>
    <t>Kira Bedeli senet 1/5 6000  senet</t>
  </si>
  <si>
    <t>Kira Bedeli senet 2/5 6000  senet</t>
  </si>
  <si>
    <t>Kira Bedeli senet 3/5 6000  senet</t>
  </si>
  <si>
    <t>Kira Bedeli senet 4/5 6000  senet</t>
  </si>
  <si>
    <t>Kira Bedeli senet 5/5 7000 senet</t>
  </si>
  <si>
    <t>Motorcu</t>
  </si>
  <si>
    <t>Cihan Çam</t>
  </si>
  <si>
    <t>22-23 kira bedeli ödendi</t>
  </si>
  <si>
    <t>Anlaşma yapıldı</t>
  </si>
  <si>
    <t>Kira Başlangıç Tarihi</t>
  </si>
  <si>
    <t>Kira Bitiş Tarihi</t>
  </si>
  <si>
    <t>Kira gün sayısı (1 ay ek süre verildi)</t>
  </si>
  <si>
    <t>40 gün önce geldi şu an 84000 TL dedim</t>
  </si>
  <si>
    <t>1-2 güne getir 80 000 olur dedim</t>
  </si>
  <si>
    <t>30-8 de değişebilir dedim - temmuz enflasyonu %9,46 oldu</t>
  </si>
  <si>
    <t>31-8 akşamı ne oldu diye ben aradım- kiranın 96000 olacağını söyledim</t>
  </si>
  <si>
    <t>Elektrik Teminat Bedeli</t>
  </si>
  <si>
    <t>2022-8 elektrik tmnt</t>
  </si>
  <si>
    <t>2022-9 elektrik tmnt</t>
  </si>
  <si>
    <t>2022-10 elektrik tmnt</t>
  </si>
  <si>
    <t>2022-11 elektrik tmnt</t>
  </si>
  <si>
    <t>toyota işçilik</t>
  </si>
  <si>
    <t>2022-12 elektrik tmnt</t>
  </si>
  <si>
    <t>2023-01 elektrik tmnt</t>
  </si>
  <si>
    <t>2023-02 elektrik tmnt</t>
  </si>
  <si>
    <t>2023-03 tmnt</t>
  </si>
  <si>
    <t>082-SnF-02-230101-merdalKipel</t>
  </si>
  <si>
    <t>Açıklamalar-Masraflar</t>
  </si>
  <si>
    <t>1-1-23 - 31-12 -23 dönem hesabı (15887) sıfırlandı</t>
  </si>
  <si>
    <t>yeni yıl kira sözleşmesi 01-01-2024 - 31-12-2024 arası için yapılacak</t>
  </si>
  <si>
    <t>Yeni yıl 14000*12 ay = 168000 (ocak-aralık 2024)</t>
  </si>
  <si>
    <t>7aylık kira 31-12-2023 e kadar peşin alınacak 7*14=98000</t>
  </si>
  <si>
    <t xml:space="preserve">30 Ocaktan itibaren 14000*5 ay = 70000 ödenecek </t>
  </si>
  <si>
    <t>30 mayıstaki ödemeyle 01-01-2024 - 31-12-2024 kirası ödenmiş olacak</t>
  </si>
  <si>
    <t>30 Haziranda tüfe oranında zam yapılacak</t>
  </si>
  <si>
    <t>30 mayıstaki ödemeyle 01-01-2025 - 31-12-2025 kirasının ilk taksidi ödenmiş olacak</t>
  </si>
  <si>
    <t>aylık</t>
  </si>
  <si>
    <t>yıllık</t>
  </si>
  <si>
    <t>Ocak ayı tahmini kira bedeli</t>
  </si>
  <si>
    <t xml:space="preserve">10-11-23 e kadar yapılacak peşin ödeme  </t>
  </si>
  <si>
    <t>10-11-23 e kadar  7 aylık peşin ödeme yapılır ve ödemelere aylık devam edilirse aylık ödemeler</t>
  </si>
  <si>
    <t xml:space="preserve">10-11-23 e kadar  7 aylık peşin ödeme yapılır ve ödemelere aylık devam edilirse toplam kira </t>
  </si>
  <si>
    <t>Peşin Ödeme ile Kira Bedeli (10 aylık tüfe ile)</t>
  </si>
  <si>
    <t>Kasım ayı ortalama vade ile ödeme (peşinat 10-11-23 ilk aylık ödeme 30-11-2023)</t>
  </si>
  <si>
    <t>Aralık ayı ortalama vade ile ödeme (peşinat 10-11-23 ilk aylık ödeme 30-12-2023)</t>
  </si>
  <si>
    <t>Elektrik Teminat</t>
  </si>
  <si>
    <t>2022-4 elektrik tmnt</t>
  </si>
  <si>
    <t>2022-5 elektrik tmnt</t>
  </si>
  <si>
    <t>2022-6 elektrik tmnt</t>
  </si>
  <si>
    <t>2022-7 elektrik tmnt</t>
  </si>
  <si>
    <t>2022-12 elkrrik tmnt</t>
  </si>
  <si>
    <t>2023 e devreden teminat</t>
  </si>
  <si>
    <t>resmi işlemler</t>
  </si>
  <si>
    <t>2022-23 Kira Bedeli</t>
  </si>
  <si>
    <t>ödeme bankadan</t>
  </si>
  <si>
    <t>ödeme icradan avukattan geldi</t>
  </si>
  <si>
    <t>2022-23 Kira Bedelinden kalan</t>
  </si>
  <si>
    <t>TR  3100 0640 0000 1580 0126 8616</t>
  </si>
  <si>
    <t>Ali Umut BALCI İşbank hesabına yollanacak</t>
  </si>
  <si>
    <r>
      <t>Açıklamaya “</t>
    </r>
    <r>
      <rPr>
        <u/>
        <sz val="10"/>
        <color rgb="FF000000"/>
        <rFont val="Calibri"/>
        <family val="2"/>
        <charset val="162"/>
      </rPr>
      <t>2022-23 kira bedeli kalanı</t>
    </r>
    <r>
      <rPr>
        <sz val="10"/>
        <color rgb="FF000000"/>
        <rFont val="Calibri"/>
        <family val="2"/>
        <charset val="162"/>
      </rPr>
      <t>”</t>
    </r>
  </si>
  <si>
    <t>yazılacak</t>
  </si>
  <si>
    <t>19-4-23 banka havalesi ile ödenen</t>
  </si>
  <si>
    <t>2023-24 Kira Bedeli</t>
  </si>
  <si>
    <r>
      <t>Açıklamaya “</t>
    </r>
    <r>
      <rPr>
        <u/>
        <sz val="10"/>
        <color rgb="FF000000"/>
        <rFont val="Calibri"/>
        <family val="2"/>
        <charset val="162"/>
      </rPr>
      <t>2023-24 kira bedeli kalanı</t>
    </r>
    <r>
      <rPr>
        <sz val="10"/>
        <color rgb="FF000000"/>
        <rFont val="Calibri"/>
        <family val="2"/>
        <charset val="162"/>
      </rPr>
      <t>”</t>
    </r>
  </si>
  <si>
    <t>ziraat çek hmb tahsilatı</t>
  </si>
  <si>
    <t>resmi kalan miktar</t>
  </si>
  <si>
    <t xml:space="preserve">30-03-22 - 30-03-2023 </t>
  </si>
  <si>
    <t>icra masrafı</t>
  </si>
  <si>
    <t>2022 den kalann mermer hesabı</t>
  </si>
  <si>
    <t>2022 den 5 boy profil</t>
  </si>
  <si>
    <t>2023 Mart ayı elektrik bedeli</t>
  </si>
  <si>
    <t>avukattan gelen 13000 hesabından ödendi</t>
  </si>
  <si>
    <t>bedel</t>
  </si>
  <si>
    <t>ödeme</t>
  </si>
  <si>
    <t xml:space="preserve">31-3 31-12-2022 9 aylık kira bedeli </t>
  </si>
  <si>
    <t>peşin 48000 TL konuşuldu 36000 ödeme yapıldı</t>
  </si>
  <si>
    <t>kira dönemi 9 ay olarak uygulandı</t>
  </si>
  <si>
    <t>ödemeler elden nakit toplam 36000 TL</t>
  </si>
  <si>
    <t xml:space="preserve">SnyG  </t>
  </si>
  <si>
    <t>100 m2 Sanayi Pano</t>
  </si>
  <si>
    <t>bankadan yollanacak</t>
  </si>
  <si>
    <t>Metin Çelik  - 2. yıl</t>
  </si>
  <si>
    <t>30-09-2023 – 29-09-2024 Ödenen</t>
  </si>
  <si>
    <t>tahliye etmek istediğini belirtti</t>
  </si>
  <si>
    <t>tahliye tarihinden itibaren 3 ay sonrasına kadar işyeri kiralanmazsa</t>
  </si>
  <si>
    <t>1) 3 aylık boş kaldığı için alınacağını;</t>
  </si>
  <si>
    <t>2) Tahliye sonrasında 3 ay içerisinde verilirse,</t>
  </si>
  <si>
    <t xml:space="preserve">     yeni başlangıç tarihine göre iade yapılacağını;</t>
  </si>
  <si>
    <t xml:space="preserve">3) Yeni kiralama yapılıncaya kadar geri ödeme yapılamayacağını, en geç kira bitim </t>
  </si>
  <si>
    <t xml:space="preserve">     tarihi olan 29-9-2024 tarihinde iade yapılabileceğini ;</t>
  </si>
  <si>
    <t>söyledim kabul etti</t>
  </si>
  <si>
    <t>30-09-2022 – 29-09-2023</t>
  </si>
  <si>
    <t>bedeli 48000 den kalan 4000</t>
  </si>
  <si>
    <t xml:space="preserve"> 2022 kiradan kalan 1000 5/8</t>
  </si>
  <si>
    <t xml:space="preserve"> 2022 kiradan kalan 1000 6/8</t>
  </si>
  <si>
    <t xml:space="preserve"> 2022 kiradan kalan 1000 7/8</t>
  </si>
  <si>
    <t xml:space="preserve"> 2022 kiradan kalan 1000 8/8</t>
  </si>
  <si>
    <t>1200 TL Elektrik Teminat Bedelinden kalan</t>
  </si>
  <si>
    <t>2023-01 elektrik tmnt 200 5/6</t>
  </si>
  <si>
    <t>2023-02 elektrik tmnt 200 6/6</t>
  </si>
  <si>
    <t>bankadan havale alumba hesabına</t>
  </si>
  <si>
    <t>2023 şubat elektrik</t>
  </si>
  <si>
    <t>elden nakit iade</t>
  </si>
  <si>
    <t>300 m2</t>
  </si>
  <si>
    <t>Elektrik 1-2022</t>
  </si>
  <si>
    <t>Elektrik 2-2022</t>
  </si>
  <si>
    <t>Elektrik 3-2022</t>
  </si>
  <si>
    <t>Elektrik 4-2022</t>
  </si>
  <si>
    <t>Elektrik 5-2022</t>
  </si>
  <si>
    <t>Bina Vergisi 1</t>
  </si>
  <si>
    <t>Kültür Vergisi 1</t>
  </si>
  <si>
    <t>Elektrik 6–2022</t>
  </si>
  <si>
    <t>Elektrik 7–2022</t>
  </si>
  <si>
    <t>Elektrik 8-2022</t>
  </si>
  <si>
    <t>Elektrik 9-2022</t>
  </si>
  <si>
    <t>Elektrik 10-2022</t>
  </si>
  <si>
    <t>Elektrik 11-2022</t>
  </si>
  <si>
    <t>Bina Vergisi 2</t>
  </si>
  <si>
    <t>Kültür Vergisi 2</t>
  </si>
  <si>
    <t>Elektrik 12-2022</t>
  </si>
  <si>
    <t>Genel Toplam</t>
  </si>
  <si>
    <t>HACI</t>
  </si>
  <si>
    <t>NAZAN</t>
  </si>
  <si>
    <t>%</t>
  </si>
  <si>
    <t>Gelen</t>
  </si>
  <si>
    <t>Toplam</t>
  </si>
  <si>
    <t>snyG</t>
  </si>
  <si>
    <t>snyF</t>
  </si>
  <si>
    <t>snyE</t>
  </si>
  <si>
    <t>snyCD</t>
  </si>
  <si>
    <t>snyB</t>
  </si>
  <si>
    <t>snyA</t>
  </si>
  <si>
    <t>Ali Umut Balcı ya kira bedeli yazılmadan 10000 TL yollandı</t>
  </si>
  <si>
    <t>74000 TL Nakit Ödeme yapıldı</t>
  </si>
  <si>
    <t>ELEKTRİK (kendi abonesi var)</t>
  </si>
  <si>
    <t>Eylül</t>
  </si>
  <si>
    <t>Ekim</t>
  </si>
  <si>
    <t>Kasım</t>
  </si>
  <si>
    <t>Aralık</t>
  </si>
  <si>
    <t>Su (ödenmiş yazar)</t>
  </si>
  <si>
    <t xml:space="preserve">500 TL Yklm Ton </t>
  </si>
  <si>
    <t xml:space="preserve">600 TL Yklm Ton </t>
  </si>
  <si>
    <t>Ödenmiş su yazarı</t>
  </si>
  <si>
    <t>kepçenin bozduğu 60cm*10 mt galvenizli oluk</t>
  </si>
  <si>
    <t>kepçenin bozduğu 10 adet trapez sac</t>
  </si>
  <si>
    <t>( 2400 TL )</t>
  </si>
  <si>
    <t>( 800 TL )</t>
  </si>
  <si>
    <t>( 0 TL )</t>
  </si>
  <si>
    <t>( 1200 TL )</t>
  </si>
  <si>
    <t>( 3600 TL )</t>
  </si>
  <si>
    <t>2024 yılı dönemi 2024 yılı içerisine işlenecek</t>
  </si>
  <si>
    <t>2023 yılına ait  kira bedeli 2022 yılında tahsil edildi ve 2022  hesaplarına işlendi</t>
  </si>
  <si>
    <t>01-01-23 - 31-12-23 kira bedeli 2022 yılında  Ödendi</t>
  </si>
  <si>
    <t>ekim ayı elektrik</t>
  </si>
  <si>
    <t>boya masrafı</t>
  </si>
  <si>
    <t>nakit ödeme</t>
  </si>
  <si>
    <t>aralık 15 te boşaltacağını söyledi</t>
  </si>
  <si>
    <t>boşaltma tarihinden itibaren 3 aylık kira bedelini alacağımı söyledim.</t>
  </si>
  <si>
    <t>Bu sürede işyeri kiraya verilirse kalan gün kadar bedeli iade ederim dedim.</t>
  </si>
  <si>
    <t>Yaptığı ödemenin kalanını yeni kiracıdan alınca veririm dedim.</t>
  </si>
  <si>
    <t>vazgeçip bankadan ödeme yapıldı</t>
  </si>
  <si>
    <t>Alçıpan - çatı uçtu</t>
  </si>
  <si>
    <t>işçilik - selanik 2 işçi 1/2 gün 1000 TL</t>
  </si>
  <si>
    <t>snyA Çatı Masrafı</t>
  </si>
  <si>
    <t>SnyH  Yazıhane</t>
  </si>
  <si>
    <t>KALAN</t>
  </si>
  <si>
    <t>ödeme jmjtjn hesaba</t>
  </si>
  <si>
    <t>Ocak</t>
  </si>
  <si>
    <t>Şubat</t>
  </si>
  <si>
    <t>Mart</t>
  </si>
  <si>
    <t>Mayıs  0,04</t>
  </si>
  <si>
    <t>Nisan avukattan 13000 den</t>
  </si>
  <si>
    <t>Haziran</t>
  </si>
  <si>
    <t>Temmuz</t>
  </si>
  <si>
    <t>Ağustos</t>
  </si>
  <si>
    <t>Eylül 4,75</t>
  </si>
  <si>
    <t>10-05-2022   - 4000 nakit ödeme</t>
  </si>
  <si>
    <t>20-06-2022   - 4000 nakit ödeme</t>
  </si>
  <si>
    <t xml:space="preserve"> Ödeme yapılmadı 4000</t>
  </si>
  <si>
    <t>31-3-2022 - 31-12-2022 9 aylık tutar</t>
  </si>
  <si>
    <t>Nakit Ödeme</t>
  </si>
  <si>
    <t>31-3-2022 Asgari ücret 4253 TL</t>
  </si>
  <si>
    <t>2023 YILI NAZAN BALCI</t>
  </si>
  <si>
    <t>Hisse Oranı</t>
  </si>
  <si>
    <t>snyA-H</t>
  </si>
  <si>
    <t>Oran %</t>
  </si>
  <si>
    <t>Oran TL Tutar</t>
  </si>
  <si>
    <t>Ödendi</t>
  </si>
  <si>
    <t>Oran TL</t>
  </si>
  <si>
    <t>snyH- Yazıhane</t>
  </si>
  <si>
    <t>snyCD- Nakit-&gt;nazana</t>
  </si>
  <si>
    <t>snyB- 2024 yılı içerisinde</t>
  </si>
  <si>
    <t>snyF- Nakit-&gt;nazana</t>
  </si>
  <si>
    <t>snyA- Nakit-&gt;nazana</t>
  </si>
  <si>
    <t>snyG- Nakit-&gt;nazana</t>
  </si>
  <si>
    <t>SnyE- Nakit-&gt;nazana</t>
  </si>
  <si>
    <t>SnyE- Nakit-&gt;nazana 3-1-24</t>
  </si>
  <si>
    <t>SnyE- Nakit-&gt;nazana 06-12-23</t>
  </si>
  <si>
    <t>SnyE- Nakit-&gt;nazana 06-11-23</t>
  </si>
  <si>
    <t>SnF-Çek-&gt;Nazan</t>
  </si>
  <si>
    <t>SnyF-bankadan  -&gt; Nazan</t>
  </si>
  <si>
    <t>SnyF-icra avukatdan  -&gt; Nazan</t>
  </si>
  <si>
    <t>SnyF-Ocak23 -&gt; Nazan</t>
  </si>
  <si>
    <t>Toplam Gelir</t>
  </si>
  <si>
    <t>Toplam Harcama</t>
  </si>
  <si>
    <t>Net Gelir</t>
  </si>
  <si>
    <t>Hacı</t>
  </si>
  <si>
    <t>Nazan</t>
  </si>
  <si>
    <t>Toplam Gelecek</t>
  </si>
  <si>
    <t>Kalan Gelecek</t>
  </si>
  <si>
    <t>toplam</t>
  </si>
  <si>
    <t>zekat %</t>
  </si>
  <si>
    <t>zekat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</si>
</sst>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dd&quot;.&quot;mm&quot;.&quot;yy;@"/>
    <numFmt numFmtId="165" formatCode="[$₺-41F]#,##0.00;[Red]&quot;-&quot;[$₺-41F]#,##0.00"/>
    <numFmt numFmtId="167" formatCode="dd&quot;.&quot;mm&quot;.&quot;yyyy"/>
    <numFmt numFmtId="168" formatCode="mmm&quot;.&quot;yy"/>
    <numFmt numFmtId="170" formatCode="%0.00"/>
    <numFmt numFmtId="171" formatCode="[$-41F]General"/>
    <numFmt numFmtId="174" formatCode="0.0000%"/>
    <numFmt numFmtId="176" formatCode="[$₺-41F]#,##0.00;[Red][$₺-41F]#,##0.00"/>
    <numFmt numFmtId="180" formatCode="d&quot;.&quot;mmm"/>
    <numFmt numFmtId="181" formatCode="dd\.mm\.yyyy"/>
    <numFmt numFmtId="182" formatCode="[$₺-41F]#,##0.00;[Red]\-[$₺-41F]#,##0.00"/>
    <numFmt numFmtId="183" formatCode="d\.mm\.yyyy"/>
    <numFmt numFmtId="184" formatCode="#,##0.00;[Red]#,##0.00"/>
    <numFmt numFmtId="185" formatCode="#,##0.000000000;[Red]\-#,##0.000000000"/>
  </numFmts>
  <fonts count="33">
    <font>
      <sz val="10"/>
      <color rgb="FF000000"/>
      <name val="Liberation Sans1"/>
      <charset val="162"/>
    </font>
    <font>
      <sz val="10"/>
      <color rgb="FF000000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sz val="11"/>
      <color rgb="FF000000"/>
      <name val="Calibri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b/>
      <sz val="24"/>
      <color rgb="FF000000"/>
      <name val="Liberation Sans1"/>
      <charset val="162"/>
    </font>
    <font>
      <sz val="18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sz val="10"/>
      <color rgb="FF000000"/>
      <name val="Liberation Sans2"/>
      <charset val="162"/>
    </font>
    <font>
      <b/>
      <i/>
      <u/>
      <sz val="10"/>
      <color rgb="FF000000"/>
      <name val="Liberation Sans2"/>
      <charset val="162"/>
    </font>
    <font>
      <sz val="10"/>
      <color rgb="FF000000"/>
      <name val="Liberation Sans2"/>
      <charset val="162"/>
    </font>
    <font>
      <u/>
      <sz val="10"/>
      <color rgb="FF000000"/>
      <name val="Liberation Sans1"/>
      <charset val="162"/>
    </font>
    <font>
      <b/>
      <u/>
      <sz val="10"/>
      <color rgb="FF000000"/>
      <name val="Liberation Sans2"/>
      <charset val="162"/>
    </font>
    <font>
      <i/>
      <sz val="10"/>
      <color rgb="FF000000"/>
      <name val="Liberation Sans1"/>
      <charset val="162"/>
    </font>
    <font>
      <sz val="10"/>
      <color rgb="FF0D0D0D"/>
      <name val="Liberation Sans1"/>
      <charset val="162"/>
    </font>
    <font>
      <sz val="10"/>
      <color rgb="FF000000"/>
      <name val="Calibri"/>
      <family val="2"/>
      <charset val="162"/>
    </font>
    <font>
      <u/>
      <sz val="10"/>
      <color rgb="FF000000"/>
      <name val="Calibri"/>
      <family val="2"/>
      <charset val="162"/>
    </font>
    <font>
      <sz val="10"/>
      <color rgb="FFC9211E"/>
      <name val="Liberation Sans1"/>
      <charset val="162"/>
    </font>
    <font>
      <sz val="8"/>
      <color rgb="FF000000"/>
      <name val="Liberation Sans1"/>
      <charset val="162"/>
    </font>
    <font>
      <b/>
      <sz val="8"/>
      <color rgb="FF000000"/>
      <name val="Liberation Sans1"/>
      <charset val="162"/>
    </font>
    <font>
      <b/>
      <u/>
      <sz val="10"/>
      <color rgb="FF000000"/>
      <name val="Liberation Sans1"/>
      <charset val="162"/>
    </font>
    <font>
      <b/>
      <u/>
      <sz val="12"/>
      <color rgb="FF000000"/>
      <name val="Liberation Sans1"/>
      <charset val="162"/>
    </font>
    <font>
      <sz val="6"/>
      <color rgb="FF000000"/>
      <name val="Times New Roman"/>
      <charset val="162"/>
    </font>
    <font>
      <sz val="10"/>
      <color rgb="FF000000"/>
      <name val="Times New Roman"/>
      <charset val="162"/>
    </font>
    <font>
      <b/>
      <sz val="12"/>
      <color rgb="FF000000"/>
      <name val="Liberation Sans1"/>
      <charset val="162"/>
    </font>
  </fonts>
  <fills count="2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CE4D6"/>
        <bgColor rgb="FFFCE4D6"/>
      </patternFill>
    </fill>
    <fill>
      <patternFill patternType="solid">
        <fgColor rgb="FFE2EFDA"/>
        <bgColor rgb="FFE2EFDA"/>
      </patternFill>
    </fill>
    <fill>
      <patternFill patternType="solid">
        <fgColor rgb="FFFFF2CC"/>
        <bgColor rgb="FFFFF2CC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F7D1D5"/>
        <bgColor rgb="FFFFD7D7"/>
      </patternFill>
    </fill>
    <fill>
      <patternFill patternType="solid">
        <fgColor rgb="FFAFD095"/>
        <bgColor rgb="FFA9D08E"/>
      </patternFill>
    </fill>
    <fill>
      <patternFill patternType="solid">
        <fgColor rgb="FFFFFF00"/>
        <bgColor rgb="FFD4EA6B"/>
      </patternFill>
    </fill>
    <fill>
      <patternFill patternType="solid">
        <fgColor rgb="FFE2F0D9"/>
        <bgColor rgb="FFE2EFDA"/>
      </patternFill>
    </fill>
    <fill>
      <patternFill patternType="solid">
        <fgColor rgb="FFD9E1F2"/>
        <bgColor rgb="FFDDDDDD"/>
      </patternFill>
    </fill>
  </fills>
  <borders count="17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20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171" fontId="6" fillId="0" borderId="0" applyBorder="0" applyProtection="0"/>
    <xf numFmtId="0" fontId="7" fillId="0" borderId="0" applyNumberFormat="0" applyBorder="0" applyProtection="0"/>
    <xf numFmtId="0" fontId="8" fillId="7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0" borderId="0" applyNumberFormat="0" applyBorder="0" applyProtection="0"/>
    <xf numFmtId="0" fontId="13" fillId="8" borderId="0" applyNumberFormat="0" applyBorder="0" applyProtection="0"/>
    <xf numFmtId="0" fontId="14" fillId="8" borderId="1" applyNumberFormat="0" applyProtection="0"/>
    <xf numFmtId="0" fontId="15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141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4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right"/>
    </xf>
    <xf numFmtId="165" fontId="2" fillId="0" borderId="0" xfId="0" applyNumberFormat="1" applyFont="1"/>
    <xf numFmtId="164" fontId="0" fillId="0" borderId="0" xfId="0" applyNumberFormat="1" applyAlignment="1">
      <alignment horizontal="center"/>
    </xf>
    <xf numFmtId="0" fontId="16" fillId="0" borderId="0" xfId="0" applyFont="1"/>
    <xf numFmtId="4" fontId="16" fillId="0" borderId="0" xfId="0" applyNumberFormat="1" applyFont="1" applyAlignment="1">
      <alignment horizontal="right"/>
    </xf>
    <xf numFmtId="164" fontId="17" fillId="0" borderId="2" xfId="0" applyNumberFormat="1" applyFont="1" applyBorder="1" applyAlignment="1">
      <alignment horizontal="center"/>
    </xf>
    <xf numFmtId="0" fontId="17" fillId="0" borderId="2" xfId="0" applyFont="1" applyBorder="1"/>
    <xf numFmtId="4" fontId="17" fillId="0" borderId="2" xfId="0" applyNumberFormat="1" applyFont="1" applyBorder="1" applyAlignment="1">
      <alignment horizontal="right"/>
    </xf>
    <xf numFmtId="0" fontId="16" fillId="0" borderId="3" xfId="0" applyFont="1" applyBorder="1" applyAlignment="1">
      <alignment horizontal="left"/>
    </xf>
    <xf numFmtId="0" fontId="18" fillId="0" borderId="0" xfId="0" applyFont="1" applyAlignment="1">
      <alignment horizontal="right"/>
    </xf>
    <xf numFmtId="4" fontId="16" fillId="9" borderId="0" xfId="0" applyNumberFormat="1" applyFont="1" applyFill="1"/>
    <xf numFmtId="4" fontId="16" fillId="10" borderId="0" xfId="0" applyNumberFormat="1" applyFont="1" applyFill="1"/>
    <xf numFmtId="4" fontId="16" fillId="11" borderId="0" xfId="0" applyNumberFormat="1" applyFont="1" applyFill="1"/>
    <xf numFmtId="4" fontId="2" fillId="12" borderId="0" xfId="0" applyNumberFormat="1" applyFont="1" applyFill="1"/>
    <xf numFmtId="0" fontId="18" fillId="0" borderId="0" xfId="0" applyFont="1" applyFill="1" applyAlignment="1">
      <alignment horizontal="right"/>
    </xf>
    <xf numFmtId="4" fontId="16" fillId="13" borderId="0" xfId="0" applyNumberFormat="1" applyFont="1" applyFill="1" applyAlignment="1">
      <alignment horizontal="right"/>
    </xf>
    <xf numFmtId="4" fontId="16" fillId="0" borderId="0" xfId="0" applyNumberFormat="1" applyFont="1" applyFill="1" applyAlignment="1">
      <alignment horizontal="right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0" fontId="18" fillId="0" borderId="4" xfId="0" applyFont="1" applyBorder="1" applyAlignment="1">
      <alignment horizontal="right"/>
    </xf>
    <xf numFmtId="4" fontId="2" fillId="0" borderId="4" xfId="0" applyNumberFormat="1" applyFont="1" applyFill="1" applyBorder="1"/>
    <xf numFmtId="0" fontId="0" fillId="0" borderId="0" xfId="0" applyFill="1"/>
    <xf numFmtId="4" fontId="0" fillId="0" borderId="0" xfId="0" applyNumberFormat="1" applyFill="1"/>
    <xf numFmtId="0" fontId="0" fillId="9" borderId="0" xfId="0" applyFill="1"/>
    <xf numFmtId="4" fontId="0" fillId="10" borderId="0" xfId="0" applyNumberFormat="1" applyFill="1"/>
    <xf numFmtId="164" fontId="17" fillId="0" borderId="0" xfId="0" applyNumberFormat="1" applyFont="1" applyAlignment="1">
      <alignment horizontal="center"/>
    </xf>
    <xf numFmtId="4" fontId="17" fillId="9" borderId="0" xfId="0" applyNumberFormat="1" applyFont="1" applyFill="1" applyAlignment="1">
      <alignment horizontal="right"/>
    </xf>
    <xf numFmtId="4" fontId="18" fillId="10" borderId="0" xfId="0" applyNumberFormat="1" applyFont="1" applyFill="1" applyAlignment="1">
      <alignment horizontal="right"/>
    </xf>
    <xf numFmtId="4" fontId="18" fillId="11" borderId="0" xfId="0" applyNumberFormat="1" applyFont="1" applyFill="1" applyAlignment="1">
      <alignment horizontal="right"/>
    </xf>
    <xf numFmtId="4" fontId="17" fillId="0" borderId="0" xfId="0" applyNumberFormat="1" applyFont="1" applyAlignment="1">
      <alignment horizontal="right"/>
    </xf>
    <xf numFmtId="4" fontId="18" fillId="0" borderId="0" xfId="0" applyNumberFormat="1" applyFont="1" applyAlignment="1">
      <alignment horizontal="right"/>
    </xf>
    <xf numFmtId="164" fontId="17" fillId="0" borderId="4" xfId="0" applyNumberFormat="1" applyFont="1" applyBorder="1" applyAlignment="1">
      <alignment horizontal="center"/>
    </xf>
    <xf numFmtId="4" fontId="17" fillId="0" borderId="4" xfId="0" applyNumberFormat="1" applyFont="1" applyBorder="1" applyAlignment="1">
      <alignment horizontal="right"/>
    </xf>
    <xf numFmtId="4" fontId="18" fillId="0" borderId="4" xfId="0" applyNumberFormat="1" applyFont="1" applyBorder="1" applyAlignment="1">
      <alignment horizontal="right"/>
    </xf>
    <xf numFmtId="4" fontId="18" fillId="0" borderId="4" xfId="0" applyNumberFormat="1" applyFont="1" applyFill="1" applyBorder="1" applyAlignment="1">
      <alignment horizontal="right"/>
    </xf>
    <xf numFmtId="164" fontId="17" fillId="0" borderId="3" xfId="0" applyNumberFormat="1" applyFont="1" applyBorder="1" applyAlignment="1">
      <alignment horizontal="center"/>
    </xf>
    <xf numFmtId="0" fontId="0" fillId="0" borderId="3" xfId="0" applyFill="1" applyBorder="1"/>
    <xf numFmtId="0" fontId="0" fillId="0" borderId="3" xfId="0" applyBorder="1"/>
    <xf numFmtId="4" fontId="17" fillId="0" borderId="3" xfId="0" applyNumberFormat="1" applyFont="1" applyBorder="1" applyAlignment="1">
      <alignment horizontal="right"/>
    </xf>
    <xf numFmtId="4" fontId="18" fillId="0" borderId="3" xfId="0" applyNumberFormat="1" applyFont="1" applyBorder="1" applyAlignment="1">
      <alignment horizontal="right"/>
    </xf>
    <xf numFmtId="4" fontId="16" fillId="13" borderId="3" xfId="0" applyNumberFormat="1" applyFont="1" applyFill="1" applyBorder="1" applyAlignment="1">
      <alignment horizontal="right"/>
    </xf>
    <xf numFmtId="0" fontId="20" fillId="0" borderId="4" xfId="0" applyFont="1" applyBorder="1"/>
    <xf numFmtId="0" fontId="19" fillId="0" borderId="4" xfId="0" applyFont="1" applyBorder="1"/>
    <xf numFmtId="4" fontId="0" fillId="0" borderId="4" xfId="0" applyNumberFormat="1" applyBorder="1"/>
    <xf numFmtId="4" fontId="20" fillId="12" borderId="4" xfId="0" applyNumberFormat="1" applyFont="1" applyFill="1" applyBorder="1"/>
    <xf numFmtId="4" fontId="20" fillId="0" borderId="0" xfId="0" applyNumberFormat="1" applyFont="1"/>
    <xf numFmtId="4" fontId="16" fillId="0" borderId="0" xfId="0" applyNumberFormat="1" applyFont="1"/>
    <xf numFmtId="170" fontId="0" fillId="0" borderId="0" xfId="0" applyNumberFormat="1"/>
    <xf numFmtId="0" fontId="16" fillId="0" borderId="4" xfId="0" applyFont="1" applyBorder="1"/>
    <xf numFmtId="0" fontId="16" fillId="0" borderId="0" xfId="0" applyFont="1" applyAlignment="1">
      <alignment horizontal="right"/>
    </xf>
    <xf numFmtId="4" fontId="16" fillId="14" borderId="0" xfId="0" applyNumberFormat="1" applyFont="1" applyFill="1"/>
    <xf numFmtId="4" fontId="16" fillId="0" borderId="4" xfId="0" applyNumberFormat="1" applyFont="1" applyBorder="1"/>
    <xf numFmtId="4" fontId="2" fillId="0" borderId="0" xfId="0" applyNumberFormat="1" applyFont="1"/>
    <xf numFmtId="4" fontId="2" fillId="13" borderId="0" xfId="0" applyNumberFormat="1" applyFont="1" applyFill="1"/>
    <xf numFmtId="0" fontId="2" fillId="0" borderId="3" xfId="0" applyFont="1" applyFill="1" applyBorder="1"/>
    <xf numFmtId="167" fontId="0" fillId="0" borderId="0" xfId="0" applyNumberFormat="1"/>
    <xf numFmtId="168" fontId="0" fillId="0" borderId="0" xfId="0" applyNumberFormat="1"/>
    <xf numFmtId="0" fontId="16" fillId="0" borderId="4" xfId="0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16" fillId="14" borderId="4" xfId="0" applyFont="1" applyFill="1" applyBorder="1" applyAlignment="1">
      <alignment horizontal="right"/>
    </xf>
    <xf numFmtId="4" fontId="2" fillId="14" borderId="4" xfId="0" applyNumberFormat="1" applyFont="1" applyFill="1" applyBorder="1"/>
    <xf numFmtId="4" fontId="18" fillId="9" borderId="0" xfId="0" applyNumberFormat="1" applyFont="1" applyFill="1"/>
    <xf numFmtId="164" fontId="16" fillId="0" borderId="0" xfId="0" applyNumberFormat="1" applyFont="1" applyAlignment="1">
      <alignment horizontal="center"/>
    </xf>
    <xf numFmtId="4" fontId="21" fillId="0" borderId="0" xfId="0" applyNumberFormat="1" applyFont="1"/>
    <xf numFmtId="164" fontId="0" fillId="0" borderId="0" xfId="0" applyNumberFormat="1" applyAlignment="1">
      <alignment horizontal="right"/>
    </xf>
    <xf numFmtId="164" fontId="15" fillId="0" borderId="0" xfId="0" applyNumberFormat="1" applyFont="1" applyAlignment="1">
      <alignment horizontal="right"/>
    </xf>
    <xf numFmtId="0" fontId="22" fillId="0" borderId="0" xfId="0" applyFont="1"/>
    <xf numFmtId="4" fontId="0" fillId="0" borderId="0" xfId="0" applyNumberFormat="1" applyAlignment="1">
      <alignment wrapText="1"/>
    </xf>
    <xf numFmtId="0" fontId="0" fillId="0" borderId="0" xfId="0" applyAlignment="1">
      <alignment wrapText="1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164" fontId="0" fillId="0" borderId="0" xfId="0" applyNumberFormat="1"/>
    <xf numFmtId="0" fontId="15" fillId="0" borderId="5" xfId="0" applyFont="1" applyBorder="1"/>
    <xf numFmtId="0" fontId="0" fillId="0" borderId="6" xfId="0" applyBorder="1"/>
    <xf numFmtId="4" fontId="0" fillId="0" borderId="6" xfId="0" applyNumberFormat="1" applyBorder="1"/>
    <xf numFmtId="4" fontId="2" fillId="0" borderId="7" xfId="0" applyNumberFormat="1" applyFont="1" applyBorder="1"/>
    <xf numFmtId="4" fontId="0" fillId="0" borderId="8" xfId="0" applyNumberFormat="1" applyBorder="1"/>
    <xf numFmtId="4" fontId="0" fillId="0" borderId="9" xfId="0" applyNumberFormat="1" applyBorder="1"/>
    <xf numFmtId="4" fontId="0" fillId="0" borderId="10" xfId="0" applyNumberFormat="1" applyBorder="1"/>
    <xf numFmtId="4" fontId="2" fillId="0" borderId="11" xfId="0" applyNumberFormat="1" applyFont="1" applyBorder="1"/>
    <xf numFmtId="4" fontId="0" fillId="0" borderId="12" xfId="0" applyNumberFormat="1" applyBorder="1"/>
    <xf numFmtId="0" fontId="2" fillId="0" borderId="11" xfId="0" applyFont="1" applyBorder="1"/>
    <xf numFmtId="4" fontId="0" fillId="0" borderId="11" xfId="0" applyNumberFormat="1" applyBorder="1"/>
    <xf numFmtId="4" fontId="23" fillId="0" borderId="11" xfId="0" applyNumberFormat="1" applyFont="1" applyFill="1" applyBorder="1"/>
    <xf numFmtId="4" fontId="25" fillId="0" borderId="0" xfId="0" applyNumberFormat="1" applyFont="1"/>
    <xf numFmtId="0" fontId="0" fillId="0" borderId="11" xfId="0" applyBorder="1"/>
    <xf numFmtId="0" fontId="23" fillId="0" borderId="11" xfId="0" applyFont="1" applyFill="1" applyBorder="1"/>
    <xf numFmtId="0" fontId="0" fillId="0" borderId="11" xfId="0" applyFill="1" applyBorder="1"/>
    <xf numFmtId="0" fontId="2" fillId="0" borderId="11" xfId="0" applyFont="1" applyFill="1" applyBorder="1"/>
    <xf numFmtId="0" fontId="0" fillId="0" borderId="13" xfId="0" applyFill="1" applyBorder="1"/>
    <xf numFmtId="0" fontId="0" fillId="0" borderId="2" xfId="0" applyBorder="1"/>
    <xf numFmtId="4" fontId="0" fillId="0" borderId="14" xfId="0" applyNumberFormat="1" applyBorder="1"/>
    <xf numFmtId="4" fontId="2" fillId="0" borderId="0" xfId="0" applyNumberFormat="1" applyFont="1" applyAlignment="1">
      <alignment horizontal="right"/>
    </xf>
    <xf numFmtId="180" fontId="0" fillId="0" borderId="0" xfId="0" applyNumberFormat="1"/>
    <xf numFmtId="0" fontId="15" fillId="0" borderId="0" xfId="0" applyFont="1"/>
    <xf numFmtId="4" fontId="15" fillId="0" borderId="0" xfId="0" applyNumberFormat="1" applyFont="1" applyAlignment="1">
      <alignment horizontal="right"/>
    </xf>
    <xf numFmtId="167" fontId="2" fillId="0" borderId="0" xfId="0" applyNumberFormat="1" applyFont="1"/>
    <xf numFmtId="164" fontId="28" fillId="0" borderId="4" xfId="0" applyNumberFormat="1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176" fontId="0" fillId="0" borderId="0" xfId="0" applyNumberFormat="1"/>
    <xf numFmtId="0" fontId="18" fillId="0" borderId="0" xfId="0" applyFont="1" applyAlignment="1">
      <alignment horizontal="left"/>
    </xf>
    <xf numFmtId="16" fontId="0" fillId="0" borderId="0" xfId="0" applyNumberFormat="1"/>
    <xf numFmtId="181" fontId="2" fillId="0" borderId="0" xfId="0" applyNumberFormat="1" applyFont="1"/>
    <xf numFmtId="182" fontId="2" fillId="0" borderId="0" xfId="0" applyNumberFormat="1" applyFont="1"/>
    <xf numFmtId="40" fontId="0" fillId="0" borderId="0" xfId="0" applyNumberFormat="1"/>
    <xf numFmtId="0" fontId="29" fillId="0" borderId="0" xfId="0" applyFont="1"/>
    <xf numFmtId="174" fontId="29" fillId="0" borderId="0" xfId="0" applyNumberFormat="1" applyFont="1"/>
    <xf numFmtId="182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0" fontId="0" fillId="0" borderId="0" xfId="0" applyNumberFormat="1" applyAlignment="1">
      <alignment horizontal="right"/>
    </xf>
    <xf numFmtId="0" fontId="30" fillId="0" borderId="0" xfId="0" applyFont="1"/>
    <xf numFmtId="183" fontId="0" fillId="15" borderId="0" xfId="0" applyNumberFormat="1" applyFill="1"/>
    <xf numFmtId="40" fontId="2" fillId="0" borderId="0" xfId="0" applyNumberFormat="1" applyFont="1"/>
    <xf numFmtId="40" fontId="31" fillId="16" borderId="0" xfId="0" applyNumberFormat="1" applyFont="1" applyFill="1"/>
    <xf numFmtId="40" fontId="32" fillId="17" borderId="0" xfId="0" applyNumberFormat="1" applyFont="1" applyFill="1"/>
    <xf numFmtId="183" fontId="0" fillId="18" borderId="0" xfId="0" applyNumberFormat="1" applyFill="1"/>
    <xf numFmtId="0" fontId="0" fillId="18" borderId="0" xfId="0" applyFill="1"/>
    <xf numFmtId="40" fontId="0" fillId="18" borderId="0" xfId="0" applyNumberFormat="1" applyFill="1"/>
    <xf numFmtId="183" fontId="0" fillId="19" borderId="0" xfId="0" applyNumberFormat="1" applyFill="1"/>
    <xf numFmtId="0" fontId="0" fillId="19" borderId="0" xfId="0" applyFill="1"/>
    <xf numFmtId="40" fontId="0" fillId="19" borderId="0" xfId="0" applyNumberFormat="1" applyFill="1"/>
    <xf numFmtId="40" fontId="2" fillId="19" borderId="0" xfId="0" applyNumberFormat="1" applyFont="1" applyFill="1"/>
    <xf numFmtId="40" fontId="31" fillId="19" borderId="0" xfId="0" applyNumberFormat="1" applyFont="1" applyFill="1"/>
    <xf numFmtId="0" fontId="0" fillId="19" borderId="0" xfId="0" applyFill="1" applyAlignment="1">
      <alignment horizontal="center"/>
    </xf>
    <xf numFmtId="0" fontId="0" fillId="15" borderId="0" xfId="0" applyFill="1"/>
    <xf numFmtId="40" fontId="0" fillId="16" borderId="0" xfId="0" applyNumberFormat="1" applyFill="1"/>
    <xf numFmtId="0" fontId="31" fillId="0" borderId="0" xfId="0" applyFont="1" applyAlignment="1">
      <alignment horizontal="center"/>
    </xf>
    <xf numFmtId="174" fontId="26" fillId="0" borderId="0" xfId="0" applyNumberFormat="1" applyFont="1" applyAlignment="1">
      <alignment horizontal="center"/>
    </xf>
    <xf numFmtId="184" fontId="0" fillId="0" borderId="0" xfId="0" applyNumberFormat="1"/>
    <xf numFmtId="174" fontId="27" fillId="16" borderId="0" xfId="0" applyNumberFormat="1" applyFont="1" applyFill="1" applyAlignment="1">
      <alignment horizontal="center"/>
    </xf>
    <xf numFmtId="174" fontId="32" fillId="16" borderId="0" xfId="0" applyNumberFormat="1" applyFont="1" applyFill="1" applyAlignment="1">
      <alignment horizontal="center"/>
    </xf>
    <xf numFmtId="40" fontId="2" fillId="0" borderId="15" xfId="0" applyNumberFormat="1" applyFont="1" applyBorder="1"/>
    <xf numFmtId="40" fontId="0" fillId="0" borderId="15" xfId="0" applyNumberFormat="1" applyBorder="1"/>
    <xf numFmtId="185" fontId="0" fillId="0" borderId="0" xfId="0" applyNumberFormat="1"/>
    <xf numFmtId="40" fontId="0" fillId="0" borderId="16" xfId="0" applyNumberFormat="1" applyBorder="1"/>
    <xf numFmtId="170" fontId="0" fillId="0" borderId="0" xfId="0" applyNumberFormat="1" applyAlignment="1">
      <alignment horizontal="right"/>
    </xf>
  </cellXfs>
  <cellStyles count="20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Excel Built-in Normal" xfId="7" xr:uid="{00000000-0005-0000-0000-000006000000}"/>
    <cellStyle name="Footnote" xfId="8" xr:uid="{00000000-0005-0000-0000-000007000000}"/>
    <cellStyle name="Good" xfId="9" xr:uid="{00000000-0005-0000-0000-000008000000}"/>
    <cellStyle name="Heading" xfId="10" xr:uid="{00000000-0005-0000-0000-000009000000}"/>
    <cellStyle name="Heading 1" xfId="11" xr:uid="{00000000-0005-0000-0000-00000A000000}"/>
    <cellStyle name="Heading 2" xfId="12" xr:uid="{00000000-0005-0000-0000-00000B000000}"/>
    <cellStyle name="Hyperlink" xfId="13" xr:uid="{00000000-0005-0000-0000-00000C000000}"/>
    <cellStyle name="Neutral" xfId="14" xr:uid="{00000000-0005-0000-0000-00000D000000}"/>
    <cellStyle name="Normal" xfId="0" builtinId="0" customBuiltin="1"/>
    <cellStyle name="Note" xfId="15" xr:uid="{00000000-0005-0000-0000-00000F000000}"/>
    <cellStyle name="Result" xfId="16" xr:uid="{00000000-0005-0000-0000-000010000000}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AD9D97-3C27-43D9-B85C-819DEEA287C4}" name="Tablo1" displayName="Tablo1" ref="B6:I26" totalsRowShown="0">
  <autoFilter ref="B6:I26" xr:uid="{EEAD9D97-3C27-43D9-B85C-819DEEA287C4}"/>
  <tableColumns count="8">
    <tableColumn id="1" xr3:uid="{88DCF298-23A2-45CB-AAFC-F25A25912CFD}" name="Tarih"/>
    <tableColumn id="2" xr3:uid="{105FFAEC-485C-41F7-92E4-39B9AD91542C}" name="Açıklama"/>
    <tableColumn id="3" xr3:uid="{F7ED6C72-14EB-4E82-B483-4A8E642137EC}" name="snyA-H"/>
    <tableColumn id="4" xr3:uid="{D1F40C2C-9967-4991-9E85-D069A973B951}" name="Oran %"/>
    <tableColumn id="5" xr3:uid="{D582ECD0-3367-4C2C-AE5B-763718C610ED}" name="Oran TL Tutar"/>
    <tableColumn id="6" xr3:uid="{E5DA0384-D0F9-413C-BFC7-85DBB7A7CB77}" name="Ödendi"/>
    <tableColumn id="7" xr3:uid="{3939B255-93B6-435D-899F-D1663F24F766}" name="Oran TL"/>
    <tableColumn id="8" xr3:uid="{7FC66894-8A42-4AE6-8347-09C5A9F1967F}" name="Genel Topla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F22"/>
  <sheetViews>
    <sheetView zoomScale="145" zoomScaleNormal="145" workbookViewId="0">
      <selection activeCell="B8" sqref="B8"/>
    </sheetView>
  </sheetViews>
  <sheetFormatPr defaultRowHeight="12.75"/>
  <cols>
    <col min="1" max="1" width="12.140625" customWidth="1"/>
    <col min="2" max="2" width="26.7109375" customWidth="1"/>
    <col min="3" max="3" width="12.140625" customWidth="1"/>
    <col min="4" max="4" width="13" customWidth="1"/>
    <col min="5" max="5" width="11.7109375" customWidth="1"/>
    <col min="6" max="6" width="10.5703125" customWidth="1"/>
    <col min="7" max="7" width="9.140625" customWidth="1"/>
  </cols>
  <sheetData>
    <row r="6" spans="1:6">
      <c r="A6" s="1" t="s">
        <v>0</v>
      </c>
      <c r="B6" s="1" t="s">
        <v>1</v>
      </c>
      <c r="F6" s="2" t="s">
        <v>2</v>
      </c>
    </row>
    <row r="7" spans="1:6">
      <c r="C7" s="2" t="s">
        <v>3</v>
      </c>
      <c r="D7" s="2" t="s">
        <v>4</v>
      </c>
      <c r="E7" s="2" t="s">
        <v>5</v>
      </c>
      <c r="F7" s="2" t="s">
        <v>6</v>
      </c>
    </row>
    <row r="8" spans="1:6">
      <c r="A8" t="s">
        <v>7</v>
      </c>
      <c r="B8" t="s">
        <v>8</v>
      </c>
      <c r="C8" s="3">
        <f>'SnyA105-22'!E4</f>
        <v>84000</v>
      </c>
      <c r="D8" s="3">
        <f>'SnyA105-22'!F4</f>
        <v>84000</v>
      </c>
      <c r="E8" s="4">
        <f t="shared" ref="E8:E13" si="0">C8-D8</f>
        <v>0</v>
      </c>
      <c r="F8" s="4">
        <f>'SnyA105-22'!E6</f>
        <v>0</v>
      </c>
    </row>
    <row r="9" spans="1:6">
      <c r="A9" t="s">
        <v>9</v>
      </c>
      <c r="B9" t="s">
        <v>10</v>
      </c>
      <c r="C9" s="3">
        <f>'SnyB202-22'!D4</f>
        <v>0</v>
      </c>
      <c r="D9" s="3">
        <f>'SnyB202-22'!E4</f>
        <v>0</v>
      </c>
      <c r="E9" s="4">
        <f t="shared" si="0"/>
        <v>0</v>
      </c>
      <c r="F9" s="4">
        <f>'SnyB202-22'!D6</f>
        <v>-1000.1199999999998</v>
      </c>
    </row>
    <row r="10" spans="1:6">
      <c r="A10" t="s">
        <v>11</v>
      </c>
      <c r="B10" t="s">
        <v>12</v>
      </c>
      <c r="C10" s="3">
        <f>'SnyC301-22'!D4</f>
        <v>240000</v>
      </c>
      <c r="D10" s="3">
        <f>'SnyC301-22'!E4</f>
        <v>135000</v>
      </c>
      <c r="E10" s="4">
        <f t="shared" si="0"/>
        <v>105000</v>
      </c>
      <c r="F10" s="4">
        <f>'SnyC301-22'!D6</f>
        <v>-3924.1099999999997</v>
      </c>
    </row>
    <row r="11" spans="1:6">
      <c r="A11" t="s">
        <v>13</v>
      </c>
      <c r="B11" t="s">
        <v>14</v>
      </c>
      <c r="C11" s="3">
        <f>'SnyE502-22'!D4</f>
        <v>96000</v>
      </c>
      <c r="D11" s="3">
        <f>'SnyE502-22'!E4</f>
        <v>89000</v>
      </c>
      <c r="E11" s="4">
        <f t="shared" si="0"/>
        <v>7000</v>
      </c>
      <c r="F11" s="4">
        <f>'SnyE502-22'!D6</f>
        <v>-800</v>
      </c>
    </row>
    <row r="12" spans="1:6">
      <c r="A12" t="s">
        <v>15</v>
      </c>
      <c r="B12" t="s">
        <v>16</v>
      </c>
      <c r="C12" s="3">
        <f>'SnyF601-22'!D4</f>
        <v>109312.51909485454</v>
      </c>
      <c r="D12" s="3">
        <f>'SnyF601-22'!E4</f>
        <v>109312.51999999999</v>
      </c>
      <c r="E12" s="4">
        <f t="shared" si="0"/>
        <v>-9.0514545445330441E-4</v>
      </c>
      <c r="F12" s="4">
        <f>'SnyF601-22'!D6</f>
        <v>-2510.63</v>
      </c>
    </row>
    <row r="13" spans="1:6">
      <c r="A13" t="s">
        <v>17</v>
      </c>
      <c r="B13" t="s">
        <v>18</v>
      </c>
      <c r="C13" s="3">
        <f>'SnyG702-22'!D4</f>
        <v>96000</v>
      </c>
      <c r="D13" s="3">
        <f>'SnyG702-22'!E4</f>
        <v>96000</v>
      </c>
      <c r="E13" s="4">
        <f t="shared" si="0"/>
        <v>0</v>
      </c>
      <c r="F13" s="4">
        <f>'SnyG702-22'!D6</f>
        <v>-1200</v>
      </c>
    </row>
    <row r="14" spans="1:6">
      <c r="A14" t="s">
        <v>19</v>
      </c>
      <c r="B14" t="s">
        <v>20</v>
      </c>
      <c r="C14" s="4">
        <f>SnH_yazıhane!F2*-1</f>
        <v>-5843.55</v>
      </c>
      <c r="D14" s="4">
        <f>C14</f>
        <v>-5843.55</v>
      </c>
      <c r="E14" s="4">
        <f>C14-D14</f>
        <v>0</v>
      </c>
    </row>
    <row r="15" spans="1:6">
      <c r="E15" s="4"/>
    </row>
    <row r="16" spans="1:6">
      <c r="B16" s="5" t="s">
        <v>21</v>
      </c>
      <c r="C16" s="6">
        <f>SUM(C8:C14)</f>
        <v>619468.96909485455</v>
      </c>
      <c r="D16" s="6">
        <f>SUM(D8:D14)</f>
        <v>507468.97000000003</v>
      </c>
      <c r="E16" s="6">
        <f>SUM(E8:E14)</f>
        <v>111999.99909485455</v>
      </c>
      <c r="F16" s="6">
        <f>SUM(F8:F14)</f>
        <v>-9434.86</v>
      </c>
    </row>
    <row r="18" spans="4:4">
      <c r="D18" s="104"/>
    </row>
    <row r="22" spans="4:4">
      <c r="D22" s="106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0478E-2956-4964-9AD6-7F9D21C896C5}">
  <dimension ref="B2:K41"/>
  <sheetViews>
    <sheetView tabSelected="1" topLeftCell="A3" workbookViewId="0">
      <selection activeCell="E4" sqref="E4"/>
    </sheetView>
  </sheetViews>
  <sheetFormatPr defaultRowHeight="12.75"/>
  <cols>
    <col min="2" max="2" width="11.28515625" customWidth="1"/>
    <col min="4" max="4" width="11.28515625" customWidth="1"/>
    <col min="5" max="5" width="12.28515625" customWidth="1"/>
    <col min="6" max="6" width="13" customWidth="1"/>
    <col min="8" max="8" width="10.85546875" customWidth="1"/>
    <col min="9" max="9" width="15.140625" customWidth="1"/>
  </cols>
  <sheetData>
    <row r="2" spans="2:11">
      <c r="C2" s="107" t="s">
        <v>333</v>
      </c>
    </row>
    <row r="3" spans="2:11">
      <c r="D3" s="108"/>
      <c r="E3" s="108"/>
      <c r="I3" s="109"/>
    </row>
    <row r="4" spans="2:11">
      <c r="E4" s="108"/>
      <c r="I4" s="109"/>
    </row>
    <row r="5" spans="2:11" ht="15.75">
      <c r="C5" s="110" t="s">
        <v>334</v>
      </c>
      <c r="E5" s="111">
        <v>0.23519999999999999</v>
      </c>
      <c r="F5" s="111">
        <f>1-E5</f>
        <v>0.76480000000000004</v>
      </c>
      <c r="I5" s="109"/>
    </row>
    <row r="6" spans="2:11">
      <c r="B6" t="s">
        <v>24</v>
      </c>
      <c r="C6" t="s">
        <v>25</v>
      </c>
      <c r="D6" s="2" t="s">
        <v>335</v>
      </c>
      <c r="E6" s="112" t="s">
        <v>336</v>
      </c>
      <c r="F6" s="2" t="s">
        <v>337</v>
      </c>
      <c r="G6" s="113" t="s">
        <v>338</v>
      </c>
      <c r="H6" s="2" t="s">
        <v>339</v>
      </c>
      <c r="I6" s="114" t="s">
        <v>271</v>
      </c>
    </row>
    <row r="7" spans="2:11">
      <c r="K7" s="115"/>
    </row>
    <row r="8" spans="2:11" ht="15.75">
      <c r="B8" s="116">
        <v>45290</v>
      </c>
      <c r="C8" t="s">
        <v>340</v>
      </c>
      <c r="D8">
        <v>-5843.55</v>
      </c>
      <c r="E8" s="117">
        <f t="shared" ref="E8:E25" si="0">IF(G8=1,$D8,0)</f>
        <v>-5843.55</v>
      </c>
      <c r="F8" s="118">
        <f t="shared" ref="F8:F25" si="1">IF(G8=0,D8*$E$5*-1,0)</f>
        <v>0</v>
      </c>
      <c r="G8" s="113">
        <v>1</v>
      </c>
      <c r="H8" s="117">
        <f t="shared" ref="H8:H25" si="2">IF(G8=1,D8*$E$5*-1,0)</f>
        <v>1374.4029599999999</v>
      </c>
      <c r="I8" s="119">
        <f t="shared" ref="I8:I25" si="3">I9+H8</f>
        <v>-119356.70174399998</v>
      </c>
      <c r="K8" s="115"/>
    </row>
    <row r="9" spans="2:11">
      <c r="B9" s="120">
        <v>45290</v>
      </c>
      <c r="C9" s="121" t="s">
        <v>341</v>
      </c>
      <c r="D9" s="122">
        <v>135000</v>
      </c>
      <c r="E9" s="117">
        <f t="shared" si="0"/>
        <v>135000</v>
      </c>
      <c r="F9" s="118">
        <f t="shared" si="1"/>
        <v>0</v>
      </c>
      <c r="G9" s="113">
        <v>1</v>
      </c>
      <c r="H9" s="117">
        <f t="shared" si="2"/>
        <v>-31752</v>
      </c>
      <c r="I9" s="109">
        <f t="shared" si="3"/>
        <v>-120731.10470399998</v>
      </c>
    </row>
    <row r="10" spans="2:11">
      <c r="B10" s="123">
        <v>45260</v>
      </c>
      <c r="C10" s="124" t="s">
        <v>342</v>
      </c>
      <c r="D10" s="125"/>
      <c r="E10" s="126">
        <f t="shared" si="0"/>
        <v>0</v>
      </c>
      <c r="F10" s="127">
        <f t="shared" si="1"/>
        <v>0</v>
      </c>
      <c r="G10" s="128">
        <v>0</v>
      </c>
      <c r="H10" s="126">
        <f t="shared" si="2"/>
        <v>0</v>
      </c>
      <c r="I10" s="125">
        <f t="shared" si="3"/>
        <v>-88979.104703999983</v>
      </c>
    </row>
    <row r="11" spans="2:11">
      <c r="B11" s="120">
        <v>45236</v>
      </c>
      <c r="C11" s="121" t="s">
        <v>343</v>
      </c>
      <c r="D11" s="122">
        <v>15887.06</v>
      </c>
      <c r="E11" s="117">
        <f t="shared" si="0"/>
        <v>15887.06</v>
      </c>
      <c r="F11" s="118">
        <f t="shared" si="1"/>
        <v>0</v>
      </c>
      <c r="G11" s="113">
        <v>1</v>
      </c>
      <c r="H11" s="117">
        <f t="shared" si="2"/>
        <v>-3736.6365119999996</v>
      </c>
      <c r="I11" s="109">
        <f t="shared" si="3"/>
        <v>-88979.104703999983</v>
      </c>
    </row>
    <row r="12" spans="2:11">
      <c r="B12" s="120">
        <v>45195</v>
      </c>
      <c r="C12" s="121" t="s">
        <v>344</v>
      </c>
      <c r="D12" s="122">
        <v>84000</v>
      </c>
      <c r="E12" s="117">
        <f t="shared" si="0"/>
        <v>84000</v>
      </c>
      <c r="F12" s="118">
        <f t="shared" si="1"/>
        <v>0</v>
      </c>
      <c r="G12" s="113">
        <v>1</v>
      </c>
      <c r="H12" s="117">
        <f t="shared" si="2"/>
        <v>-19756.8</v>
      </c>
      <c r="I12" s="109">
        <f t="shared" si="3"/>
        <v>-85242.468191999986</v>
      </c>
    </row>
    <row r="13" spans="2:11">
      <c r="B13" s="120">
        <v>45229</v>
      </c>
      <c r="C13" s="121" t="s">
        <v>345</v>
      </c>
      <c r="D13" s="122">
        <v>10000</v>
      </c>
      <c r="E13" s="117">
        <f t="shared" si="0"/>
        <v>10000</v>
      </c>
      <c r="F13" s="118">
        <f t="shared" si="1"/>
        <v>0</v>
      </c>
      <c r="G13" s="113">
        <v>1</v>
      </c>
      <c r="H13" s="117">
        <f t="shared" si="2"/>
        <v>-2352</v>
      </c>
      <c r="I13" s="109">
        <f t="shared" si="3"/>
        <v>-65485.668191999983</v>
      </c>
    </row>
    <row r="14" spans="2:11">
      <c r="B14" s="120">
        <v>45194</v>
      </c>
      <c r="C14" s="121" t="s">
        <v>345</v>
      </c>
      <c r="D14" s="122">
        <v>3000</v>
      </c>
      <c r="E14" s="117">
        <f t="shared" si="0"/>
        <v>3000</v>
      </c>
      <c r="F14" s="118">
        <f t="shared" si="1"/>
        <v>0</v>
      </c>
      <c r="G14" s="113">
        <v>1</v>
      </c>
      <c r="H14" s="117">
        <f t="shared" si="2"/>
        <v>-705.6</v>
      </c>
      <c r="I14" s="109">
        <f t="shared" si="3"/>
        <v>-63133.668191999983</v>
      </c>
    </row>
    <row r="15" spans="2:11">
      <c r="B15" s="120">
        <v>45192</v>
      </c>
      <c r="C15" s="121" t="s">
        <v>345</v>
      </c>
      <c r="D15" s="122">
        <v>83000</v>
      </c>
      <c r="E15" s="117">
        <f t="shared" si="0"/>
        <v>83000</v>
      </c>
      <c r="F15" s="118">
        <f t="shared" si="1"/>
        <v>0</v>
      </c>
      <c r="G15" s="113">
        <v>1</v>
      </c>
      <c r="H15" s="117">
        <f t="shared" si="2"/>
        <v>-19521.599999999999</v>
      </c>
      <c r="I15" s="109">
        <f t="shared" si="3"/>
        <v>-62428.068191999984</v>
      </c>
    </row>
    <row r="16" spans="2:11">
      <c r="B16" s="116">
        <v>45321</v>
      </c>
      <c r="C16" s="129" t="s">
        <v>346</v>
      </c>
      <c r="D16" s="130">
        <v>7000</v>
      </c>
      <c r="E16" s="117">
        <f t="shared" si="0"/>
        <v>0</v>
      </c>
      <c r="F16" s="118">
        <f t="shared" si="1"/>
        <v>-1646.3999999999999</v>
      </c>
      <c r="G16" s="113">
        <v>0</v>
      </c>
      <c r="H16" s="117">
        <f t="shared" si="2"/>
        <v>0</v>
      </c>
      <c r="I16" s="109">
        <f t="shared" si="3"/>
        <v>-42906.468191999986</v>
      </c>
    </row>
    <row r="17" spans="2:10">
      <c r="B17" s="120">
        <v>45290</v>
      </c>
      <c r="C17" s="121" t="s">
        <v>347</v>
      </c>
      <c r="D17" s="122">
        <v>6000</v>
      </c>
      <c r="E17" s="117">
        <f t="shared" si="0"/>
        <v>6000</v>
      </c>
      <c r="F17" s="118">
        <f t="shared" si="1"/>
        <v>0</v>
      </c>
      <c r="G17" s="113">
        <v>1</v>
      </c>
      <c r="H17" s="117">
        <f t="shared" si="2"/>
        <v>-1411.2</v>
      </c>
      <c r="I17" s="109">
        <f t="shared" si="3"/>
        <v>-42906.468191999986</v>
      </c>
    </row>
    <row r="18" spans="2:10">
      <c r="B18" s="120">
        <v>45260</v>
      </c>
      <c r="C18" s="121" t="s">
        <v>348</v>
      </c>
      <c r="D18" s="122">
        <v>6000</v>
      </c>
      <c r="E18" s="117">
        <f t="shared" si="0"/>
        <v>6000</v>
      </c>
      <c r="F18" s="118">
        <f t="shared" si="1"/>
        <v>0</v>
      </c>
      <c r="G18" s="113">
        <v>1</v>
      </c>
      <c r="H18" s="117">
        <f t="shared" si="2"/>
        <v>-1411.2</v>
      </c>
      <c r="I18" s="109">
        <f t="shared" si="3"/>
        <v>-41495.268191999989</v>
      </c>
    </row>
    <row r="19" spans="2:10">
      <c r="B19" s="120">
        <v>45229</v>
      </c>
      <c r="C19" s="121" t="s">
        <v>349</v>
      </c>
      <c r="D19" s="122">
        <v>6000</v>
      </c>
      <c r="E19" s="117">
        <f t="shared" si="0"/>
        <v>6000</v>
      </c>
      <c r="F19" s="118">
        <f t="shared" si="1"/>
        <v>0</v>
      </c>
      <c r="G19" s="113">
        <v>1</v>
      </c>
      <c r="H19" s="117">
        <f t="shared" si="2"/>
        <v>-1411.2</v>
      </c>
      <c r="I19" s="109">
        <f t="shared" si="3"/>
        <v>-40084.068191999992</v>
      </c>
    </row>
    <row r="20" spans="2:10">
      <c r="B20" s="120">
        <v>45199</v>
      </c>
      <c r="C20" s="121" t="s">
        <v>346</v>
      </c>
      <c r="D20" s="122">
        <v>6000</v>
      </c>
      <c r="E20" s="117">
        <f t="shared" si="0"/>
        <v>6000</v>
      </c>
      <c r="F20" s="118">
        <f t="shared" si="1"/>
        <v>0</v>
      </c>
      <c r="G20" s="113">
        <v>1</v>
      </c>
      <c r="H20" s="117">
        <f t="shared" si="2"/>
        <v>-1411.2</v>
      </c>
      <c r="I20" s="109">
        <f t="shared" si="3"/>
        <v>-38672.868191999994</v>
      </c>
    </row>
    <row r="21" spans="2:10">
      <c r="B21" s="120">
        <v>45171</v>
      </c>
      <c r="C21" s="121" t="s">
        <v>346</v>
      </c>
      <c r="D21" s="122">
        <v>65000</v>
      </c>
      <c r="E21" s="117">
        <f t="shared" si="0"/>
        <v>65000</v>
      </c>
      <c r="F21" s="118">
        <f t="shared" si="1"/>
        <v>0</v>
      </c>
      <c r="G21" s="113">
        <v>1</v>
      </c>
      <c r="H21" s="117">
        <f t="shared" si="2"/>
        <v>-15288</v>
      </c>
      <c r="I21" s="109">
        <f t="shared" si="3"/>
        <v>-37261.668191999997</v>
      </c>
    </row>
    <row r="22" spans="2:10">
      <c r="B22" s="120">
        <v>45122</v>
      </c>
      <c r="C22" s="121" t="s">
        <v>350</v>
      </c>
      <c r="D22" s="122">
        <v>50000</v>
      </c>
      <c r="E22" s="117">
        <f t="shared" si="0"/>
        <v>50000</v>
      </c>
      <c r="F22" s="118">
        <f t="shared" si="1"/>
        <v>0</v>
      </c>
      <c r="G22" s="113">
        <v>1</v>
      </c>
      <c r="H22" s="117">
        <f t="shared" si="2"/>
        <v>-11760</v>
      </c>
      <c r="I22" s="109">
        <f t="shared" si="3"/>
        <v>-21973.668192000001</v>
      </c>
    </row>
    <row r="23" spans="2:10">
      <c r="B23" s="121"/>
      <c r="C23" s="121" t="s">
        <v>351</v>
      </c>
      <c r="D23" s="122">
        <v>28080</v>
      </c>
      <c r="E23" s="117">
        <f t="shared" si="0"/>
        <v>28080</v>
      </c>
      <c r="F23" s="118">
        <f t="shared" si="1"/>
        <v>0</v>
      </c>
      <c r="G23" s="113">
        <v>1</v>
      </c>
      <c r="H23" s="117">
        <f t="shared" si="2"/>
        <v>-6604.4160000000002</v>
      </c>
      <c r="I23" s="109">
        <f t="shared" si="3"/>
        <v>-10213.668192000001</v>
      </c>
    </row>
    <row r="24" spans="2:10">
      <c r="B24" s="121"/>
      <c r="C24" s="121" t="s">
        <v>352</v>
      </c>
      <c r="D24" s="122">
        <v>8425.4599999999991</v>
      </c>
      <c r="E24" s="117">
        <f t="shared" si="0"/>
        <v>8425.4599999999991</v>
      </c>
      <c r="F24" s="118">
        <f t="shared" si="1"/>
        <v>0</v>
      </c>
      <c r="G24" s="113">
        <v>1</v>
      </c>
      <c r="H24" s="117">
        <f t="shared" si="2"/>
        <v>-1981.6681919999996</v>
      </c>
      <c r="I24" s="109">
        <f t="shared" si="3"/>
        <v>-3609.2521919999999</v>
      </c>
    </row>
    <row r="25" spans="2:10">
      <c r="B25" s="120">
        <v>44963</v>
      </c>
      <c r="C25" s="121" t="s">
        <v>353</v>
      </c>
      <c r="D25" s="122">
        <v>6920</v>
      </c>
      <c r="E25" s="117">
        <f t="shared" si="0"/>
        <v>6920</v>
      </c>
      <c r="F25" s="118">
        <f t="shared" si="1"/>
        <v>0</v>
      </c>
      <c r="G25" s="131">
        <v>1</v>
      </c>
      <c r="H25" s="117">
        <f t="shared" si="2"/>
        <v>-1627.5840000000001</v>
      </c>
      <c r="I25" s="109">
        <f t="shared" si="3"/>
        <v>-1627.5840000000001</v>
      </c>
    </row>
    <row r="27" spans="2:10">
      <c r="C27" t="s">
        <v>354</v>
      </c>
      <c r="D27" s="109">
        <f>SUBTOTAL(109,$D$7:$D$26)</f>
        <v>514468.97000000003</v>
      </c>
      <c r="E27" s="109">
        <f>SUBTOTAL(109,$E$9:$E$26)</f>
        <v>513312.52</v>
      </c>
      <c r="F27" s="109">
        <f>SUM(F8:F25)</f>
        <v>-1646.3999999999999</v>
      </c>
      <c r="H27" s="109">
        <f>SUBTOTAL(109,$H$7:$H$26)</f>
        <v>-119356.70174399998</v>
      </c>
      <c r="I27" s="109"/>
    </row>
    <row r="28" spans="2:10">
      <c r="C28" t="s">
        <v>355</v>
      </c>
      <c r="D28" s="109"/>
      <c r="E28" s="109">
        <f>E8</f>
        <v>-5843.55</v>
      </c>
      <c r="F28" s="109"/>
      <c r="H28" s="109"/>
      <c r="I28" s="109"/>
    </row>
    <row r="29" spans="2:10">
      <c r="C29" t="s">
        <v>356</v>
      </c>
      <c r="D29" s="109"/>
      <c r="E29" s="109">
        <f>E28+E27</f>
        <v>507468.97000000003</v>
      </c>
      <c r="F29" s="109"/>
      <c r="H29" s="109"/>
      <c r="I29" s="109"/>
    </row>
    <row r="30" spans="2:10">
      <c r="D30" s="109"/>
      <c r="E30" s="109"/>
      <c r="F30" s="109"/>
      <c r="H30" s="109"/>
      <c r="I30" s="109"/>
    </row>
    <row r="31" spans="2:10">
      <c r="D31" s="117" t="s">
        <v>276</v>
      </c>
      <c r="E31" s="109" t="s">
        <v>357</v>
      </c>
      <c r="F31" s="109" t="s">
        <v>358</v>
      </c>
      <c r="H31" s="132"/>
      <c r="I31" s="132"/>
      <c r="J31" s="133"/>
    </row>
    <row r="32" spans="2:10" ht="15.75">
      <c r="C32" t="s">
        <v>274</v>
      </c>
      <c r="D32" s="134">
        <v>1</v>
      </c>
      <c r="E32" s="135">
        <f>1-F32</f>
        <v>0.76490000000000002</v>
      </c>
      <c r="F32" s="135">
        <v>0.2351</v>
      </c>
      <c r="I32" s="109"/>
    </row>
    <row r="33" spans="3:11">
      <c r="C33" t="s">
        <v>359</v>
      </c>
      <c r="D33" s="136">
        <f>$D$27*D32</f>
        <v>514468.97000000003</v>
      </c>
      <c r="E33" s="137">
        <f>$D$27*E32</f>
        <v>393517.31515300006</v>
      </c>
      <c r="F33" s="137">
        <f>$D$27*F32</f>
        <v>120951.65484700001</v>
      </c>
      <c r="I33" s="109"/>
    </row>
    <row r="34" spans="3:11">
      <c r="C34" t="s">
        <v>275</v>
      </c>
      <c r="D34" s="117">
        <f>E34+F34</f>
        <v>507684.82239047205</v>
      </c>
      <c r="E34" s="109">
        <f>F34/F32*E32</f>
        <v>388328.12064647209</v>
      </c>
      <c r="F34" s="109">
        <f>$H$27*-1</f>
        <v>119356.70174399998</v>
      </c>
      <c r="H34" s="138"/>
      <c r="I34" s="109"/>
      <c r="K34" s="109"/>
    </row>
    <row r="35" spans="3:11">
      <c r="C35" t="s">
        <v>360</v>
      </c>
      <c r="D35" s="117">
        <f>D33-D34</f>
        <v>6784.1476095279795</v>
      </c>
      <c r="E35" s="109">
        <f>E33-E34</f>
        <v>5189.1945065279724</v>
      </c>
      <c r="F35" s="109">
        <f>F33-F34</f>
        <v>1594.9531030000362</v>
      </c>
      <c r="H35" s="109"/>
      <c r="I35" s="109"/>
      <c r="K35" s="109"/>
    </row>
    <row r="36" spans="3:11" ht="13.5" thickBot="1">
      <c r="D36" s="139"/>
      <c r="E36" s="139"/>
      <c r="F36" s="139"/>
      <c r="H36" s="109"/>
      <c r="I36" s="109"/>
      <c r="K36" s="109"/>
    </row>
    <row r="37" spans="3:11">
      <c r="I37" s="109"/>
      <c r="K37" s="109"/>
    </row>
    <row r="38" spans="3:11">
      <c r="D38" s="5" t="s">
        <v>361</v>
      </c>
      <c r="E38" s="5" t="s">
        <v>362</v>
      </c>
      <c r="F38" s="5" t="s">
        <v>363</v>
      </c>
      <c r="H38" s="109"/>
      <c r="I38" s="109"/>
      <c r="K38" s="109"/>
    </row>
    <row r="39" spans="3:11">
      <c r="C39" t="s">
        <v>273</v>
      </c>
      <c r="D39" s="109">
        <f>F34</f>
        <v>119356.70174399998</v>
      </c>
      <c r="E39" s="140">
        <v>2.5000000000000001E-2</v>
      </c>
      <c r="F39" s="109">
        <f>D39*E39</f>
        <v>2983.9175435999996</v>
      </c>
      <c r="I39" s="109"/>
      <c r="K39" s="109"/>
    </row>
    <row r="40" spans="3:11">
      <c r="C40" s="109" t="s">
        <v>272</v>
      </c>
      <c r="D40" s="109">
        <f>E34</f>
        <v>388328.12064647209</v>
      </c>
      <c r="E40" s="52">
        <v>2.5000000000000001E-2</v>
      </c>
      <c r="F40" s="109">
        <f>D40*E40</f>
        <v>9708.2030161618022</v>
      </c>
      <c r="I40" s="109"/>
    </row>
    <row r="41" spans="3:11">
      <c r="F41" s="109"/>
      <c r="H41" s="109"/>
      <c r="I41" s="109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4"/>
  <sheetViews>
    <sheetView zoomScale="130" zoomScaleNormal="130" workbookViewId="0">
      <selection activeCell="G7" sqref="G7"/>
    </sheetView>
  </sheetViews>
  <sheetFormatPr defaultRowHeight="12.75"/>
  <cols>
    <col min="1" max="1" width="9.42578125" style="7" customWidth="1"/>
    <col min="2" max="2" width="24.140625" customWidth="1"/>
    <col min="3" max="3" width="7" customWidth="1"/>
    <col min="4" max="4" width="12.140625" customWidth="1"/>
    <col min="5" max="5" width="12.140625" style="3" customWidth="1"/>
    <col min="6" max="8" width="12.140625" customWidth="1"/>
    <col min="9" max="9" width="9.140625" customWidth="1"/>
  </cols>
  <sheetData>
    <row r="1" spans="1:7">
      <c r="B1" s="8" t="s">
        <v>22</v>
      </c>
      <c r="C1" s="8"/>
      <c r="D1" s="8"/>
      <c r="F1" s="3"/>
      <c r="G1" s="9" t="s">
        <v>23</v>
      </c>
    </row>
    <row r="2" spans="1:7">
      <c r="B2" s="8"/>
      <c r="C2" s="8"/>
      <c r="D2" s="8"/>
      <c r="F2" s="3"/>
      <c r="G2" s="3"/>
    </row>
    <row r="3" spans="1:7" ht="13.5" thickBot="1">
      <c r="A3" s="10" t="s">
        <v>24</v>
      </c>
      <c r="B3" s="11" t="s">
        <v>25</v>
      </c>
      <c r="C3" s="11"/>
      <c r="D3" s="11"/>
      <c r="E3" s="12" t="s">
        <v>26</v>
      </c>
      <c r="F3" s="12" t="s">
        <v>4</v>
      </c>
      <c r="G3" s="12" t="s">
        <v>27</v>
      </c>
    </row>
    <row r="4" spans="1:7">
      <c r="B4" s="13" t="s">
        <v>21</v>
      </c>
      <c r="C4" s="103"/>
      <c r="D4" s="14"/>
      <c r="E4" s="15">
        <f>SUM(E9:E20)</f>
        <v>84000</v>
      </c>
      <c r="F4" s="16">
        <f>SUM(F9:F20)</f>
        <v>84000</v>
      </c>
      <c r="G4" s="17">
        <f>G20</f>
        <v>0</v>
      </c>
    </row>
    <row r="5" spans="1:7">
      <c r="B5" s="14" t="s">
        <v>28</v>
      </c>
      <c r="C5" s="14"/>
      <c r="D5" s="14"/>
      <c r="E5" s="18">
        <f>G40</f>
        <v>2500</v>
      </c>
      <c r="F5" s="3">
        <v>2500</v>
      </c>
    </row>
    <row r="6" spans="1:7">
      <c r="B6" s="19" t="s">
        <v>6</v>
      </c>
      <c r="C6" s="19"/>
      <c r="E6" s="20">
        <f>G37</f>
        <v>0</v>
      </c>
      <c r="F6" s="19"/>
      <c r="G6" s="21"/>
    </row>
    <row r="7" spans="1:7">
      <c r="A7" s="22"/>
      <c r="B7" s="23"/>
      <c r="C7" s="23"/>
      <c r="D7" s="24"/>
      <c r="E7" s="23"/>
      <c r="F7" s="24" t="s">
        <v>29</v>
      </c>
      <c r="G7" s="25">
        <f>F4-E5</f>
        <v>81500</v>
      </c>
    </row>
    <row r="8" spans="1:7">
      <c r="B8" s="14" t="s">
        <v>30</v>
      </c>
      <c r="C8" s="14"/>
      <c r="E8" s="26"/>
      <c r="F8" s="27"/>
      <c r="G8" s="27"/>
    </row>
    <row r="9" spans="1:7">
      <c r="A9" s="7">
        <v>45197</v>
      </c>
      <c r="B9" t="s">
        <v>31</v>
      </c>
      <c r="E9" s="28">
        <v>84000</v>
      </c>
      <c r="F9" s="29"/>
      <c r="G9" s="27">
        <f>E9-F9</f>
        <v>84000</v>
      </c>
    </row>
    <row r="10" spans="1:7">
      <c r="A10" s="7">
        <v>45196</v>
      </c>
      <c r="B10" t="s">
        <v>32</v>
      </c>
      <c r="E10" s="28"/>
      <c r="F10" s="29">
        <v>74000</v>
      </c>
      <c r="G10" s="27">
        <f t="shared" ref="G10:G20" si="0">E10-F10+G9</f>
        <v>10000</v>
      </c>
    </row>
    <row r="11" spans="1:7">
      <c r="A11" s="7">
        <v>45196</v>
      </c>
      <c r="B11" t="s">
        <v>33</v>
      </c>
      <c r="E11" s="28"/>
      <c r="F11" s="29">
        <v>10000</v>
      </c>
      <c r="G11" s="27">
        <f t="shared" si="0"/>
        <v>0</v>
      </c>
    </row>
    <row r="12" spans="1:7">
      <c r="E12" s="28"/>
      <c r="F12" s="29"/>
      <c r="G12" s="27">
        <f t="shared" si="0"/>
        <v>0</v>
      </c>
    </row>
    <row r="13" spans="1:7">
      <c r="E13" s="28"/>
      <c r="F13" s="29"/>
      <c r="G13" s="27">
        <f t="shared" si="0"/>
        <v>0</v>
      </c>
    </row>
    <row r="14" spans="1:7">
      <c r="A14" s="30"/>
      <c r="E14" s="31"/>
      <c r="F14" s="32"/>
      <c r="G14" s="27">
        <f t="shared" si="0"/>
        <v>0</v>
      </c>
    </row>
    <row r="15" spans="1:7">
      <c r="A15" s="30"/>
      <c r="E15" s="31"/>
      <c r="F15" s="32"/>
      <c r="G15" s="27">
        <f t="shared" si="0"/>
        <v>0</v>
      </c>
    </row>
    <row r="16" spans="1:7">
      <c r="A16" s="30"/>
      <c r="E16" s="31"/>
      <c r="F16" s="32"/>
      <c r="G16" s="27">
        <f t="shared" si="0"/>
        <v>0</v>
      </c>
    </row>
    <row r="17" spans="1:7">
      <c r="A17" s="30"/>
      <c r="E17" s="31"/>
      <c r="F17" s="32"/>
      <c r="G17" s="27">
        <f t="shared" si="0"/>
        <v>0</v>
      </c>
    </row>
    <row r="18" spans="1:7">
      <c r="A18" s="30"/>
      <c r="E18" s="31"/>
      <c r="F18" s="32"/>
      <c r="G18" s="27">
        <f t="shared" si="0"/>
        <v>0</v>
      </c>
    </row>
    <row r="19" spans="1:7">
      <c r="A19" s="30"/>
      <c r="E19" s="31"/>
      <c r="F19" s="32"/>
      <c r="G19" s="27">
        <f t="shared" si="0"/>
        <v>0</v>
      </c>
    </row>
    <row r="20" spans="1:7">
      <c r="A20" s="30"/>
      <c r="E20" s="31"/>
      <c r="F20" s="32"/>
      <c r="G20" s="33">
        <f t="shared" si="0"/>
        <v>0</v>
      </c>
    </row>
    <row r="21" spans="1:7">
      <c r="A21" s="30"/>
      <c r="E21" s="34"/>
      <c r="F21" s="35"/>
      <c r="G21" s="35"/>
    </row>
    <row r="22" spans="1:7">
      <c r="A22" s="30"/>
      <c r="E22" s="34"/>
      <c r="F22" s="35"/>
      <c r="G22" s="35"/>
    </row>
    <row r="23" spans="1:7">
      <c r="A23" s="36" t="s">
        <v>34</v>
      </c>
      <c r="B23" s="23" t="s">
        <v>285</v>
      </c>
      <c r="C23" s="23"/>
      <c r="D23" s="23" t="s">
        <v>290</v>
      </c>
      <c r="E23" s="37" t="s">
        <v>37</v>
      </c>
      <c r="F23" s="38"/>
      <c r="G23" s="38" t="s">
        <v>298</v>
      </c>
    </row>
    <row r="24" spans="1:7">
      <c r="A24" s="30">
        <v>44927</v>
      </c>
      <c r="B24" t="s">
        <v>38</v>
      </c>
      <c r="E24" s="34"/>
      <c r="F24" s="35"/>
      <c r="G24" s="35">
        <v>0</v>
      </c>
    </row>
    <row r="25" spans="1:7">
      <c r="A25" s="30"/>
      <c r="E25" s="35"/>
      <c r="F25" s="35"/>
      <c r="G25" s="35">
        <f t="shared" ref="G25:G37" si="1">E25-F25+G24</f>
        <v>0</v>
      </c>
    </row>
    <row r="26" spans="1:7">
      <c r="A26" s="30"/>
      <c r="E26" s="35"/>
      <c r="F26" s="35"/>
      <c r="G26" s="35">
        <f t="shared" si="1"/>
        <v>0</v>
      </c>
    </row>
    <row r="27" spans="1:7">
      <c r="A27" s="30"/>
      <c r="E27" s="35"/>
      <c r="F27" s="35"/>
      <c r="G27" s="35">
        <f t="shared" si="1"/>
        <v>0</v>
      </c>
    </row>
    <row r="28" spans="1:7">
      <c r="A28" s="30"/>
      <c r="D28" t="s">
        <v>293</v>
      </c>
      <c r="E28" s="35"/>
      <c r="F28" s="35"/>
      <c r="G28" s="35">
        <f t="shared" si="1"/>
        <v>0</v>
      </c>
    </row>
    <row r="29" spans="1:7">
      <c r="A29" s="30"/>
      <c r="E29" s="35"/>
      <c r="F29" s="35"/>
      <c r="G29" s="35">
        <f t="shared" si="1"/>
        <v>0</v>
      </c>
    </row>
    <row r="30" spans="1:7">
      <c r="A30" s="30"/>
      <c r="E30" s="35"/>
      <c r="F30" s="35"/>
      <c r="G30" s="35">
        <f t="shared" si="1"/>
        <v>0</v>
      </c>
    </row>
    <row r="31" spans="1:7">
      <c r="A31" s="30"/>
      <c r="E31" s="35"/>
      <c r="F31" s="35"/>
      <c r="G31" s="35">
        <f t="shared" si="1"/>
        <v>0</v>
      </c>
    </row>
    <row r="32" spans="1:7">
      <c r="A32" s="30"/>
      <c r="D32">
        <v>1923</v>
      </c>
      <c r="E32" s="35"/>
      <c r="F32" s="35"/>
      <c r="G32" s="35">
        <f t="shared" si="1"/>
        <v>0</v>
      </c>
    </row>
    <row r="33" spans="1:8">
      <c r="A33" s="30" t="s">
        <v>286</v>
      </c>
      <c r="B33" t="s">
        <v>291</v>
      </c>
      <c r="C33">
        <v>62.06</v>
      </c>
      <c r="D33">
        <f>D32+C33</f>
        <v>1985.06</v>
      </c>
      <c r="E33" s="34"/>
      <c r="F33" s="35"/>
      <c r="G33" s="35">
        <f t="shared" si="1"/>
        <v>0</v>
      </c>
    </row>
    <row r="34" spans="1:8">
      <c r="A34" s="30" t="s">
        <v>287</v>
      </c>
      <c r="B34" t="s">
        <v>292</v>
      </c>
      <c r="C34">
        <v>74.47</v>
      </c>
      <c r="D34">
        <f t="shared" ref="D34:D36" si="2">D33+C34</f>
        <v>2059.5299999999997</v>
      </c>
      <c r="E34" s="34"/>
      <c r="F34" s="35"/>
      <c r="G34" s="35">
        <f t="shared" si="1"/>
        <v>0</v>
      </c>
    </row>
    <row r="35" spans="1:8">
      <c r="A35" s="30" t="s">
        <v>288</v>
      </c>
      <c r="D35">
        <f t="shared" si="2"/>
        <v>2059.5299999999997</v>
      </c>
      <c r="E35" s="34"/>
      <c r="F35" s="35"/>
      <c r="G35" s="35">
        <f t="shared" si="1"/>
        <v>0</v>
      </c>
    </row>
    <row r="36" spans="1:8">
      <c r="A36" s="36" t="s">
        <v>289</v>
      </c>
      <c r="B36" s="23"/>
      <c r="C36" s="23"/>
      <c r="D36">
        <f t="shared" si="2"/>
        <v>2059.5299999999997</v>
      </c>
      <c r="E36" s="37"/>
      <c r="F36" s="38"/>
      <c r="G36" s="39">
        <f t="shared" si="1"/>
        <v>0</v>
      </c>
    </row>
    <row r="37" spans="1:8">
      <c r="A37" s="40">
        <v>45291</v>
      </c>
      <c r="B37" s="41" t="s">
        <v>38</v>
      </c>
      <c r="C37" s="41"/>
      <c r="D37" s="42"/>
      <c r="E37" s="43"/>
      <c r="F37" s="44"/>
      <c r="G37" s="45">
        <f t="shared" si="1"/>
        <v>0</v>
      </c>
    </row>
    <row r="38" spans="1:8">
      <c r="A38" s="30"/>
      <c r="E38" s="34"/>
      <c r="F38" s="34"/>
      <c r="G38" s="34"/>
    </row>
    <row r="39" spans="1:8">
      <c r="F39" s="3"/>
      <c r="G39" s="3"/>
    </row>
    <row r="40" spans="1:8">
      <c r="A40" s="102" t="s">
        <v>282</v>
      </c>
      <c r="B40" s="46" t="s">
        <v>178</v>
      </c>
      <c r="C40" s="46"/>
      <c r="D40" s="46"/>
      <c r="E40" s="47"/>
      <c r="F40" s="48"/>
      <c r="G40" s="49">
        <f>SUM(F41:F42)</f>
        <v>2500</v>
      </c>
    </row>
    <row r="41" spans="1:8">
      <c r="B41" s="8" t="s">
        <v>312</v>
      </c>
      <c r="C41" s="8"/>
      <c r="D41" s="8"/>
      <c r="E41"/>
      <c r="F41">
        <v>500</v>
      </c>
    </row>
    <row r="42" spans="1:8">
      <c r="B42" t="s">
        <v>313</v>
      </c>
      <c r="F42">
        <v>2000</v>
      </c>
      <c r="G42" s="3"/>
      <c r="H42" s="3"/>
    </row>
    <row r="43" spans="1:8">
      <c r="G43" s="3"/>
      <c r="H43" s="3"/>
    </row>
    <row r="44" spans="1:8">
      <c r="G44" s="3"/>
      <c r="H44" s="3"/>
    </row>
    <row r="45" spans="1:8">
      <c r="G45" s="3"/>
      <c r="H45" s="3"/>
    </row>
    <row r="46" spans="1:8">
      <c r="A46" s="30">
        <v>45166</v>
      </c>
      <c r="B46" t="s">
        <v>46</v>
      </c>
      <c r="D46" s="34"/>
      <c r="E46" s="34"/>
      <c r="F46" s="34"/>
      <c r="G46" s="3"/>
      <c r="H46" s="3"/>
    </row>
    <row r="47" spans="1:8">
      <c r="A47" s="30"/>
      <c r="B47" t="s">
        <v>47</v>
      </c>
      <c r="D47" s="34"/>
      <c r="E47" s="34"/>
      <c r="F47" s="34"/>
      <c r="G47" s="3"/>
      <c r="H47" s="3"/>
    </row>
    <row r="48" spans="1:8">
      <c r="A48" s="30"/>
      <c r="B48" t="s">
        <v>48</v>
      </c>
      <c r="D48" s="34"/>
      <c r="E48" s="34"/>
      <c r="F48" s="34"/>
      <c r="G48" s="3"/>
      <c r="H48" s="3"/>
    </row>
    <row r="49" spans="1:8">
      <c r="A49" s="30">
        <v>45170</v>
      </c>
      <c r="B49" t="s">
        <v>49</v>
      </c>
      <c r="D49" s="34"/>
      <c r="E49" s="34"/>
      <c r="F49" s="34"/>
      <c r="G49" s="3"/>
      <c r="H49" s="3"/>
    </row>
    <row r="50" spans="1:8">
      <c r="A50" s="30">
        <v>45174</v>
      </c>
      <c r="B50" t="s">
        <v>50</v>
      </c>
      <c r="D50" s="34"/>
      <c r="E50" s="34"/>
      <c r="F50" s="34"/>
      <c r="G50" s="3"/>
      <c r="H50" s="3"/>
    </row>
    <row r="51" spans="1:8">
      <c r="A51" s="30"/>
      <c r="B51" t="s">
        <v>51</v>
      </c>
      <c r="D51" s="34"/>
      <c r="E51" s="34"/>
      <c r="F51" s="34"/>
      <c r="G51" s="3"/>
      <c r="H51" s="3"/>
    </row>
    <row r="52" spans="1:8">
      <c r="A52" s="30"/>
      <c r="B52" t="s">
        <v>52</v>
      </c>
      <c r="D52" s="34"/>
      <c r="E52" s="34"/>
      <c r="F52" s="34"/>
      <c r="G52" s="3"/>
      <c r="H52" s="3"/>
    </row>
    <row r="53" spans="1:8">
      <c r="A53" s="30"/>
      <c r="B53" t="s">
        <v>53</v>
      </c>
      <c r="D53" s="34"/>
      <c r="E53" s="34"/>
      <c r="F53" s="34"/>
      <c r="G53" s="3"/>
      <c r="H53" s="3"/>
    </row>
    <row r="54" spans="1:8">
      <c r="A54" s="30"/>
      <c r="B54" t="s">
        <v>54</v>
      </c>
      <c r="D54" s="34"/>
      <c r="E54" s="34"/>
      <c r="F54" s="34"/>
      <c r="G54" s="3"/>
      <c r="H54" s="3"/>
    </row>
    <row r="55" spans="1:8">
      <c r="A55" s="30"/>
      <c r="B55" t="s">
        <v>55</v>
      </c>
      <c r="D55" s="34"/>
      <c r="E55" s="34"/>
      <c r="F55" s="34"/>
      <c r="G55" s="3"/>
      <c r="H55" s="3"/>
    </row>
    <row r="56" spans="1:8">
      <c r="A56" s="30"/>
      <c r="B56" t="s">
        <v>56</v>
      </c>
      <c r="D56" s="34"/>
      <c r="E56" s="34"/>
      <c r="F56" s="34"/>
      <c r="G56" s="3"/>
      <c r="H56" s="3"/>
    </row>
    <row r="57" spans="1:8">
      <c r="A57" s="30">
        <v>45196</v>
      </c>
      <c r="B57" t="s">
        <v>284</v>
      </c>
      <c r="D57" s="34"/>
      <c r="E57" s="34"/>
      <c r="F57" s="34"/>
      <c r="G57" s="3"/>
      <c r="H57" s="3"/>
    </row>
    <row r="58" spans="1:8">
      <c r="A58" s="30"/>
      <c r="B58" t="s">
        <v>57</v>
      </c>
      <c r="D58" s="34"/>
      <c r="E58" s="34"/>
      <c r="F58" s="34"/>
      <c r="G58" s="3"/>
      <c r="H58" s="3"/>
    </row>
    <row r="59" spans="1:8">
      <c r="A59" s="7">
        <v>45196</v>
      </c>
      <c r="B59" t="s">
        <v>283</v>
      </c>
      <c r="D59" s="3"/>
      <c r="F59" s="3"/>
    </row>
    <row r="60" spans="1:8">
      <c r="D60" s="3"/>
      <c r="F60" s="3"/>
    </row>
    <row r="61" spans="1:8">
      <c r="B61" s="3"/>
      <c r="C61" s="3"/>
      <c r="D61" s="3"/>
      <c r="F61" s="50"/>
    </row>
    <row r="62" spans="1:8">
      <c r="B62" s="3"/>
      <c r="C62" s="3"/>
      <c r="D62" s="8"/>
      <c r="F62" s="51"/>
    </row>
    <row r="63" spans="1:8">
      <c r="B63" s="3"/>
      <c r="C63" s="3"/>
      <c r="D63" s="8"/>
      <c r="F63" s="51"/>
    </row>
    <row r="64" spans="1:8">
      <c r="B64" s="3"/>
      <c r="C64" s="3"/>
      <c r="D64" s="3"/>
      <c r="F64" s="8"/>
      <c r="G64" s="52"/>
      <c r="H64" s="51"/>
    </row>
    <row r="65" spans="1:8">
      <c r="B65" s="8"/>
      <c r="C65" s="8"/>
      <c r="E65" s="51"/>
      <c r="F65" s="3"/>
      <c r="G65" s="3"/>
      <c r="H65" s="3"/>
    </row>
    <row r="66" spans="1:8">
      <c r="B66" s="8" t="s">
        <v>58</v>
      </c>
      <c r="C66" s="8"/>
      <c r="D66" s="51" t="s">
        <v>59</v>
      </c>
      <c r="F66" s="3"/>
      <c r="G66" s="3"/>
      <c r="H66" s="3"/>
    </row>
    <row r="67" spans="1:8">
      <c r="B67" s="8"/>
      <c r="C67" s="8"/>
      <c r="D67" s="3"/>
      <c r="F67" s="3"/>
      <c r="G67" s="3"/>
      <c r="H67" s="3"/>
    </row>
    <row r="68" spans="1:8">
      <c r="B68" s="53" t="s">
        <v>21</v>
      </c>
      <c r="C68" s="53"/>
      <c r="D68" s="23"/>
      <c r="F68" s="3"/>
      <c r="G68" s="3"/>
      <c r="H68" s="3"/>
    </row>
    <row r="69" spans="1:8">
      <c r="B69" s="54" t="s">
        <v>60</v>
      </c>
      <c r="C69" s="54"/>
      <c r="D69" s="15">
        <f>SUM(D79:D81)</f>
        <v>42000</v>
      </c>
      <c r="F69" s="3"/>
      <c r="G69" s="3"/>
      <c r="H69" s="3"/>
    </row>
    <row r="70" spans="1:8">
      <c r="B70" s="54" t="s">
        <v>61</v>
      </c>
      <c r="C70" s="54"/>
      <c r="D70" s="16">
        <f>SUM(E79:E81)</f>
        <v>40000</v>
      </c>
      <c r="F70" s="3"/>
      <c r="G70" s="3"/>
      <c r="H70" s="3"/>
    </row>
    <row r="71" spans="1:8">
      <c r="B71" s="54" t="s">
        <v>27</v>
      </c>
      <c r="C71" s="54"/>
      <c r="D71" s="55">
        <f>F81</f>
        <v>2000</v>
      </c>
      <c r="F71" s="3"/>
      <c r="G71" s="3"/>
      <c r="H71" s="3"/>
    </row>
    <row r="72" spans="1:8">
      <c r="B72" s="54" t="s">
        <v>62</v>
      </c>
      <c r="C72" s="54"/>
      <c r="D72" s="51">
        <f>E103</f>
        <v>0</v>
      </c>
      <c r="F72" s="3"/>
      <c r="G72" s="3"/>
      <c r="H72" s="3"/>
    </row>
    <row r="73" spans="1:8">
      <c r="B73" s="54" t="s">
        <v>6</v>
      </c>
      <c r="C73" s="54"/>
      <c r="D73" s="51">
        <v>0</v>
      </c>
      <c r="F73" s="3"/>
      <c r="G73" s="3"/>
      <c r="H73" s="3"/>
    </row>
    <row r="74" spans="1:8">
      <c r="B74" s="37" t="s">
        <v>63</v>
      </c>
      <c r="C74" s="37"/>
      <c r="D74" s="56">
        <f>D70-D72</f>
        <v>40000</v>
      </c>
      <c r="F74" s="3"/>
      <c r="G74" s="3"/>
      <c r="H74" s="3"/>
    </row>
    <row r="75" spans="1:8">
      <c r="B75" s="8" t="s">
        <v>64</v>
      </c>
      <c r="C75" s="8"/>
      <c r="D75" s="3"/>
      <c r="F75" s="3"/>
      <c r="G75" s="3"/>
      <c r="H75" s="3"/>
    </row>
    <row r="76" spans="1:8">
      <c r="B76" t="s">
        <v>65</v>
      </c>
      <c r="D76" s="3"/>
      <c r="F76" s="3"/>
      <c r="G76" s="3"/>
      <c r="H76" s="3"/>
    </row>
    <row r="77" spans="1:8">
      <c r="D77" s="3"/>
      <c r="F77" s="3"/>
      <c r="G77" s="3"/>
      <c r="H77" s="3"/>
    </row>
    <row r="78" spans="1:8">
      <c r="D78" s="3"/>
      <c r="F78" s="3"/>
      <c r="G78" s="3"/>
      <c r="H78" s="3"/>
    </row>
    <row r="79" spans="1:8">
      <c r="B79" t="s">
        <v>66</v>
      </c>
      <c r="D79" s="3"/>
      <c r="F79" s="3"/>
      <c r="G79" s="3"/>
      <c r="H79" s="3"/>
    </row>
    <row r="80" spans="1:8">
      <c r="A80" s="7">
        <v>44885</v>
      </c>
      <c r="B80" t="s">
        <v>67</v>
      </c>
      <c r="D80" s="3">
        <v>42000</v>
      </c>
      <c r="E80" s="3">
        <v>40000</v>
      </c>
      <c r="F80" s="3">
        <f>F76+D80-E80</f>
        <v>2000</v>
      </c>
      <c r="G80" s="3"/>
      <c r="H80" s="3"/>
    </row>
    <row r="81" spans="1:8">
      <c r="D81" s="3"/>
      <c r="F81" s="3">
        <f>F80+D81-E81</f>
        <v>2000</v>
      </c>
      <c r="G81" s="3"/>
      <c r="H81" s="3"/>
    </row>
    <row r="82" spans="1:8">
      <c r="D82" s="3"/>
      <c r="F82" s="3"/>
      <c r="G82" s="3"/>
      <c r="H82" s="3"/>
    </row>
    <row r="83" spans="1:8">
      <c r="B83" t="s">
        <v>68</v>
      </c>
      <c r="D83" s="3"/>
      <c r="F83" s="3"/>
      <c r="G83" s="3"/>
      <c r="H83" s="3"/>
    </row>
    <row r="84" spans="1:8">
      <c r="B84" t="s">
        <v>69</v>
      </c>
      <c r="D84" s="3"/>
      <c r="F84" s="3"/>
      <c r="G84" s="3"/>
      <c r="H84" s="3"/>
    </row>
    <row r="85" spans="1:8">
      <c r="B85" s="8" t="s">
        <v>70</v>
      </c>
      <c r="C85" s="8"/>
      <c r="D85" s="3"/>
      <c r="F85" s="51"/>
      <c r="G85" s="3"/>
      <c r="H85" s="3"/>
    </row>
    <row r="86" spans="1:8">
      <c r="B86" s="1" t="s">
        <v>71</v>
      </c>
      <c r="C86" s="1"/>
      <c r="D86" s="3"/>
      <c r="F86" s="51"/>
      <c r="G86" s="3"/>
      <c r="H86" s="3"/>
    </row>
    <row r="87" spans="1:8">
      <c r="B87" s="8" t="s">
        <v>72</v>
      </c>
      <c r="C87" s="8"/>
      <c r="F87" s="51"/>
      <c r="G87" s="3"/>
      <c r="H87" s="3"/>
    </row>
    <row r="88" spans="1:8">
      <c r="B88" t="s">
        <v>73</v>
      </c>
      <c r="F88" s="51"/>
      <c r="G88" s="3"/>
      <c r="H88" s="3"/>
    </row>
    <row r="89" spans="1:8">
      <c r="B89" s="8" t="s">
        <v>74</v>
      </c>
      <c r="C89" s="8"/>
      <c r="E89"/>
      <c r="F89" s="51"/>
      <c r="G89" s="3"/>
      <c r="H89" s="3"/>
    </row>
    <row r="90" spans="1:8">
      <c r="B90" s="3"/>
      <c r="C90" s="3"/>
      <c r="D90" s="3"/>
      <c r="F90" s="3"/>
      <c r="G90" s="3"/>
      <c r="H90" s="3"/>
    </row>
    <row r="91" spans="1:8">
      <c r="A91" s="7">
        <v>45132</v>
      </c>
      <c r="B91" s="3" t="s">
        <v>75</v>
      </c>
      <c r="C91" s="3"/>
      <c r="D91" s="3"/>
      <c r="F91" s="3"/>
      <c r="G91" s="3"/>
      <c r="H91" s="3"/>
    </row>
    <row r="92" spans="1:8">
      <c r="A92" s="7">
        <v>45137</v>
      </c>
      <c r="B92" s="3" t="s">
        <v>76</v>
      </c>
      <c r="C92" s="3"/>
      <c r="D92" s="3"/>
      <c r="F92" s="3"/>
      <c r="G92" s="3"/>
      <c r="H92" s="3"/>
    </row>
    <row r="93" spans="1:8">
      <c r="A93" s="7">
        <v>45148</v>
      </c>
      <c r="B93" s="3" t="s">
        <v>77</v>
      </c>
      <c r="C93" s="3"/>
      <c r="D93" s="3"/>
      <c r="F93" s="3"/>
      <c r="G93" s="3"/>
      <c r="H93" s="3"/>
    </row>
    <row r="94" spans="1:8">
      <c r="A94" s="7">
        <v>45160</v>
      </c>
      <c r="B94" s="3" t="s">
        <v>78</v>
      </c>
      <c r="C94" s="3"/>
      <c r="D94" s="3"/>
      <c r="F94" s="3"/>
      <c r="G94" s="3"/>
      <c r="H94" s="3"/>
    </row>
    <row r="95" spans="1:8">
      <c r="B95" s="3" t="s">
        <v>79</v>
      </c>
      <c r="C95" s="3"/>
      <c r="D95" s="3"/>
      <c r="F95" s="3"/>
      <c r="G95" s="3"/>
      <c r="H95" s="3"/>
    </row>
    <row r="96" spans="1:8">
      <c r="B96" s="3" t="s">
        <v>80</v>
      </c>
      <c r="C96" s="3"/>
      <c r="D96" s="3"/>
      <c r="F96" s="3"/>
      <c r="G96" s="3"/>
      <c r="H96" s="3"/>
    </row>
    <row r="97" spans="1:8">
      <c r="B97" s="3" t="s">
        <v>81</v>
      </c>
      <c r="C97" s="3"/>
      <c r="D97" s="3"/>
      <c r="F97" s="3"/>
      <c r="G97" s="3"/>
      <c r="H97" s="3"/>
    </row>
    <row r="98" spans="1:8">
      <c r="B98" s="3" t="s">
        <v>82</v>
      </c>
      <c r="C98" s="3"/>
      <c r="D98" s="3"/>
      <c r="F98" s="3"/>
      <c r="G98" s="3"/>
      <c r="H98" s="3"/>
    </row>
    <row r="99" spans="1:8">
      <c r="B99" s="3" t="s">
        <v>83</v>
      </c>
      <c r="C99" s="3"/>
      <c r="D99" s="3"/>
      <c r="F99" s="3"/>
      <c r="G99" s="3"/>
      <c r="H99" s="3"/>
    </row>
    <row r="100" spans="1:8">
      <c r="B100" s="3" t="s">
        <v>84</v>
      </c>
      <c r="C100" s="3"/>
      <c r="D100" s="3"/>
      <c r="F100" s="3"/>
      <c r="G100" s="3"/>
      <c r="H100" s="3"/>
    </row>
    <row r="101" spans="1:8">
      <c r="A101" s="7">
        <v>45167</v>
      </c>
      <c r="B101" s="3" t="s">
        <v>85</v>
      </c>
      <c r="C101" s="3"/>
      <c r="D101" s="3"/>
      <c r="F101" s="3"/>
      <c r="G101" s="3"/>
      <c r="H101" s="3"/>
    </row>
    <row r="102" spans="1:8">
      <c r="B102" s="3" t="s">
        <v>86</v>
      </c>
      <c r="C102" s="3"/>
      <c r="D102" s="3"/>
      <c r="F102" s="3"/>
      <c r="G102" s="3"/>
      <c r="H102" s="3"/>
    </row>
    <row r="103" spans="1:8">
      <c r="B103" s="3" t="s">
        <v>87</v>
      </c>
      <c r="C103" s="3"/>
      <c r="D103" s="3"/>
      <c r="F103" s="3"/>
      <c r="G103" s="3"/>
      <c r="H103" s="3"/>
    </row>
    <row r="104" spans="1:8">
      <c r="B104" s="3" t="s">
        <v>88</v>
      </c>
      <c r="C104" s="3"/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6"/>
  <sheetViews>
    <sheetView topLeftCell="A13" zoomScale="145" zoomScaleNormal="145" workbookViewId="0">
      <selection activeCell="D36" sqref="D36"/>
    </sheetView>
  </sheetViews>
  <sheetFormatPr defaultRowHeight="12.75"/>
  <cols>
    <col min="1" max="1" width="9.42578125" style="7" customWidth="1"/>
    <col min="2" max="2" width="23.140625" customWidth="1"/>
    <col min="3" max="3" width="7.42578125" customWidth="1"/>
    <col min="4" max="4" width="12.140625" customWidth="1"/>
    <col min="5" max="5" width="12.140625" style="3" customWidth="1"/>
    <col min="6" max="8" width="12.140625" customWidth="1"/>
    <col min="9" max="9" width="9.140625" customWidth="1"/>
  </cols>
  <sheetData>
    <row r="1" spans="1:8">
      <c r="B1" s="8" t="s">
        <v>89</v>
      </c>
      <c r="C1" s="8"/>
      <c r="D1" s="51" t="s">
        <v>90</v>
      </c>
      <c r="F1" s="3"/>
      <c r="G1" s="3"/>
      <c r="H1" s="3"/>
    </row>
    <row r="2" spans="1:8">
      <c r="B2" s="8"/>
      <c r="C2" s="8"/>
      <c r="D2" s="3"/>
      <c r="F2" s="3"/>
      <c r="G2" s="3"/>
      <c r="H2" s="3"/>
    </row>
    <row r="3" spans="1:8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  <c r="G3" s="3"/>
      <c r="H3" s="3"/>
    </row>
    <row r="4" spans="1:8">
      <c r="B4" s="13" t="s">
        <v>21</v>
      </c>
      <c r="C4" s="14"/>
      <c r="D4" s="15">
        <f>SUM(D9:D20)</f>
        <v>0</v>
      </c>
      <c r="E4" s="16">
        <f>SUM(E9:E20)</f>
        <v>0</v>
      </c>
      <c r="F4" s="17">
        <f>F20</f>
        <v>0</v>
      </c>
      <c r="G4" s="3"/>
      <c r="H4" s="3"/>
    </row>
    <row r="5" spans="1:8">
      <c r="B5" s="14" t="s">
        <v>28</v>
      </c>
      <c r="C5" s="14"/>
      <c r="D5" s="18">
        <f>F40</f>
        <v>0</v>
      </c>
      <c r="G5" s="3"/>
      <c r="H5" s="3"/>
    </row>
    <row r="6" spans="1:8">
      <c r="B6" s="19" t="s">
        <v>6</v>
      </c>
      <c r="D6" s="20">
        <f>F37</f>
        <v>-1000.1199999999998</v>
      </c>
      <c r="E6" s="19"/>
      <c r="F6" s="21"/>
      <c r="G6" s="3"/>
      <c r="H6" s="3"/>
    </row>
    <row r="7" spans="1:8">
      <c r="A7" s="22"/>
      <c r="B7" s="23"/>
      <c r="C7" s="24"/>
      <c r="D7" s="23"/>
      <c r="E7" s="24" t="s">
        <v>29</v>
      </c>
      <c r="F7" s="25">
        <f>E4-D5</f>
        <v>0</v>
      </c>
      <c r="G7" s="3"/>
      <c r="H7" s="3"/>
    </row>
    <row r="8" spans="1:8">
      <c r="B8" s="14" t="s">
        <v>30</v>
      </c>
      <c r="D8" s="26"/>
      <c r="E8" s="27"/>
      <c r="F8" s="27"/>
      <c r="G8" s="27"/>
      <c r="H8" s="3"/>
    </row>
    <row r="9" spans="1:8">
      <c r="A9" s="7">
        <v>44926</v>
      </c>
      <c r="B9" t="s">
        <v>91</v>
      </c>
      <c r="D9" s="28"/>
      <c r="E9" s="29"/>
      <c r="F9" s="27">
        <f>D9-E9</f>
        <v>0</v>
      </c>
      <c r="G9" s="26"/>
    </row>
    <row r="10" spans="1:8">
      <c r="D10" s="28"/>
      <c r="E10" s="29"/>
      <c r="F10" s="27">
        <f t="shared" ref="F10:F20" si="0">D10-E10+F9</f>
        <v>0</v>
      </c>
      <c r="G10" s="26"/>
    </row>
    <row r="11" spans="1:8">
      <c r="B11" t="s">
        <v>302</v>
      </c>
      <c r="D11" s="28"/>
      <c r="E11" s="29"/>
      <c r="F11" s="27">
        <f t="shared" si="0"/>
        <v>0</v>
      </c>
      <c r="G11" s="26"/>
    </row>
    <row r="12" spans="1:8">
      <c r="B12" t="s">
        <v>301</v>
      </c>
      <c r="D12" s="28"/>
      <c r="E12" s="29"/>
      <c r="F12" s="27">
        <f t="shared" si="0"/>
        <v>0</v>
      </c>
      <c r="G12" s="26"/>
    </row>
    <row r="13" spans="1:8">
      <c r="D13" s="28"/>
      <c r="E13" s="29"/>
      <c r="F13" s="27">
        <f t="shared" si="0"/>
        <v>0</v>
      </c>
    </row>
    <row r="14" spans="1:8">
      <c r="A14" s="30"/>
      <c r="D14" s="31"/>
      <c r="E14" s="32"/>
      <c r="F14" s="27">
        <f t="shared" si="0"/>
        <v>0</v>
      </c>
    </row>
    <row r="15" spans="1:8">
      <c r="A15" s="30"/>
      <c r="D15" s="31"/>
      <c r="E15" s="32"/>
      <c r="F15" s="27">
        <f t="shared" si="0"/>
        <v>0</v>
      </c>
    </row>
    <row r="16" spans="1:8">
      <c r="A16" s="30"/>
      <c r="D16" s="31"/>
      <c r="E16" s="32"/>
      <c r="F16" s="27">
        <f t="shared" si="0"/>
        <v>0</v>
      </c>
    </row>
    <row r="17" spans="1:7">
      <c r="A17" s="30"/>
      <c r="D17" s="31"/>
      <c r="E17" s="32"/>
      <c r="F17" s="27">
        <f t="shared" si="0"/>
        <v>0</v>
      </c>
    </row>
    <row r="18" spans="1:7">
      <c r="A18" s="30"/>
      <c r="D18" s="31"/>
      <c r="E18" s="32"/>
      <c r="F18" s="27">
        <f t="shared" si="0"/>
        <v>0</v>
      </c>
    </row>
    <row r="19" spans="1:7">
      <c r="A19" s="30"/>
      <c r="D19" s="31"/>
      <c r="E19" s="32"/>
      <c r="F19" s="27">
        <f t="shared" si="0"/>
        <v>0</v>
      </c>
    </row>
    <row r="20" spans="1:7">
      <c r="A20" s="30"/>
      <c r="D20" s="31"/>
      <c r="E20" s="32"/>
      <c r="F20" s="33">
        <f t="shared" si="0"/>
        <v>0</v>
      </c>
    </row>
    <row r="21" spans="1:7">
      <c r="A21" s="30"/>
      <c r="D21" s="34"/>
      <c r="E21" s="35"/>
      <c r="F21" s="35"/>
    </row>
    <row r="22" spans="1:7">
      <c r="A22" s="30"/>
      <c r="D22" s="34"/>
      <c r="E22" s="35"/>
      <c r="F22" s="35"/>
    </row>
    <row r="23" spans="1:7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299</v>
      </c>
    </row>
    <row r="24" spans="1:7">
      <c r="A24" s="30"/>
      <c r="B24" t="s">
        <v>38</v>
      </c>
      <c r="D24" s="34"/>
      <c r="E24" s="35"/>
      <c r="F24" s="35">
        <v>0</v>
      </c>
    </row>
    <row r="25" spans="1:7">
      <c r="A25" s="30"/>
      <c r="B25" t="s">
        <v>93</v>
      </c>
      <c r="D25" s="35">
        <v>1245.19</v>
      </c>
      <c r="E25" s="35">
        <v>1245.19</v>
      </c>
      <c r="F25" s="35">
        <f t="shared" ref="F25:F36" si="1">D25-E25+F24</f>
        <v>0</v>
      </c>
      <c r="G25" s="3"/>
    </row>
    <row r="26" spans="1:7">
      <c r="A26" s="30"/>
      <c r="B26" t="s">
        <v>39</v>
      </c>
      <c r="C26">
        <v>20</v>
      </c>
      <c r="D26" s="35">
        <v>913.16</v>
      </c>
      <c r="E26" s="35">
        <v>913.16</v>
      </c>
      <c r="F26" s="35">
        <f t="shared" si="1"/>
        <v>0</v>
      </c>
      <c r="G26" s="3"/>
    </row>
    <row r="27" spans="1:7">
      <c r="A27" s="30"/>
      <c r="B27" t="s">
        <v>40</v>
      </c>
      <c r="C27">
        <v>20</v>
      </c>
      <c r="D27" s="35">
        <v>815.31</v>
      </c>
      <c r="E27" s="35">
        <v>815.31</v>
      </c>
      <c r="F27" s="35">
        <f t="shared" si="1"/>
        <v>0</v>
      </c>
      <c r="G27" s="3"/>
    </row>
    <row r="28" spans="1:7">
      <c r="A28" s="30"/>
      <c r="B28" t="s">
        <v>41</v>
      </c>
      <c r="C28">
        <v>20</v>
      </c>
      <c r="D28" s="35">
        <v>388.74</v>
      </c>
      <c r="E28" s="35">
        <v>489.04</v>
      </c>
      <c r="F28" s="35">
        <f t="shared" si="1"/>
        <v>-100.30000000000001</v>
      </c>
      <c r="G28" s="3"/>
    </row>
    <row r="29" spans="1:7">
      <c r="A29" s="30"/>
      <c r="B29" t="s">
        <v>42</v>
      </c>
      <c r="C29">
        <v>20</v>
      </c>
      <c r="D29" s="35">
        <v>437.09</v>
      </c>
      <c r="E29" s="35">
        <v>537.09</v>
      </c>
      <c r="F29" s="35">
        <f t="shared" si="1"/>
        <v>-200.30000000000007</v>
      </c>
      <c r="G29" s="3"/>
    </row>
    <row r="30" spans="1:7">
      <c r="A30" s="30"/>
      <c r="B30" t="s">
        <v>94</v>
      </c>
      <c r="C30">
        <v>30</v>
      </c>
      <c r="D30" s="35">
        <v>417.16</v>
      </c>
      <c r="E30" s="35">
        <v>517.27</v>
      </c>
      <c r="F30" s="35">
        <f t="shared" si="1"/>
        <v>-300.41000000000003</v>
      </c>
      <c r="G30" s="3"/>
    </row>
    <row r="31" spans="1:7">
      <c r="A31" s="30"/>
      <c r="B31" t="s">
        <v>95</v>
      </c>
      <c r="C31">
        <v>30</v>
      </c>
      <c r="D31" s="35">
        <v>389.39</v>
      </c>
      <c r="E31" s="35">
        <v>490.63</v>
      </c>
      <c r="F31" s="35">
        <f t="shared" si="1"/>
        <v>-401.65000000000003</v>
      </c>
      <c r="G31" s="3"/>
    </row>
    <row r="32" spans="1:7">
      <c r="A32" s="30"/>
      <c r="B32" t="s">
        <v>96</v>
      </c>
      <c r="C32">
        <v>30</v>
      </c>
      <c r="D32" s="35">
        <v>536.5</v>
      </c>
      <c r="E32" s="35">
        <v>643.79999999999995</v>
      </c>
      <c r="F32" s="35">
        <f t="shared" si="1"/>
        <v>-508.95</v>
      </c>
      <c r="G32" s="3"/>
    </row>
    <row r="33" spans="1:8">
      <c r="A33" s="30"/>
      <c r="B33" t="s">
        <v>97</v>
      </c>
      <c r="C33">
        <v>30</v>
      </c>
      <c r="D33" s="34">
        <v>438.93</v>
      </c>
      <c r="E33" s="35">
        <v>548.66</v>
      </c>
      <c r="F33" s="35">
        <f t="shared" si="1"/>
        <v>-618.67999999999995</v>
      </c>
      <c r="G33" s="3"/>
    </row>
    <row r="34" spans="1:8">
      <c r="A34" s="30"/>
      <c r="B34" t="s">
        <v>43</v>
      </c>
      <c r="C34">
        <v>30</v>
      </c>
      <c r="D34" s="34">
        <v>477.73</v>
      </c>
      <c r="E34" s="35">
        <v>598.12</v>
      </c>
      <c r="F34" s="35">
        <f t="shared" si="1"/>
        <v>-739.06999999999994</v>
      </c>
      <c r="G34" s="3"/>
    </row>
    <row r="35" spans="1:8">
      <c r="A35" s="30"/>
      <c r="B35" t="s">
        <v>44</v>
      </c>
      <c r="C35">
        <v>30</v>
      </c>
      <c r="D35" s="34">
        <v>798.2</v>
      </c>
      <c r="E35" s="35">
        <v>917.93</v>
      </c>
      <c r="F35" s="35">
        <f t="shared" si="1"/>
        <v>-858.79999999999984</v>
      </c>
      <c r="G35" s="3"/>
    </row>
    <row r="36" spans="1:8">
      <c r="A36" s="36"/>
      <c r="B36" s="23" t="s">
        <v>45</v>
      </c>
      <c r="C36" s="23">
        <v>30</v>
      </c>
      <c r="D36" s="37">
        <v>1158.4000000000001</v>
      </c>
      <c r="E36" s="38">
        <v>1299.72</v>
      </c>
      <c r="F36" s="39">
        <f t="shared" si="1"/>
        <v>-1000.1199999999998</v>
      </c>
      <c r="G36" s="3"/>
    </row>
    <row r="37" spans="1:8">
      <c r="A37" s="40">
        <v>45291</v>
      </c>
      <c r="B37" s="41" t="s">
        <v>38</v>
      </c>
      <c r="C37" s="42">
        <f>SUM(C25:C36)</f>
        <v>290</v>
      </c>
      <c r="D37" s="43"/>
      <c r="E37" s="44"/>
      <c r="F37" s="45">
        <f>D37-E37+F36</f>
        <v>-1000.1199999999998</v>
      </c>
    </row>
    <row r="38" spans="1:8">
      <c r="A38" s="30"/>
      <c r="D38" s="34"/>
      <c r="E38" s="34"/>
      <c r="F38" s="34" t="s">
        <v>316</v>
      </c>
    </row>
    <row r="39" spans="1:8">
      <c r="D39" s="3"/>
      <c r="F39" s="3"/>
    </row>
    <row r="40" spans="1:8">
      <c r="A40" s="102" t="s">
        <v>281</v>
      </c>
      <c r="B40" s="46" t="s">
        <v>178</v>
      </c>
      <c r="C40" s="46"/>
      <c r="D40" s="47"/>
      <c r="E40" s="48"/>
      <c r="F40" s="49">
        <f>SUM(E41:E57)</f>
        <v>0</v>
      </c>
    </row>
    <row r="41" spans="1:8">
      <c r="B41" s="8"/>
      <c r="C41" s="8"/>
      <c r="E41"/>
    </row>
    <row r="42" spans="1:8">
      <c r="B42" t="s">
        <v>98</v>
      </c>
      <c r="D42" s="3"/>
      <c r="F42" s="3"/>
    </row>
    <row r="43" spans="1:8">
      <c r="B43" t="s">
        <v>99</v>
      </c>
      <c r="C43" s="3"/>
      <c r="D43" s="3"/>
      <c r="F43" s="3"/>
    </row>
    <row r="44" spans="1:8">
      <c r="B44" s="48" t="s">
        <v>303</v>
      </c>
      <c r="C44" s="48"/>
      <c r="D44" s="48">
        <v>84000</v>
      </c>
      <c r="F44" s="50"/>
    </row>
    <row r="45" spans="1:8">
      <c r="B45" s="3"/>
      <c r="C45" s="3"/>
      <c r="D45" s="8"/>
      <c r="F45" s="51"/>
    </row>
    <row r="46" spans="1:8">
      <c r="B46" s="3"/>
      <c r="C46" s="3"/>
      <c r="D46" s="8"/>
      <c r="F46" s="51"/>
    </row>
    <row r="47" spans="1:8">
      <c r="B47" s="3"/>
      <c r="C47" s="3"/>
      <c r="D47" s="3"/>
      <c r="F47" s="8"/>
      <c r="G47" s="52"/>
      <c r="H47" s="57"/>
    </row>
    <row r="48" spans="1:8">
      <c r="B48" s="3"/>
      <c r="C48" s="3"/>
      <c r="D48" s="3"/>
      <c r="F48" s="8"/>
      <c r="G48" s="52"/>
      <c r="H48" s="57"/>
    </row>
    <row r="49" spans="2:8">
      <c r="B49" s="3"/>
      <c r="C49" s="3"/>
      <c r="D49" s="3"/>
      <c r="F49" s="8"/>
      <c r="G49" s="52"/>
      <c r="H49" s="57"/>
    </row>
    <row r="50" spans="2:8">
      <c r="B50" s="3"/>
      <c r="C50" s="3"/>
      <c r="D50" s="3"/>
      <c r="F50" s="8"/>
      <c r="G50" s="52"/>
      <c r="H50" s="57"/>
    </row>
    <row r="51" spans="2:8">
      <c r="B51" s="3"/>
      <c r="C51" s="3"/>
      <c r="D51" s="3"/>
      <c r="F51" s="8"/>
      <c r="G51" s="52"/>
      <c r="H51" s="57"/>
    </row>
    <row r="52" spans="2:8">
      <c r="B52" s="3"/>
      <c r="C52" s="3"/>
      <c r="D52" s="3"/>
      <c r="F52" s="3"/>
      <c r="G52" s="3"/>
      <c r="H52" s="3"/>
    </row>
    <row r="53" spans="2:8">
      <c r="B53" s="3"/>
      <c r="C53" s="3"/>
      <c r="D53" s="3"/>
      <c r="F53" s="3"/>
      <c r="G53" s="3"/>
      <c r="H53" s="3"/>
    </row>
    <row r="54" spans="2:8">
      <c r="B54" s="3"/>
      <c r="C54" s="3"/>
      <c r="D54" s="3"/>
      <c r="F54" s="3"/>
      <c r="G54" s="3"/>
      <c r="H54" s="3"/>
    </row>
    <row r="55" spans="2:8">
      <c r="B55" s="3"/>
      <c r="C55" s="3"/>
      <c r="D55" s="3"/>
      <c r="F55" s="3"/>
      <c r="G55" s="3"/>
      <c r="H55" s="3"/>
    </row>
    <row r="56" spans="2:8">
      <c r="B56" s="3"/>
      <c r="C56" s="3"/>
      <c r="D56" s="3"/>
      <c r="F56" s="3"/>
      <c r="G56" s="3"/>
      <c r="H56" s="3"/>
    </row>
    <row r="57" spans="2:8">
      <c r="F57" s="3"/>
      <c r="G57" s="3"/>
      <c r="H57" s="3"/>
    </row>
    <row r="58" spans="2:8">
      <c r="F58" s="3"/>
      <c r="G58" s="3"/>
      <c r="H58" s="3"/>
    </row>
    <row r="59" spans="2:8">
      <c r="B59" s="8"/>
      <c r="C59" s="8"/>
      <c r="D59" s="51"/>
      <c r="F59" s="3"/>
      <c r="G59" s="3"/>
      <c r="H59" s="3"/>
    </row>
    <row r="60" spans="2:8">
      <c r="D60" s="3"/>
      <c r="F60" s="3"/>
      <c r="G60" s="3"/>
      <c r="H60" s="3"/>
    </row>
    <row r="61" spans="2:8">
      <c r="D61" s="3"/>
      <c r="F61" s="3"/>
      <c r="G61" s="3"/>
      <c r="H61" s="3"/>
    </row>
    <row r="62" spans="2:8">
      <c r="D62" s="3"/>
      <c r="F62" s="3"/>
      <c r="G62" s="3"/>
      <c r="H62" s="3"/>
    </row>
    <row r="63" spans="2:8">
      <c r="D63" s="3"/>
      <c r="F63" s="3"/>
      <c r="G63" s="3"/>
      <c r="H63" s="3"/>
    </row>
    <row r="64" spans="2:8">
      <c r="D64" s="3"/>
      <c r="F64" s="3"/>
      <c r="G64" s="3"/>
      <c r="H64" s="3"/>
    </row>
    <row r="65" spans="2:8">
      <c r="D65" s="3"/>
      <c r="F65" s="3"/>
      <c r="G65" s="3"/>
      <c r="H65" s="3"/>
    </row>
    <row r="66" spans="2:8">
      <c r="D66" s="3"/>
      <c r="F66" s="3"/>
      <c r="G66" s="3"/>
      <c r="H66" s="3"/>
    </row>
    <row r="67" spans="2:8">
      <c r="B67" s="8"/>
      <c r="C67" s="8"/>
      <c r="D67" s="3"/>
      <c r="F67" s="51"/>
      <c r="G67" s="3"/>
      <c r="H67" s="3"/>
    </row>
    <row r="68" spans="2:8">
      <c r="B68" s="1"/>
      <c r="C68" s="1"/>
      <c r="D68" s="3"/>
      <c r="F68" s="51"/>
      <c r="G68" s="3"/>
      <c r="H68" s="3"/>
    </row>
    <row r="69" spans="2:8">
      <c r="B69" s="8"/>
      <c r="C69" s="8"/>
      <c r="F69" s="51"/>
      <c r="G69" s="3"/>
      <c r="H69" s="3"/>
    </row>
    <row r="70" spans="2:8">
      <c r="F70" s="51"/>
      <c r="G70" s="3"/>
      <c r="H70" s="3"/>
    </row>
    <row r="71" spans="2:8">
      <c r="B71" s="8"/>
      <c r="C71" s="8"/>
      <c r="E71"/>
      <c r="F71" s="51"/>
      <c r="G71" s="3"/>
      <c r="H71" s="3"/>
    </row>
    <row r="72" spans="2:8">
      <c r="B72" s="3"/>
      <c r="C72" s="3"/>
      <c r="D72" s="3"/>
      <c r="F72" s="3"/>
      <c r="G72" s="3"/>
      <c r="H72" s="3"/>
    </row>
    <row r="73" spans="2:8">
      <c r="B73" s="3"/>
      <c r="C73" s="3"/>
      <c r="D73" s="3"/>
      <c r="F73" s="3"/>
      <c r="G73" s="3"/>
      <c r="H73" s="3"/>
    </row>
    <row r="74" spans="2:8">
      <c r="B74" s="3"/>
      <c r="C74" s="3"/>
      <c r="D74" s="3"/>
      <c r="F74" s="3"/>
      <c r="G74" s="3"/>
      <c r="H74" s="3"/>
    </row>
    <row r="75" spans="2:8">
      <c r="B75" s="3"/>
      <c r="C75" s="3"/>
      <c r="D75" s="3"/>
      <c r="F75" s="3"/>
      <c r="G75" s="3"/>
      <c r="H75" s="3"/>
    </row>
    <row r="76" spans="2:8">
      <c r="B76" s="3"/>
      <c r="C76" s="3"/>
      <c r="D76" s="3"/>
      <c r="F76" s="3"/>
      <c r="G76" s="3"/>
      <c r="H76" s="3"/>
    </row>
    <row r="77" spans="2:8">
      <c r="B77" s="3"/>
      <c r="C77" s="3"/>
      <c r="D77" s="3"/>
      <c r="F77" s="3"/>
      <c r="G77" s="3"/>
      <c r="H77" s="3"/>
    </row>
    <row r="78" spans="2:8">
      <c r="B78" s="3"/>
      <c r="C78" s="3"/>
      <c r="D78" s="3"/>
      <c r="F78" s="3"/>
      <c r="G78" s="3"/>
      <c r="H78" s="3"/>
    </row>
    <row r="79" spans="2:8">
      <c r="B79" s="3"/>
      <c r="C79" s="3"/>
      <c r="D79" s="3"/>
      <c r="F79" s="3"/>
      <c r="G79" s="3"/>
      <c r="H79" s="3"/>
    </row>
    <row r="80" spans="2:8">
      <c r="B80" s="3"/>
      <c r="C80" s="3"/>
      <c r="D80" s="3"/>
      <c r="F80" s="3"/>
      <c r="G80" s="3"/>
      <c r="H80" s="3"/>
    </row>
    <row r="81" spans="2:8">
      <c r="B81" s="3"/>
      <c r="C81" s="3"/>
      <c r="D81" s="3"/>
      <c r="F81" s="3"/>
      <c r="G81" s="3"/>
      <c r="H81" s="3"/>
    </row>
    <row r="82" spans="2:8">
      <c r="B82" s="3"/>
      <c r="C82" s="3"/>
      <c r="D82" s="3"/>
      <c r="F82" s="3"/>
      <c r="G82" s="3"/>
      <c r="H82" s="3"/>
    </row>
    <row r="83" spans="2:8">
      <c r="B83" s="3"/>
      <c r="C83" s="3"/>
      <c r="D83" s="3"/>
      <c r="F83" s="3"/>
      <c r="G83" s="3"/>
      <c r="H83" s="3"/>
    </row>
    <row r="84" spans="2:8">
      <c r="B84" s="3"/>
      <c r="C84" s="3"/>
      <c r="D84" s="3"/>
      <c r="F84" s="3"/>
      <c r="G84" s="3"/>
      <c r="H84" s="3"/>
    </row>
    <row r="85" spans="2:8">
      <c r="B85" s="3"/>
      <c r="C85" s="3"/>
      <c r="D85" s="3"/>
      <c r="F85" s="3"/>
    </row>
    <row r="86" spans="2:8">
      <c r="B86" s="3"/>
      <c r="C86" s="3"/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9"/>
  <sheetViews>
    <sheetView topLeftCell="B18" zoomScale="160" zoomScaleNormal="160" workbookViewId="0">
      <selection activeCell="D13" sqref="D13"/>
    </sheetView>
  </sheetViews>
  <sheetFormatPr defaultRowHeight="12.75"/>
  <cols>
    <col min="1" max="1" width="13" customWidth="1"/>
    <col min="2" max="2" width="28.42578125" style="3" customWidth="1"/>
    <col min="3" max="3" width="13" style="3" customWidth="1"/>
    <col min="4" max="4" width="10.85546875" style="3" customWidth="1"/>
    <col min="5" max="5" width="12.140625" style="3" customWidth="1"/>
    <col min="6" max="6" width="10.5703125" style="3" customWidth="1"/>
    <col min="7" max="7" width="11.28515625" style="3" customWidth="1"/>
    <col min="8" max="59" width="12.140625" customWidth="1"/>
    <col min="60" max="60" width="9.140625" customWidth="1"/>
  </cols>
  <sheetData>
    <row r="1" spans="1:6">
      <c r="A1" s="7"/>
      <c r="B1" s="8" t="s">
        <v>100</v>
      </c>
      <c r="C1" s="8"/>
      <c r="D1" s="51" t="s">
        <v>101</v>
      </c>
    </row>
    <row r="2" spans="1:6">
      <c r="A2" s="7"/>
      <c r="B2" s="8"/>
      <c r="C2" s="8"/>
    </row>
    <row r="3" spans="1:6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</row>
    <row r="4" spans="1:6">
      <c r="A4" s="7"/>
      <c r="B4" s="13" t="s">
        <v>21</v>
      </c>
      <c r="C4" s="14"/>
      <c r="D4" s="15">
        <f>SUM(D9:D20)</f>
        <v>240000</v>
      </c>
      <c r="E4" s="16">
        <f>SUM(E9:E20)</f>
        <v>135000</v>
      </c>
      <c r="F4" s="17">
        <f>F20</f>
        <v>105000</v>
      </c>
    </row>
    <row r="5" spans="1:6">
      <c r="A5" s="7"/>
      <c r="B5" s="14" t="s">
        <v>28</v>
      </c>
      <c r="C5" s="14"/>
      <c r="D5" s="18">
        <f>F39</f>
        <v>0</v>
      </c>
      <c r="F5"/>
    </row>
    <row r="6" spans="1:6">
      <c r="A6" s="7"/>
      <c r="B6" s="19" t="s">
        <v>6</v>
      </c>
      <c r="C6"/>
      <c r="D6" s="58">
        <f>F36</f>
        <v>-3924.1099999999997</v>
      </c>
      <c r="E6" s="19"/>
      <c r="F6" s="21"/>
    </row>
    <row r="7" spans="1:6">
      <c r="A7" s="22"/>
      <c r="B7" s="23"/>
      <c r="C7" s="24"/>
      <c r="D7" s="23"/>
      <c r="E7" s="24" t="s">
        <v>29</v>
      </c>
      <c r="F7" s="25">
        <f>E4-D5</f>
        <v>135000</v>
      </c>
    </row>
    <row r="8" spans="1:6">
      <c r="A8" s="7"/>
      <c r="B8" s="14" t="s">
        <v>30</v>
      </c>
      <c r="C8"/>
      <c r="D8" s="26"/>
      <c r="E8" s="27"/>
      <c r="F8" s="27"/>
    </row>
    <row r="9" spans="1:6">
      <c r="A9" s="7">
        <v>45259</v>
      </c>
      <c r="B9" t="s">
        <v>102</v>
      </c>
      <c r="C9"/>
      <c r="D9" s="28">
        <v>240000</v>
      </c>
      <c r="E9" s="29"/>
      <c r="F9" s="27">
        <f>D9-E9</f>
        <v>240000</v>
      </c>
    </row>
    <row r="10" spans="1:6">
      <c r="A10" s="7"/>
      <c r="B10" t="s">
        <v>317</v>
      </c>
      <c r="C10"/>
      <c r="D10" s="28"/>
      <c r="E10" s="29">
        <v>135000</v>
      </c>
      <c r="F10" s="27">
        <f t="shared" ref="F10:F20" si="0">D10-E10+F9</f>
        <v>105000</v>
      </c>
    </row>
    <row r="11" spans="1:6">
      <c r="A11" s="7"/>
      <c r="B11"/>
      <c r="C11"/>
      <c r="D11" s="28"/>
      <c r="E11" s="29"/>
      <c r="F11" s="27">
        <f t="shared" si="0"/>
        <v>105000</v>
      </c>
    </row>
    <row r="12" spans="1:6">
      <c r="A12" s="7"/>
      <c r="B12"/>
      <c r="C12"/>
      <c r="D12" s="28"/>
      <c r="E12" s="29"/>
      <c r="F12" s="27">
        <f t="shared" si="0"/>
        <v>105000</v>
      </c>
    </row>
    <row r="13" spans="1:6">
      <c r="A13" s="7"/>
      <c r="B13"/>
      <c r="C13"/>
      <c r="D13" s="28"/>
      <c r="E13" s="29"/>
      <c r="F13" s="27">
        <f t="shared" si="0"/>
        <v>105000</v>
      </c>
    </row>
    <row r="14" spans="1:6">
      <c r="A14" s="30"/>
      <c r="B14"/>
      <c r="C14"/>
      <c r="D14" s="31"/>
      <c r="E14" s="32"/>
      <c r="F14" s="27">
        <f t="shared" si="0"/>
        <v>105000</v>
      </c>
    </row>
    <row r="15" spans="1:6">
      <c r="A15" s="30"/>
      <c r="B15"/>
      <c r="C15"/>
      <c r="D15" s="31"/>
      <c r="E15" s="32"/>
      <c r="F15" s="27">
        <f t="shared" si="0"/>
        <v>105000</v>
      </c>
    </row>
    <row r="16" spans="1:6">
      <c r="A16" s="30"/>
      <c r="B16"/>
      <c r="C16"/>
      <c r="D16" s="31"/>
      <c r="E16" s="32"/>
      <c r="F16" s="27">
        <f t="shared" si="0"/>
        <v>105000</v>
      </c>
    </row>
    <row r="17" spans="1:6">
      <c r="A17" s="30"/>
      <c r="B17"/>
      <c r="C17"/>
      <c r="D17" s="31"/>
      <c r="E17" s="32"/>
      <c r="F17" s="27">
        <f t="shared" si="0"/>
        <v>105000</v>
      </c>
    </row>
    <row r="18" spans="1:6">
      <c r="A18" s="30"/>
      <c r="B18"/>
      <c r="C18"/>
      <c r="D18" s="31"/>
      <c r="E18" s="32"/>
      <c r="F18" s="27">
        <f t="shared" si="0"/>
        <v>105000</v>
      </c>
    </row>
    <row r="19" spans="1:6">
      <c r="A19" s="30"/>
      <c r="B19"/>
      <c r="C19"/>
      <c r="D19" s="31"/>
      <c r="E19" s="32"/>
      <c r="F19" s="27">
        <f t="shared" si="0"/>
        <v>105000</v>
      </c>
    </row>
    <row r="20" spans="1:6">
      <c r="A20" s="30"/>
      <c r="B20"/>
      <c r="C20"/>
      <c r="D20" s="31"/>
      <c r="E20" s="32"/>
      <c r="F20" s="33">
        <f t="shared" si="0"/>
        <v>105000</v>
      </c>
    </row>
    <row r="21" spans="1:6">
      <c r="A21" s="30"/>
      <c r="B21"/>
      <c r="C21"/>
      <c r="D21" s="34"/>
      <c r="E21" s="35"/>
      <c r="F21" s="35"/>
    </row>
    <row r="22" spans="1:6">
      <c r="A22" s="30"/>
      <c r="B22"/>
      <c r="C22"/>
      <c r="D22" s="34"/>
      <c r="E22" s="35"/>
      <c r="F22" s="35"/>
    </row>
    <row r="23" spans="1:6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300</v>
      </c>
    </row>
    <row r="24" spans="1:6">
      <c r="A24" s="30"/>
      <c r="B24" t="s">
        <v>38</v>
      </c>
      <c r="C24"/>
      <c r="D24" s="34"/>
      <c r="E24" s="35"/>
      <c r="F24" s="35">
        <v>-1021.81</v>
      </c>
    </row>
    <row r="25" spans="1:6">
      <c r="A25" s="30"/>
      <c r="B25" t="s">
        <v>93</v>
      </c>
      <c r="C25"/>
      <c r="D25" s="3">
        <v>736.59</v>
      </c>
      <c r="E25">
        <v>914.78</v>
      </c>
      <c r="F25" s="35">
        <f t="shared" ref="F25:F36" si="1">D25-E25+F24</f>
        <v>-1200</v>
      </c>
    </row>
    <row r="26" spans="1:6">
      <c r="A26" s="30"/>
      <c r="B26" t="s">
        <v>39</v>
      </c>
      <c r="C26">
        <v>50</v>
      </c>
      <c r="D26" s="3">
        <v>676.29</v>
      </c>
      <c r="E26">
        <v>946.81</v>
      </c>
      <c r="F26" s="35">
        <f t="shared" si="1"/>
        <v>-1470.52</v>
      </c>
    </row>
    <row r="27" spans="1:6">
      <c r="A27" s="30"/>
      <c r="B27" t="s">
        <v>40</v>
      </c>
      <c r="C27">
        <v>50</v>
      </c>
      <c r="D27" s="3">
        <v>961.03</v>
      </c>
      <c r="E27">
        <v>1190.52</v>
      </c>
      <c r="F27" s="35">
        <f t="shared" si="1"/>
        <v>-1700.01</v>
      </c>
    </row>
    <row r="28" spans="1:6">
      <c r="A28" s="30"/>
      <c r="B28" t="s">
        <v>41</v>
      </c>
      <c r="C28">
        <v>50</v>
      </c>
      <c r="D28" s="3">
        <v>638.45000000000005</v>
      </c>
      <c r="E28">
        <v>888.46</v>
      </c>
      <c r="F28" s="35">
        <f t="shared" si="1"/>
        <v>-1950.02</v>
      </c>
    </row>
    <row r="29" spans="1:6">
      <c r="A29" s="30"/>
      <c r="B29" t="s">
        <v>42</v>
      </c>
      <c r="C29">
        <v>50</v>
      </c>
      <c r="D29" s="3">
        <v>627.25</v>
      </c>
      <c r="E29">
        <v>927.27</v>
      </c>
      <c r="F29" s="35">
        <f t="shared" si="1"/>
        <v>-2250.04</v>
      </c>
    </row>
    <row r="30" spans="1:6">
      <c r="A30" s="30"/>
      <c r="B30" t="s">
        <v>94</v>
      </c>
      <c r="C30">
        <v>40</v>
      </c>
      <c r="D30" s="3">
        <v>700.93</v>
      </c>
      <c r="E30">
        <v>950.96</v>
      </c>
      <c r="F30" s="35">
        <f t="shared" si="1"/>
        <v>-2500.0700000000002</v>
      </c>
    </row>
    <row r="31" spans="1:6">
      <c r="A31" s="30"/>
      <c r="B31" t="s">
        <v>95</v>
      </c>
      <c r="C31">
        <v>40</v>
      </c>
      <c r="D31" s="3">
        <v>738.4</v>
      </c>
      <c r="E31">
        <v>996.84</v>
      </c>
      <c r="F31" s="35">
        <f t="shared" si="1"/>
        <v>-2758.51</v>
      </c>
    </row>
    <row r="32" spans="1:6">
      <c r="A32" s="30"/>
      <c r="B32" t="s">
        <v>96</v>
      </c>
      <c r="C32">
        <v>40</v>
      </c>
      <c r="D32" s="3">
        <v>865.98</v>
      </c>
      <c r="E32">
        <v>1125.77</v>
      </c>
      <c r="F32" s="35">
        <f t="shared" si="1"/>
        <v>-3018.3</v>
      </c>
    </row>
    <row r="33" spans="1:6">
      <c r="A33" s="30"/>
      <c r="B33" t="s">
        <v>97</v>
      </c>
      <c r="C33">
        <v>40</v>
      </c>
      <c r="D33" s="3">
        <v>943.11</v>
      </c>
      <c r="E33">
        <v>1197.75</v>
      </c>
      <c r="F33" s="35">
        <f t="shared" si="1"/>
        <v>-3272.94</v>
      </c>
    </row>
    <row r="34" spans="1:6">
      <c r="A34" s="30"/>
      <c r="B34" t="s">
        <v>43</v>
      </c>
      <c r="C34">
        <v>50</v>
      </c>
      <c r="D34" s="3">
        <v>1138.94</v>
      </c>
      <c r="E34">
        <v>1489.74</v>
      </c>
      <c r="F34" s="35">
        <f t="shared" si="1"/>
        <v>-3623.74</v>
      </c>
    </row>
    <row r="35" spans="1:6">
      <c r="A35" s="30"/>
      <c r="B35" t="s">
        <v>44</v>
      </c>
      <c r="C35">
        <v>50</v>
      </c>
      <c r="D35" s="34">
        <v>1479.69</v>
      </c>
      <c r="E35" s="35">
        <v>1780.06</v>
      </c>
      <c r="F35" s="35">
        <f t="shared" si="1"/>
        <v>-3924.1099999999997</v>
      </c>
    </row>
    <row r="36" spans="1:6">
      <c r="A36" s="36"/>
      <c r="B36" s="23" t="s">
        <v>45</v>
      </c>
      <c r="C36" s="23">
        <v>50</v>
      </c>
      <c r="D36" s="37">
        <v>1232.42</v>
      </c>
      <c r="E36" s="38">
        <v>1232.42</v>
      </c>
      <c r="F36" s="39">
        <f t="shared" si="1"/>
        <v>-3924.1099999999997</v>
      </c>
    </row>
    <row r="37" spans="1:6">
      <c r="A37" s="40">
        <v>45291</v>
      </c>
      <c r="B37" s="59" t="s">
        <v>38</v>
      </c>
      <c r="C37" s="42">
        <f>SUM(C25:C36)</f>
        <v>510</v>
      </c>
      <c r="D37" s="43"/>
      <c r="E37" s="44"/>
      <c r="F37" s="45">
        <f>D37-E37+F36</f>
        <v>-3924.1099999999997</v>
      </c>
    </row>
    <row r="38" spans="1:6">
      <c r="A38" s="7"/>
      <c r="B38"/>
      <c r="C38"/>
    </row>
    <row r="39" spans="1:6">
      <c r="A39" s="102" t="s">
        <v>280</v>
      </c>
      <c r="B39" s="46" t="s">
        <v>178</v>
      </c>
      <c r="C39" s="46"/>
      <c r="D39" s="47"/>
      <c r="E39" s="48"/>
      <c r="F39" s="49">
        <f>SUM(E40:E44)</f>
        <v>0</v>
      </c>
    </row>
    <row r="40" spans="1:6">
      <c r="A40" s="7"/>
      <c r="B40" s="8"/>
      <c r="C40" s="8"/>
      <c r="D40"/>
      <c r="E40"/>
      <c r="F40"/>
    </row>
    <row r="41" spans="1:6">
      <c r="A41" s="7"/>
      <c r="B41" t="s">
        <v>103</v>
      </c>
      <c r="C41"/>
    </row>
    <row r="42" spans="1:6">
      <c r="A42" s="7"/>
      <c r="B42" t="s">
        <v>104</v>
      </c>
      <c r="C42" s="3">
        <v>36000</v>
      </c>
    </row>
    <row r="43" spans="1:6">
      <c r="A43" s="7"/>
      <c r="B43" t="s">
        <v>105</v>
      </c>
      <c r="C43" s="3">
        <v>43160</v>
      </c>
      <c r="F43" s="50"/>
    </row>
    <row r="44" spans="1:6">
      <c r="A44" s="7"/>
      <c r="B44" s="23" t="s">
        <v>106</v>
      </c>
      <c r="C44" s="48">
        <v>82000</v>
      </c>
      <c r="D44" s="8"/>
      <c r="F44" s="51"/>
    </row>
    <row r="45" spans="1:6">
      <c r="A45" s="60">
        <v>45214</v>
      </c>
      <c r="B45" t="s">
        <v>294</v>
      </c>
      <c r="D45"/>
    </row>
    <row r="46" spans="1:6">
      <c r="A46" s="60">
        <v>45214</v>
      </c>
      <c r="B46" t="s">
        <v>295</v>
      </c>
      <c r="D46"/>
    </row>
    <row r="47" spans="1:6">
      <c r="A47" s="60">
        <v>45214</v>
      </c>
      <c r="B47" t="s">
        <v>107</v>
      </c>
      <c r="D47"/>
    </row>
    <row r="48" spans="1:6">
      <c r="A48" s="60">
        <v>44321</v>
      </c>
      <c r="B48" t="s">
        <v>108</v>
      </c>
      <c r="D48"/>
    </row>
    <row r="49" spans="1:7">
      <c r="A49" s="60">
        <v>44367</v>
      </c>
      <c r="B49" t="s">
        <v>109</v>
      </c>
      <c r="D49"/>
    </row>
    <row r="50" spans="1:7">
      <c r="A50" s="60">
        <v>44459</v>
      </c>
      <c r="B50" t="s">
        <v>110</v>
      </c>
      <c r="D50"/>
    </row>
    <row r="51" spans="1:7">
      <c r="A51" s="60">
        <v>44459</v>
      </c>
      <c r="B51" t="s">
        <v>111</v>
      </c>
      <c r="D51"/>
    </row>
    <row r="52" spans="1:7">
      <c r="A52" s="60">
        <v>44433</v>
      </c>
      <c r="B52" t="s">
        <v>112</v>
      </c>
      <c r="D52"/>
    </row>
    <row r="53" spans="1:7">
      <c r="A53" s="60">
        <v>44449</v>
      </c>
      <c r="B53" t="s">
        <v>113</v>
      </c>
      <c r="D53"/>
    </row>
    <row r="54" spans="1:7">
      <c r="A54" s="60">
        <v>44201</v>
      </c>
      <c r="B54" t="s">
        <v>114</v>
      </c>
      <c r="D54" s="2">
        <v>500</v>
      </c>
    </row>
    <row r="55" spans="1:7">
      <c r="A55" s="60">
        <v>44931</v>
      </c>
      <c r="B55" t="s">
        <v>115</v>
      </c>
      <c r="D55" s="2"/>
    </row>
    <row r="56" spans="1:7">
      <c r="A56" s="60">
        <v>44252</v>
      </c>
      <c r="B56" t="s">
        <v>116</v>
      </c>
      <c r="D56" s="2" t="s">
        <v>117</v>
      </c>
    </row>
    <row r="57" spans="1:7">
      <c r="A57" s="60">
        <v>44285</v>
      </c>
      <c r="B57" t="s">
        <v>118</v>
      </c>
      <c r="D57" s="2" t="s">
        <v>119</v>
      </c>
    </row>
    <row r="58" spans="1:7">
      <c r="A58" s="60">
        <v>44413</v>
      </c>
      <c r="B58" t="s">
        <v>120</v>
      </c>
      <c r="D58" s="2" t="s">
        <v>119</v>
      </c>
    </row>
    <row r="59" spans="1:7">
      <c r="B59" t="s">
        <v>121</v>
      </c>
      <c r="C59"/>
      <c r="D59" s="2" t="s">
        <v>117</v>
      </c>
    </row>
    <row r="60" spans="1:7">
      <c r="A60" s="60"/>
      <c r="B60"/>
      <c r="D60"/>
    </row>
    <row r="61" spans="1:7">
      <c r="A61" s="60"/>
      <c r="B61"/>
      <c r="D61"/>
    </row>
    <row r="62" spans="1:7">
      <c r="B62"/>
      <c r="C62"/>
      <c r="D62"/>
    </row>
    <row r="63" spans="1:7">
      <c r="B63"/>
      <c r="D63"/>
      <c r="F63" s="52"/>
      <c r="G63" s="57"/>
    </row>
    <row r="64" spans="1:7">
      <c r="B64"/>
      <c r="D64"/>
      <c r="F64" s="52"/>
      <c r="G64" s="57"/>
    </row>
    <row r="65" spans="2:7">
      <c r="B65"/>
      <c r="D65"/>
      <c r="F65" s="52"/>
      <c r="G65" s="57"/>
    </row>
    <row r="66" spans="2:7">
      <c r="B66" s="3" t="s">
        <v>122</v>
      </c>
      <c r="E66" s="1"/>
      <c r="F66" s="52"/>
      <c r="G66" s="57"/>
    </row>
    <row r="67" spans="2:7">
      <c r="E67" s="1"/>
      <c r="F67" s="52"/>
      <c r="G67" s="57"/>
    </row>
    <row r="68" spans="2:7">
      <c r="B68" t="s">
        <v>123</v>
      </c>
      <c r="D68">
        <v>42.07</v>
      </c>
      <c r="E68" s="3">
        <f>C68-D68</f>
        <v>-42.07</v>
      </c>
      <c r="F68" s="52"/>
      <c r="G68" s="57"/>
    </row>
    <row r="69" spans="2:7">
      <c r="B69" t="s">
        <v>124</v>
      </c>
      <c r="D69">
        <v>34.450000000000003</v>
      </c>
      <c r="E69" s="3">
        <f t="shared" ref="E69:E80" si="2">E68+C69-D69</f>
        <v>-76.52000000000001</v>
      </c>
    </row>
    <row r="70" spans="2:7">
      <c r="B70" t="s">
        <v>125</v>
      </c>
      <c r="D70">
        <v>20.05</v>
      </c>
      <c r="E70" s="3">
        <f t="shared" si="2"/>
        <v>-96.570000000000007</v>
      </c>
    </row>
    <row r="71" spans="2:7">
      <c r="B71" t="s">
        <v>126</v>
      </c>
      <c r="D71">
        <v>34.700000000000003</v>
      </c>
      <c r="E71" s="3">
        <f t="shared" si="2"/>
        <v>-131.27000000000001</v>
      </c>
    </row>
    <row r="72" spans="2:7">
      <c r="B72" t="s">
        <v>127</v>
      </c>
      <c r="D72">
        <v>34.340000000000003</v>
      </c>
      <c r="E72" s="3">
        <f t="shared" si="2"/>
        <v>-165.61</v>
      </c>
    </row>
    <row r="73" spans="2:7">
      <c r="B73" t="s">
        <v>128</v>
      </c>
      <c r="D73">
        <v>-65.91</v>
      </c>
      <c r="E73" s="3">
        <f t="shared" si="2"/>
        <v>-99.700000000000017</v>
      </c>
    </row>
    <row r="74" spans="2:7">
      <c r="B74" t="s">
        <v>129</v>
      </c>
      <c r="D74">
        <v>31.54</v>
      </c>
      <c r="E74" s="3">
        <f t="shared" si="2"/>
        <v>-131.24</v>
      </c>
    </row>
    <row r="75" spans="2:7">
      <c r="B75" t="s">
        <v>130</v>
      </c>
      <c r="D75">
        <v>0</v>
      </c>
      <c r="E75" s="3">
        <f t="shared" si="2"/>
        <v>-131.24</v>
      </c>
    </row>
    <row r="76" spans="2:7">
      <c r="B76" t="s">
        <v>131</v>
      </c>
      <c r="D76">
        <v>45.99</v>
      </c>
      <c r="E76" s="3">
        <f t="shared" si="2"/>
        <v>-177.23000000000002</v>
      </c>
    </row>
    <row r="77" spans="2:7">
      <c r="B77" t="s">
        <v>132</v>
      </c>
      <c r="D77">
        <v>42.89</v>
      </c>
      <c r="E77" s="3">
        <f t="shared" si="2"/>
        <v>-220.12</v>
      </c>
    </row>
    <row r="78" spans="2:7">
      <c r="B78" t="s">
        <v>133</v>
      </c>
      <c r="D78">
        <v>34.979999999999997</v>
      </c>
      <c r="E78" s="3">
        <f t="shared" si="2"/>
        <v>-255.1</v>
      </c>
    </row>
    <row r="79" spans="2:7">
      <c r="B79" t="s">
        <v>134</v>
      </c>
      <c r="D79">
        <v>0</v>
      </c>
      <c r="E79" s="3">
        <f t="shared" si="2"/>
        <v>-255.1</v>
      </c>
    </row>
    <row r="80" spans="2:7">
      <c r="B80" s="1" t="s">
        <v>135</v>
      </c>
      <c r="C80" s="57"/>
      <c r="D80" s="1"/>
      <c r="E80" s="57">
        <f t="shared" si="2"/>
        <v>-255.1</v>
      </c>
    </row>
    <row r="83" spans="2:5">
      <c r="B83" s="1" t="s">
        <v>136</v>
      </c>
      <c r="C83" s="57"/>
      <c r="D83" s="1"/>
      <c r="E83" s="57">
        <v>-255.1</v>
      </c>
    </row>
    <row r="84" spans="2:5">
      <c r="B84" t="s">
        <v>137</v>
      </c>
      <c r="D84">
        <v>30.04</v>
      </c>
      <c r="E84" s="3">
        <f t="shared" ref="E84:E99" si="3">E83+C84-D84</f>
        <v>-285.14</v>
      </c>
    </row>
    <row r="85" spans="2:5">
      <c r="B85" s="61">
        <v>44593</v>
      </c>
      <c r="D85">
        <v>135.32</v>
      </c>
      <c r="E85" s="3">
        <f t="shared" si="3"/>
        <v>-420.46</v>
      </c>
    </row>
    <row r="86" spans="2:5">
      <c r="B86" s="61">
        <v>44621</v>
      </c>
      <c r="D86">
        <v>98.9</v>
      </c>
      <c r="E86" s="3">
        <f t="shared" si="3"/>
        <v>-519.36</v>
      </c>
    </row>
    <row r="87" spans="2:5">
      <c r="B87" s="61">
        <v>44652</v>
      </c>
      <c r="D87">
        <v>135.6</v>
      </c>
      <c r="E87" s="3">
        <f t="shared" si="3"/>
        <v>-654.96</v>
      </c>
    </row>
    <row r="88" spans="2:5">
      <c r="B88" t="s">
        <v>138</v>
      </c>
      <c r="D88">
        <v>214.37</v>
      </c>
      <c r="E88" s="3">
        <f t="shared" si="3"/>
        <v>-869.33</v>
      </c>
    </row>
    <row r="89" spans="2:5">
      <c r="B89" t="s">
        <v>139</v>
      </c>
      <c r="D89">
        <v>427.65</v>
      </c>
      <c r="E89" s="3">
        <f t="shared" si="3"/>
        <v>-1296.98</v>
      </c>
    </row>
    <row r="90" spans="2:5">
      <c r="B90" t="s">
        <v>140</v>
      </c>
      <c r="D90">
        <v>446.55</v>
      </c>
      <c r="E90" s="3">
        <f t="shared" si="3"/>
        <v>-1743.53</v>
      </c>
    </row>
    <row r="91" spans="2:5">
      <c r="B91" t="s">
        <v>141</v>
      </c>
      <c r="D91">
        <v>333.96</v>
      </c>
      <c r="E91" s="3">
        <f t="shared" si="3"/>
        <v>-2077.4899999999998</v>
      </c>
    </row>
    <row r="92" spans="2:5">
      <c r="B92" t="s">
        <v>142</v>
      </c>
      <c r="D92">
        <v>324.51</v>
      </c>
      <c r="E92" s="3">
        <f t="shared" si="3"/>
        <v>-2402</v>
      </c>
    </row>
    <row r="93" spans="2:5">
      <c r="B93" t="s">
        <v>143</v>
      </c>
      <c r="D93">
        <v>331.27</v>
      </c>
      <c r="E93" s="3">
        <f t="shared" si="3"/>
        <v>-2733.27</v>
      </c>
    </row>
    <row r="94" spans="2:5">
      <c r="B94" t="s">
        <v>144</v>
      </c>
      <c r="C94" s="3">
        <v>50</v>
      </c>
      <c r="D94"/>
      <c r="E94" s="3">
        <f t="shared" si="3"/>
        <v>-2683.27</v>
      </c>
    </row>
    <row r="95" spans="2:5">
      <c r="B95" s="61">
        <v>44866</v>
      </c>
      <c r="D95">
        <v>412.42</v>
      </c>
      <c r="E95" s="3">
        <f t="shared" si="3"/>
        <v>-3095.69</v>
      </c>
    </row>
    <row r="96" spans="2:5">
      <c r="B96" t="s">
        <v>134</v>
      </c>
      <c r="D96">
        <v>426.12</v>
      </c>
      <c r="E96" s="3">
        <f t="shared" si="3"/>
        <v>-3521.81</v>
      </c>
    </row>
    <row r="97" spans="2:5">
      <c r="B97" t="s">
        <v>145</v>
      </c>
      <c r="C97" s="3">
        <v>2000</v>
      </c>
      <c r="D97"/>
      <c r="E97" s="3">
        <f t="shared" si="3"/>
        <v>-1521.81</v>
      </c>
    </row>
    <row r="98" spans="2:5">
      <c r="B98" t="s">
        <v>146</v>
      </c>
      <c r="C98" s="3">
        <v>500</v>
      </c>
      <c r="D98"/>
      <c r="E98" s="3">
        <f t="shared" si="3"/>
        <v>-1021.81</v>
      </c>
    </row>
    <row r="99" spans="2:5">
      <c r="B99" t="s">
        <v>147</v>
      </c>
      <c r="D99"/>
      <c r="E99" s="57">
        <f t="shared" si="3"/>
        <v>-1021.81</v>
      </c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4"/>
  <sheetViews>
    <sheetView topLeftCell="A14" zoomScale="145" zoomScaleNormal="145" workbookViewId="0">
      <selection activeCell="C14" sqref="C14"/>
    </sheetView>
  </sheetViews>
  <sheetFormatPr defaultRowHeight="12.75"/>
  <cols>
    <col min="1" max="1" width="13" style="7" customWidth="1"/>
    <col min="2" max="2" width="32" style="3" customWidth="1"/>
    <col min="3" max="3" width="6.42578125" style="3" customWidth="1"/>
    <col min="4" max="4" width="12.5703125" style="3" customWidth="1"/>
    <col min="5" max="5" width="12.140625" style="3" customWidth="1"/>
    <col min="6" max="6" width="10.140625" style="3" customWidth="1"/>
    <col min="7" max="7" width="10.5703125" style="3" customWidth="1"/>
    <col min="8" max="8" width="11.28515625" style="3" customWidth="1"/>
    <col min="9" max="60" width="12.140625" customWidth="1"/>
    <col min="61" max="61" width="9.140625" customWidth="1"/>
  </cols>
  <sheetData>
    <row r="1" spans="1:6">
      <c r="B1" s="8" t="s">
        <v>148</v>
      </c>
      <c r="C1" s="8"/>
      <c r="F1" s="9" t="s">
        <v>149</v>
      </c>
    </row>
    <row r="2" spans="1:6">
      <c r="B2" s="8"/>
      <c r="C2" s="8"/>
    </row>
    <row r="3" spans="1:6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</row>
    <row r="4" spans="1:6">
      <c r="B4" s="13" t="s">
        <v>21</v>
      </c>
      <c r="C4" s="14"/>
      <c r="D4" s="15">
        <f>SUM(D9:D20)</f>
        <v>96000</v>
      </c>
      <c r="E4" s="16">
        <f>SUM(E9:E20)</f>
        <v>89000</v>
      </c>
      <c r="F4" s="17">
        <f>F20</f>
        <v>7000</v>
      </c>
    </row>
    <row r="5" spans="1:6">
      <c r="B5" s="14" t="s">
        <v>28</v>
      </c>
      <c r="C5" s="14"/>
      <c r="D5" s="18">
        <f>F40</f>
        <v>0</v>
      </c>
      <c r="F5"/>
    </row>
    <row r="6" spans="1:6">
      <c r="B6" s="19" t="s">
        <v>6</v>
      </c>
      <c r="C6"/>
      <c r="D6" s="20">
        <f>F37</f>
        <v>-800</v>
      </c>
      <c r="E6" s="19"/>
      <c r="F6" s="21"/>
    </row>
    <row r="7" spans="1:6">
      <c r="A7" s="22"/>
      <c r="B7" s="23"/>
      <c r="C7" s="24"/>
      <c r="D7" s="23"/>
      <c r="E7" s="62" t="s">
        <v>29</v>
      </c>
      <c r="F7" s="25">
        <f>E4-D5</f>
        <v>89000</v>
      </c>
    </row>
    <row r="8" spans="1:6">
      <c r="B8" s="14" t="s">
        <v>30</v>
      </c>
      <c r="C8"/>
      <c r="D8" s="26"/>
      <c r="E8" s="27"/>
      <c r="F8" s="27"/>
    </row>
    <row r="9" spans="1:6">
      <c r="A9" s="7">
        <v>45167</v>
      </c>
      <c r="B9" t="s">
        <v>150</v>
      </c>
      <c r="C9"/>
      <c r="D9" s="28">
        <v>96000</v>
      </c>
      <c r="E9" s="29"/>
      <c r="F9" s="27">
        <f>D9-E9</f>
        <v>96000</v>
      </c>
    </row>
    <row r="10" spans="1:6">
      <c r="A10" s="7">
        <v>45168</v>
      </c>
      <c r="B10" t="s">
        <v>92</v>
      </c>
      <c r="C10"/>
      <c r="D10" s="28"/>
      <c r="E10" s="29">
        <v>65000</v>
      </c>
      <c r="F10" s="27">
        <f t="shared" ref="F10:F20" si="0">D10-E10+F9</f>
        <v>31000</v>
      </c>
    </row>
    <row r="11" spans="1:6">
      <c r="A11" s="7">
        <v>45199</v>
      </c>
      <c r="B11" t="s">
        <v>151</v>
      </c>
      <c r="C11"/>
      <c r="D11" s="28"/>
      <c r="E11" s="29">
        <v>6000</v>
      </c>
      <c r="F11" s="27">
        <f t="shared" si="0"/>
        <v>25000</v>
      </c>
    </row>
    <row r="12" spans="1:6">
      <c r="A12" s="7">
        <v>45237</v>
      </c>
      <c r="B12" t="s">
        <v>152</v>
      </c>
      <c r="C12" s="106">
        <v>45238</v>
      </c>
      <c r="D12" s="28"/>
      <c r="E12" s="29">
        <v>6000</v>
      </c>
      <c r="F12" s="27">
        <f t="shared" si="0"/>
        <v>19000</v>
      </c>
    </row>
    <row r="13" spans="1:6">
      <c r="A13" s="7">
        <v>45260</v>
      </c>
      <c r="B13" t="s">
        <v>153</v>
      </c>
      <c r="C13" s="106">
        <v>45266</v>
      </c>
      <c r="D13" s="28"/>
      <c r="E13" s="29">
        <v>6000</v>
      </c>
      <c r="F13" s="27">
        <f t="shared" si="0"/>
        <v>13000</v>
      </c>
    </row>
    <row r="14" spans="1:6">
      <c r="A14" s="7">
        <v>45290</v>
      </c>
      <c r="B14" t="s">
        <v>154</v>
      </c>
      <c r="D14" s="31"/>
      <c r="E14" s="32"/>
      <c r="F14" s="27">
        <f t="shared" si="0"/>
        <v>7000</v>
      </c>
    </row>
    <row r="15" spans="1:6">
      <c r="A15" s="7">
        <v>44956</v>
      </c>
      <c r="B15" t="s">
        <v>155</v>
      </c>
      <c r="C15"/>
      <c r="D15" s="31"/>
      <c r="E15" s="32"/>
      <c r="F15" s="27">
        <f t="shared" si="0"/>
        <v>7000</v>
      </c>
    </row>
    <row r="16" spans="1:6">
      <c r="A16" s="30"/>
      <c r="B16"/>
      <c r="C16"/>
      <c r="D16" s="31"/>
      <c r="E16" s="32"/>
      <c r="F16" s="27">
        <f t="shared" si="0"/>
        <v>7000</v>
      </c>
    </row>
    <row r="17" spans="1:6">
      <c r="A17" s="30"/>
      <c r="B17"/>
      <c r="C17"/>
      <c r="D17" s="31"/>
      <c r="E17" s="32"/>
      <c r="F17" s="27">
        <f t="shared" si="0"/>
        <v>7000</v>
      </c>
    </row>
    <row r="18" spans="1:6">
      <c r="A18" s="30"/>
      <c r="B18"/>
      <c r="C18"/>
      <c r="D18" s="31"/>
      <c r="E18" s="32"/>
      <c r="F18" s="27">
        <f t="shared" si="0"/>
        <v>7000</v>
      </c>
    </row>
    <row r="19" spans="1:6">
      <c r="A19" s="30"/>
      <c r="B19"/>
      <c r="C19"/>
      <c r="D19" s="31"/>
      <c r="E19" s="32"/>
      <c r="F19" s="27">
        <f t="shared" si="0"/>
        <v>7000</v>
      </c>
    </row>
    <row r="20" spans="1:6">
      <c r="A20" s="30"/>
      <c r="B20"/>
      <c r="C20"/>
      <c r="D20" s="31"/>
      <c r="E20" s="32"/>
      <c r="F20" s="33">
        <f t="shared" si="0"/>
        <v>7000</v>
      </c>
    </row>
    <row r="21" spans="1:6">
      <c r="A21" s="30"/>
      <c r="B21"/>
      <c r="C21"/>
      <c r="D21" s="34"/>
      <c r="E21" s="35"/>
      <c r="F21" s="35"/>
    </row>
    <row r="22" spans="1:6">
      <c r="A22" s="30"/>
      <c r="B22"/>
      <c r="C22"/>
      <c r="D22" s="34"/>
      <c r="E22" s="35"/>
      <c r="F22" s="35"/>
    </row>
    <row r="23" spans="1:6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297</v>
      </c>
    </row>
    <row r="24" spans="1:6">
      <c r="A24" s="30"/>
      <c r="B24" t="s">
        <v>38</v>
      </c>
      <c r="C24"/>
      <c r="D24" s="34"/>
      <c r="E24" s="35"/>
      <c r="F24" s="35">
        <v>-699.99</v>
      </c>
    </row>
    <row r="25" spans="1:6">
      <c r="A25" s="30"/>
      <c r="B25" t="s">
        <v>93</v>
      </c>
      <c r="C25"/>
      <c r="D25" s="35">
        <v>245.53</v>
      </c>
      <c r="E25" s="35">
        <v>295.54000000000002</v>
      </c>
      <c r="F25" s="35">
        <f t="shared" ref="F25:F36" si="1">D25-E25+F24</f>
        <v>-750</v>
      </c>
    </row>
    <row r="26" spans="1:6">
      <c r="A26" s="30"/>
      <c r="B26" t="s">
        <v>39</v>
      </c>
      <c r="C26">
        <v>10</v>
      </c>
      <c r="D26" s="35">
        <v>185.38</v>
      </c>
      <c r="E26" s="35">
        <v>223.14</v>
      </c>
      <c r="F26" s="35">
        <f t="shared" si="1"/>
        <v>-787.76</v>
      </c>
    </row>
    <row r="27" spans="1:6">
      <c r="A27" s="30"/>
      <c r="B27" t="s">
        <v>40</v>
      </c>
      <c r="C27">
        <v>10</v>
      </c>
      <c r="D27" s="35">
        <v>173.47</v>
      </c>
      <c r="E27" s="35">
        <v>185.71</v>
      </c>
      <c r="F27" s="35">
        <f t="shared" si="1"/>
        <v>-800</v>
      </c>
    </row>
    <row r="28" spans="1:6">
      <c r="A28" s="30"/>
      <c r="B28" t="s">
        <v>41</v>
      </c>
      <c r="C28">
        <v>10</v>
      </c>
      <c r="D28" s="35">
        <v>116.34</v>
      </c>
      <c r="E28" s="35">
        <v>116.34</v>
      </c>
      <c r="F28" s="35">
        <f t="shared" si="1"/>
        <v>-800</v>
      </c>
    </row>
    <row r="29" spans="1:6">
      <c r="A29" s="30"/>
      <c r="B29" t="s">
        <v>42</v>
      </c>
      <c r="C29">
        <v>10</v>
      </c>
      <c r="D29" s="35">
        <v>119.21</v>
      </c>
      <c r="E29" s="35">
        <v>119.21</v>
      </c>
      <c r="F29" s="35">
        <f t="shared" si="1"/>
        <v>-800</v>
      </c>
    </row>
    <row r="30" spans="1:6">
      <c r="A30" s="30"/>
      <c r="B30" t="s">
        <v>94</v>
      </c>
      <c r="C30">
        <v>10</v>
      </c>
      <c r="D30" s="35">
        <v>102.16</v>
      </c>
      <c r="E30" s="35">
        <v>102.16</v>
      </c>
      <c r="F30" s="35">
        <f t="shared" si="1"/>
        <v>-800</v>
      </c>
    </row>
    <row r="31" spans="1:6">
      <c r="A31" s="30"/>
      <c r="B31" t="s">
        <v>95</v>
      </c>
      <c r="C31">
        <v>10</v>
      </c>
      <c r="D31" s="35">
        <v>83.65</v>
      </c>
      <c r="E31" s="35">
        <v>83.65</v>
      </c>
      <c r="F31" s="35">
        <f t="shared" si="1"/>
        <v>-800</v>
      </c>
    </row>
    <row r="32" spans="1:6">
      <c r="A32" s="30"/>
      <c r="B32" t="s">
        <v>96</v>
      </c>
      <c r="C32">
        <v>10</v>
      </c>
      <c r="D32" s="35">
        <v>96.22</v>
      </c>
      <c r="E32" s="35">
        <v>96.22</v>
      </c>
      <c r="F32" s="35">
        <f t="shared" si="1"/>
        <v>-800</v>
      </c>
    </row>
    <row r="33" spans="1:6">
      <c r="A33" s="30"/>
      <c r="B33" t="s">
        <v>97</v>
      </c>
      <c r="C33">
        <v>10</v>
      </c>
      <c r="D33" s="34">
        <v>145.32</v>
      </c>
      <c r="E33" s="35">
        <v>145.32</v>
      </c>
      <c r="F33" s="35">
        <f t="shared" si="1"/>
        <v>-800</v>
      </c>
    </row>
    <row r="34" spans="1:6">
      <c r="A34" s="30"/>
      <c r="B34" t="s">
        <v>43</v>
      </c>
      <c r="C34">
        <v>20</v>
      </c>
      <c r="D34" s="34">
        <v>145.4</v>
      </c>
      <c r="E34" s="35">
        <v>145.4</v>
      </c>
      <c r="F34" s="35">
        <f t="shared" si="1"/>
        <v>-800</v>
      </c>
    </row>
    <row r="35" spans="1:6">
      <c r="A35" s="30"/>
      <c r="B35" t="s">
        <v>44</v>
      </c>
      <c r="C35">
        <v>10</v>
      </c>
      <c r="D35" s="34">
        <v>199.55</v>
      </c>
      <c r="E35" s="35">
        <v>199.55</v>
      </c>
      <c r="F35" s="35">
        <f t="shared" si="1"/>
        <v>-800</v>
      </c>
    </row>
    <row r="36" spans="1:6">
      <c r="A36" s="36"/>
      <c r="B36" s="23" t="s">
        <v>45</v>
      </c>
      <c r="C36" s="23"/>
      <c r="D36" s="37"/>
      <c r="E36" s="38"/>
      <c r="F36" s="39">
        <f t="shared" si="1"/>
        <v>-800</v>
      </c>
    </row>
    <row r="37" spans="1:6">
      <c r="A37" s="40">
        <v>45291</v>
      </c>
      <c r="B37" s="41" t="s">
        <v>38</v>
      </c>
      <c r="C37" s="42">
        <f>SUM(C25:C36)</f>
        <v>120</v>
      </c>
      <c r="D37" s="43"/>
      <c r="E37" s="44"/>
      <c r="F37" s="45">
        <f>D37-E37+F36</f>
        <v>-800</v>
      </c>
    </row>
    <row r="38" spans="1:6">
      <c r="A38" s="30"/>
      <c r="B38"/>
      <c r="C38"/>
      <c r="D38" s="34"/>
      <c r="E38" s="34"/>
      <c r="F38" s="34"/>
    </row>
    <row r="39" spans="1:6">
      <c r="B39"/>
      <c r="C39"/>
    </row>
    <row r="40" spans="1:6">
      <c r="A40" s="102" t="s">
        <v>279</v>
      </c>
      <c r="B40" s="46" t="s">
        <v>178</v>
      </c>
      <c r="C40" s="46"/>
      <c r="D40" s="47"/>
      <c r="E40" s="48"/>
      <c r="F40" s="49">
        <f>SUM(E41:E54)</f>
        <v>0</v>
      </c>
    </row>
    <row r="41" spans="1:6">
      <c r="B41" s="8"/>
      <c r="C41" s="8"/>
      <c r="D41"/>
      <c r="E41"/>
      <c r="F41"/>
    </row>
    <row r="42" spans="1:6">
      <c r="B42" s="1" t="s">
        <v>156</v>
      </c>
      <c r="C42" s="1"/>
    </row>
    <row r="43" spans="1:6">
      <c r="A43" s="7">
        <v>44774</v>
      </c>
      <c r="B43" t="s">
        <v>157</v>
      </c>
      <c r="C43"/>
    </row>
    <row r="44" spans="1:6">
      <c r="B44" t="s">
        <v>158</v>
      </c>
      <c r="C44"/>
      <c r="D44" s="3">
        <v>45000</v>
      </c>
    </row>
    <row r="45" spans="1:6">
      <c r="A45" s="7">
        <v>44774</v>
      </c>
      <c r="B45" t="s">
        <v>159</v>
      </c>
      <c r="C45"/>
    </row>
    <row r="46" spans="1:6">
      <c r="B46"/>
      <c r="C46"/>
    </row>
    <row r="47" spans="1:6">
      <c r="A47" s="7">
        <v>44803</v>
      </c>
      <c r="B47" t="s">
        <v>160</v>
      </c>
      <c r="C47"/>
    </row>
    <row r="48" spans="1:6">
      <c r="A48" s="7">
        <v>45167</v>
      </c>
      <c r="B48" t="s">
        <v>161</v>
      </c>
      <c r="C48"/>
      <c r="E48"/>
    </row>
    <row r="49" spans="1:6">
      <c r="B49" t="s">
        <v>162</v>
      </c>
      <c r="C49">
        <f>A48-A45</f>
        <v>393</v>
      </c>
      <c r="D49"/>
      <c r="E49"/>
    </row>
    <row r="50" spans="1:6">
      <c r="B50"/>
      <c r="C50"/>
      <c r="E50"/>
    </row>
    <row r="51" spans="1:6">
      <c r="A51" s="7">
        <v>45127</v>
      </c>
      <c r="B51" t="s">
        <v>163</v>
      </c>
      <c r="C51"/>
      <c r="D51"/>
      <c r="E51"/>
    </row>
    <row r="52" spans="1:6">
      <c r="B52" t="s">
        <v>164</v>
      </c>
      <c r="C52"/>
      <c r="D52"/>
      <c r="E52"/>
    </row>
    <row r="53" spans="1:6">
      <c r="B53" t="s">
        <v>165</v>
      </c>
      <c r="C53"/>
      <c r="D53"/>
      <c r="E53"/>
    </row>
    <row r="54" spans="1:6">
      <c r="B54" t="s">
        <v>166</v>
      </c>
      <c r="C54"/>
      <c r="D54"/>
      <c r="E54"/>
    </row>
    <row r="55" spans="1:6">
      <c r="B55" t="s">
        <v>150</v>
      </c>
      <c r="C55"/>
      <c r="D55">
        <v>96000</v>
      </c>
      <c r="E55"/>
    </row>
    <row r="57" spans="1:6">
      <c r="B57" s="2"/>
      <c r="C57"/>
      <c r="D57"/>
      <c r="E57"/>
    </row>
    <row r="58" spans="1:6">
      <c r="B58"/>
      <c r="C58"/>
      <c r="D58"/>
      <c r="E58"/>
    </row>
    <row r="59" spans="1:6">
      <c r="B59" s="1"/>
      <c r="C59" s="1"/>
      <c r="D59"/>
      <c r="E59"/>
      <c r="F59" s="3">
        <f t="shared" ref="F59:F69" si="2">F58+D59-E59</f>
        <v>0</v>
      </c>
    </row>
    <row r="60" spans="1:6">
      <c r="B60" s="1" t="s">
        <v>167</v>
      </c>
      <c r="C60" s="1"/>
      <c r="D60"/>
      <c r="E60"/>
      <c r="F60" s="3">
        <f t="shared" si="2"/>
        <v>0</v>
      </c>
    </row>
    <row r="61" spans="1:6">
      <c r="B61" t="s">
        <v>168</v>
      </c>
      <c r="C61"/>
      <c r="E61">
        <v>32.35</v>
      </c>
      <c r="F61" s="3">
        <f t="shared" si="2"/>
        <v>-32.35</v>
      </c>
    </row>
    <row r="62" spans="1:6">
      <c r="B62" t="s">
        <v>169</v>
      </c>
      <c r="C62"/>
      <c r="E62">
        <v>39.909999999999997</v>
      </c>
      <c r="F62" s="3">
        <f t="shared" si="2"/>
        <v>-72.259999999999991</v>
      </c>
    </row>
    <row r="63" spans="1:6">
      <c r="B63" t="s">
        <v>170</v>
      </c>
      <c r="C63"/>
      <c r="E63" s="3">
        <v>8.99</v>
      </c>
      <c r="F63" s="3">
        <f t="shared" si="2"/>
        <v>-81.249999999999986</v>
      </c>
    </row>
    <row r="64" spans="1:6" customFormat="1">
      <c r="A64" s="7"/>
      <c r="B64" t="s">
        <v>171</v>
      </c>
      <c r="D64" s="3"/>
      <c r="E64" s="3">
        <v>60.27</v>
      </c>
      <c r="F64" s="3">
        <f t="shared" si="2"/>
        <v>-141.51999999999998</v>
      </c>
    </row>
    <row r="65" spans="2:8">
      <c r="B65" t="s">
        <v>172</v>
      </c>
      <c r="C65"/>
      <c r="D65"/>
      <c r="E65">
        <v>500</v>
      </c>
      <c r="F65" s="3">
        <f t="shared" si="2"/>
        <v>-641.52</v>
      </c>
      <c r="G65"/>
      <c r="H65"/>
    </row>
    <row r="66" spans="2:8">
      <c r="B66" t="s">
        <v>173</v>
      </c>
      <c r="C66"/>
      <c r="D66"/>
      <c r="E66">
        <v>58.48</v>
      </c>
      <c r="F66" s="3">
        <f t="shared" si="2"/>
        <v>-700</v>
      </c>
      <c r="G66"/>
      <c r="H66"/>
    </row>
    <row r="67" spans="2:8">
      <c r="B67" t="s">
        <v>174</v>
      </c>
      <c r="C67"/>
      <c r="D67">
        <v>245.53</v>
      </c>
      <c r="E67">
        <v>295.52999999999997</v>
      </c>
      <c r="F67" s="3">
        <f t="shared" si="2"/>
        <v>-750</v>
      </c>
      <c r="G67"/>
      <c r="H67"/>
    </row>
    <row r="68" spans="2:8">
      <c r="B68" t="s">
        <v>175</v>
      </c>
      <c r="C68"/>
      <c r="D68"/>
      <c r="E68">
        <v>37.76</v>
      </c>
      <c r="F68" s="3">
        <f t="shared" si="2"/>
        <v>-787.76</v>
      </c>
      <c r="G68"/>
      <c r="H68"/>
    </row>
    <row r="69" spans="2:8">
      <c r="B69" t="s">
        <v>176</v>
      </c>
      <c r="C69"/>
      <c r="D69"/>
      <c r="E69">
        <v>12.24</v>
      </c>
      <c r="F69" s="3">
        <f t="shared" si="2"/>
        <v>-800</v>
      </c>
      <c r="G69"/>
      <c r="H69"/>
    </row>
    <row r="70" spans="2:8">
      <c r="B70"/>
      <c r="C70"/>
      <c r="D70"/>
      <c r="E70"/>
      <c r="G70"/>
      <c r="H70"/>
    </row>
    <row r="71" spans="2:8">
      <c r="E71" s="63"/>
      <c r="G71"/>
      <c r="H71"/>
    </row>
    <row r="72" spans="2:8">
      <c r="B72"/>
      <c r="C72"/>
      <c r="D72"/>
      <c r="E72"/>
      <c r="G72"/>
      <c r="H72"/>
    </row>
    <row r="73" spans="2:8">
      <c r="B73" s="1"/>
      <c r="C73" s="1"/>
      <c r="D73"/>
      <c r="E73" s="57"/>
      <c r="G73"/>
      <c r="H73"/>
    </row>
    <row r="74" spans="2:8">
      <c r="B74"/>
      <c r="C74"/>
      <c r="G74"/>
      <c r="H74"/>
    </row>
    <row r="75" spans="2:8">
      <c r="B75"/>
      <c r="C75"/>
      <c r="G75"/>
      <c r="H75"/>
    </row>
    <row r="76" spans="2:8">
      <c r="B76"/>
      <c r="C76"/>
      <c r="G76"/>
      <c r="H76"/>
    </row>
    <row r="77" spans="2:8">
      <c r="B77"/>
      <c r="C77"/>
      <c r="G77"/>
      <c r="H77"/>
    </row>
    <row r="78" spans="2:8">
      <c r="B78"/>
      <c r="C78"/>
      <c r="G78"/>
      <c r="H78"/>
    </row>
    <row r="79" spans="2:8">
      <c r="G79"/>
      <c r="H79"/>
    </row>
    <row r="80" spans="2:8">
      <c r="F80" s="1"/>
      <c r="G80" s="52"/>
      <c r="H80" s="57"/>
    </row>
    <row r="81" spans="6:8">
      <c r="F81" s="1"/>
      <c r="G81" s="52"/>
      <c r="H81" s="57"/>
    </row>
    <row r="82" spans="6:8">
      <c r="F82" s="1"/>
      <c r="G82" s="52"/>
      <c r="H82" s="57"/>
    </row>
    <row r="83" spans="6:8">
      <c r="F83" s="1"/>
      <c r="G83" s="52"/>
      <c r="H83" s="57"/>
    </row>
    <row r="84" spans="6:8">
      <c r="F84" s="1"/>
      <c r="G84" s="52"/>
      <c r="H84" s="57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9"/>
  <sheetViews>
    <sheetView topLeftCell="B3" zoomScale="220" zoomScaleNormal="220" workbookViewId="0">
      <selection activeCell="D22" sqref="D22"/>
    </sheetView>
  </sheetViews>
  <sheetFormatPr defaultRowHeight="12.75"/>
  <cols>
    <col min="1" max="1" width="8.85546875" style="69" bestFit="1" customWidth="1"/>
    <col min="2" max="2" width="29.140625" style="3" customWidth="1"/>
    <col min="3" max="3" width="6" style="3" bestFit="1" customWidth="1"/>
    <col min="4" max="4" width="11.5703125" style="3" customWidth="1"/>
    <col min="5" max="5" width="11.42578125" style="3" customWidth="1"/>
    <col min="6" max="6" width="13.7109375" style="3" customWidth="1"/>
    <col min="7" max="7" width="1.5703125" style="3" customWidth="1"/>
    <col min="8" max="8" width="11.28515625" style="3" customWidth="1"/>
    <col min="9" max="10" width="12.140625" customWidth="1"/>
    <col min="11" max="13" width="9.42578125" bestFit="1" customWidth="1"/>
    <col min="14" max="60" width="12.140625" customWidth="1"/>
    <col min="61" max="61" width="9.140625" customWidth="1"/>
  </cols>
  <sheetData>
    <row r="1" spans="1:6">
      <c r="A1" s="7"/>
      <c r="B1" s="8" t="s">
        <v>177</v>
      </c>
      <c r="C1" s="8"/>
      <c r="F1" s="9" t="s">
        <v>149</v>
      </c>
    </row>
    <row r="2" spans="1:6">
      <c r="A2" s="7"/>
      <c r="B2" s="8"/>
      <c r="C2" s="8"/>
    </row>
    <row r="3" spans="1:6" ht="13.5" thickBot="1">
      <c r="A3" s="10" t="s">
        <v>24</v>
      </c>
      <c r="B3" s="11" t="s">
        <v>25</v>
      </c>
      <c r="C3" s="11"/>
      <c r="D3" s="12" t="s">
        <v>3</v>
      </c>
      <c r="E3" s="12" t="s">
        <v>4</v>
      </c>
      <c r="F3" s="12" t="s">
        <v>27</v>
      </c>
    </row>
    <row r="4" spans="1:6">
      <c r="A4" s="7"/>
      <c r="B4" s="13" t="s">
        <v>21</v>
      </c>
      <c r="C4" s="14"/>
      <c r="D4" s="15">
        <f>SUM(D9:D20)</f>
        <v>109312.51909485454</v>
      </c>
      <c r="E4" s="16">
        <f>SUM(E9:E20)</f>
        <v>109312.51999999999</v>
      </c>
      <c r="F4" s="17">
        <f>F20</f>
        <v>-9.0514545991027262E-4</v>
      </c>
    </row>
    <row r="5" spans="1:6">
      <c r="A5" s="7"/>
      <c r="B5" s="14" t="s">
        <v>28</v>
      </c>
      <c r="C5" s="14"/>
      <c r="D5" s="18">
        <f>F40</f>
        <v>0</v>
      </c>
      <c r="F5"/>
    </row>
    <row r="6" spans="1:6">
      <c r="A6" s="7"/>
      <c r="B6" s="19" t="s">
        <v>6</v>
      </c>
      <c r="C6"/>
      <c r="D6" s="20">
        <f>F37</f>
        <v>-2510.63</v>
      </c>
      <c r="E6" s="19"/>
      <c r="F6" s="21"/>
    </row>
    <row r="7" spans="1:6">
      <c r="A7" s="22"/>
      <c r="B7" s="23"/>
      <c r="C7" s="24"/>
      <c r="D7" s="23"/>
      <c r="E7" s="64" t="s">
        <v>29</v>
      </c>
      <c r="F7" s="65">
        <f>E4-D5</f>
        <v>109312.51999999999</v>
      </c>
    </row>
    <row r="8" spans="1:6">
      <c r="A8" s="7"/>
      <c r="B8" s="14" t="s">
        <v>30</v>
      </c>
      <c r="C8"/>
      <c r="D8" s="26"/>
      <c r="E8" s="27"/>
      <c r="F8" s="27"/>
    </row>
    <row r="9" spans="1:6">
      <c r="A9" s="7">
        <v>44956</v>
      </c>
      <c r="B9" t="s">
        <v>318</v>
      </c>
      <c r="C9">
        <v>6.65</v>
      </c>
      <c r="D9" s="66">
        <v>6920</v>
      </c>
      <c r="E9" s="29">
        <v>6920</v>
      </c>
      <c r="F9" s="27">
        <f>D9-E9</f>
        <v>0</v>
      </c>
    </row>
    <row r="10" spans="1:6">
      <c r="A10" s="7"/>
      <c r="B10" t="s">
        <v>319</v>
      </c>
      <c r="C10">
        <v>3.15</v>
      </c>
      <c r="D10" s="66">
        <f t="shared" ref="D10:D20" si="0">D9+(D9*C9/100)</f>
        <v>7380.18</v>
      </c>
      <c r="E10" s="29"/>
      <c r="F10" s="27">
        <f t="shared" ref="F10:F20" si="1">D10-E10+F9</f>
        <v>7380.18</v>
      </c>
    </row>
    <row r="11" spans="1:6">
      <c r="A11" s="7"/>
      <c r="B11" t="s">
        <v>320</v>
      </c>
      <c r="C11">
        <v>2.29</v>
      </c>
      <c r="D11" s="66">
        <f t="shared" si="0"/>
        <v>7612.6556700000001</v>
      </c>
      <c r="E11" s="29"/>
      <c r="F11" s="27">
        <f t="shared" si="1"/>
        <v>14992.83567</v>
      </c>
    </row>
    <row r="12" spans="1:6">
      <c r="A12" s="7">
        <v>45029</v>
      </c>
      <c r="B12" t="s">
        <v>322</v>
      </c>
      <c r="C12">
        <v>2.39</v>
      </c>
      <c r="D12" s="66">
        <f t="shared" si="0"/>
        <v>7786.9854848430004</v>
      </c>
      <c r="E12" s="29">
        <v>8425.4599999999991</v>
      </c>
      <c r="F12" s="27">
        <f t="shared" si="1"/>
        <v>14354.361154843002</v>
      </c>
    </row>
    <row r="13" spans="1:6">
      <c r="A13" s="7">
        <v>45035</v>
      </c>
      <c r="B13" t="s">
        <v>321</v>
      </c>
      <c r="C13">
        <v>5.32</v>
      </c>
      <c r="D13" s="66">
        <f t="shared" si="0"/>
        <v>7973.0944379307484</v>
      </c>
      <c r="E13" s="29">
        <v>28080</v>
      </c>
      <c r="F13" s="27">
        <f t="shared" si="1"/>
        <v>-5752.5444072262508</v>
      </c>
    </row>
    <row r="14" spans="1:6">
      <c r="A14" s="7"/>
      <c r="B14" t="s">
        <v>323</v>
      </c>
      <c r="C14">
        <v>3.92</v>
      </c>
      <c r="D14" s="66">
        <f t="shared" si="0"/>
        <v>8397.2630620286636</v>
      </c>
      <c r="E14" s="32"/>
      <c r="F14" s="27">
        <f t="shared" si="1"/>
        <v>2644.7186548024129</v>
      </c>
    </row>
    <row r="15" spans="1:6">
      <c r="A15" s="7">
        <v>45122</v>
      </c>
      <c r="B15" t="s">
        <v>324</v>
      </c>
      <c r="C15">
        <v>9.49</v>
      </c>
      <c r="D15" s="66">
        <f t="shared" si="0"/>
        <v>8726.4357740601881</v>
      </c>
      <c r="E15" s="32">
        <v>50000</v>
      </c>
      <c r="F15" s="27">
        <f t="shared" si="1"/>
        <v>-38628.845571137404</v>
      </c>
    </row>
    <row r="16" spans="1:6">
      <c r="A16" s="30"/>
      <c r="B16" t="s">
        <v>325</v>
      </c>
      <c r="C16">
        <v>9.09</v>
      </c>
      <c r="D16" s="66">
        <f t="shared" si="0"/>
        <v>9554.5745290185005</v>
      </c>
      <c r="E16" s="32"/>
      <c r="F16" s="27">
        <f t="shared" si="1"/>
        <v>-29074.271042118904</v>
      </c>
    </row>
    <row r="17" spans="1:12">
      <c r="A17" s="30"/>
      <c r="B17" t="s">
        <v>326</v>
      </c>
      <c r="C17">
        <v>5.37</v>
      </c>
      <c r="D17" s="66">
        <f t="shared" si="0"/>
        <v>10423.085353706283</v>
      </c>
      <c r="E17" s="32"/>
      <c r="F17" s="27">
        <f t="shared" si="1"/>
        <v>-18651.185688412621</v>
      </c>
    </row>
    <row r="18" spans="1:12">
      <c r="A18" s="30"/>
      <c r="B18" t="s">
        <v>287</v>
      </c>
      <c r="C18">
        <v>4.75</v>
      </c>
      <c r="D18" s="66">
        <f t="shared" si="0"/>
        <v>10982.805037200311</v>
      </c>
      <c r="E18" s="32"/>
      <c r="F18" s="27">
        <f t="shared" si="1"/>
        <v>-7668.3806512123101</v>
      </c>
    </row>
    <row r="19" spans="1:12">
      <c r="A19" s="67">
        <v>45236</v>
      </c>
      <c r="B19" t="s">
        <v>288</v>
      </c>
      <c r="C19">
        <v>4.75</v>
      </c>
      <c r="D19" s="66">
        <f t="shared" si="0"/>
        <v>11504.488276467326</v>
      </c>
      <c r="E19" s="32">
        <v>15887.06</v>
      </c>
      <c r="F19" s="27">
        <f t="shared" si="1"/>
        <v>-12050.952374744984</v>
      </c>
    </row>
    <row r="20" spans="1:12">
      <c r="A20" s="30"/>
      <c r="B20" t="s">
        <v>289</v>
      </c>
      <c r="C20">
        <v>4.75</v>
      </c>
      <c r="D20" s="66">
        <f t="shared" si="0"/>
        <v>12050.951469599524</v>
      </c>
      <c r="E20" s="32"/>
      <c r="F20" s="33">
        <f t="shared" si="1"/>
        <v>-9.0514545991027262E-4</v>
      </c>
    </row>
    <row r="21" spans="1:12">
      <c r="A21" s="30"/>
      <c r="B21"/>
      <c r="C21"/>
      <c r="D21" s="34"/>
      <c r="E21" s="35"/>
      <c r="F21" s="35"/>
    </row>
    <row r="22" spans="1:12">
      <c r="A22" s="30"/>
      <c r="B22"/>
      <c r="C22"/>
      <c r="D22" s="34"/>
      <c r="E22" s="35"/>
      <c r="F22" s="35"/>
    </row>
    <row r="23" spans="1:12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296</v>
      </c>
    </row>
    <row r="24" spans="1:12">
      <c r="A24" s="30"/>
      <c r="B24" t="s">
        <v>38</v>
      </c>
      <c r="C24"/>
      <c r="D24" s="34"/>
      <c r="E24" s="35"/>
      <c r="F24" s="35">
        <v>-232.52</v>
      </c>
      <c r="H24" s="1"/>
      <c r="I24" s="1"/>
      <c r="J24" s="57"/>
      <c r="K24" s="57"/>
      <c r="L24" s="57"/>
    </row>
    <row r="25" spans="1:12">
      <c r="A25" s="30"/>
      <c r="B25" t="s">
        <v>93</v>
      </c>
      <c r="C25"/>
      <c r="D25" s="3">
        <v>1224.8399999999999</v>
      </c>
      <c r="E25" s="3">
        <v>1347.33</v>
      </c>
      <c r="F25" s="35">
        <f t="shared" ref="F25:F36" si="2">D25-E25+F24</f>
        <v>-355.01</v>
      </c>
      <c r="J25" s="3"/>
      <c r="K25" s="3"/>
      <c r="L25" s="3"/>
    </row>
    <row r="26" spans="1:12">
      <c r="A26" s="30"/>
      <c r="B26" t="s">
        <v>39</v>
      </c>
      <c r="C26">
        <v>10</v>
      </c>
      <c r="D26" s="3">
        <v>1007.84</v>
      </c>
      <c r="E26" s="3">
        <v>1108.6300000000001</v>
      </c>
      <c r="F26" s="35">
        <f t="shared" si="2"/>
        <v>-455.80000000000007</v>
      </c>
      <c r="I26" s="1"/>
      <c r="J26" s="3"/>
      <c r="K26" s="3"/>
      <c r="L26" s="3"/>
    </row>
    <row r="27" spans="1:12">
      <c r="A27" s="30"/>
      <c r="B27" t="s">
        <v>40</v>
      </c>
      <c r="C27">
        <v>20</v>
      </c>
      <c r="D27" s="3">
        <v>1303.74</v>
      </c>
      <c r="E27" s="3">
        <v>1427.94</v>
      </c>
      <c r="F27" s="35">
        <f t="shared" si="2"/>
        <v>-580.00000000000011</v>
      </c>
      <c r="I27" s="1"/>
      <c r="J27" s="3"/>
      <c r="K27" s="3"/>
      <c r="L27" s="3"/>
    </row>
    <row r="28" spans="1:12">
      <c r="A28" s="30"/>
      <c r="B28" t="s">
        <v>41</v>
      </c>
      <c r="C28">
        <v>20</v>
      </c>
      <c r="D28" s="3">
        <v>664.04</v>
      </c>
      <c r="E28" s="3">
        <v>914.05</v>
      </c>
      <c r="F28" s="35">
        <f t="shared" si="2"/>
        <v>-830.0100000000001</v>
      </c>
      <c r="I28" s="1"/>
      <c r="J28" s="3"/>
      <c r="K28" s="3"/>
      <c r="L28" s="27"/>
    </row>
    <row r="29" spans="1:12">
      <c r="A29" s="30"/>
      <c r="B29" t="s">
        <v>42</v>
      </c>
      <c r="C29">
        <v>20</v>
      </c>
      <c r="D29" s="3">
        <v>1110.03</v>
      </c>
      <c r="E29" s="3">
        <v>1360.9</v>
      </c>
      <c r="F29" s="35">
        <f t="shared" si="2"/>
        <v>-1080.8800000000001</v>
      </c>
      <c r="I29" s="1"/>
      <c r="J29" s="3"/>
      <c r="K29" s="3"/>
      <c r="L29" s="27"/>
    </row>
    <row r="30" spans="1:12">
      <c r="A30" s="30"/>
      <c r="B30" t="s">
        <v>94</v>
      </c>
      <c r="C30">
        <v>20</v>
      </c>
      <c r="D30" s="3">
        <v>844.75</v>
      </c>
      <c r="E30" s="3">
        <v>1095.05</v>
      </c>
      <c r="F30" s="35">
        <f t="shared" si="2"/>
        <v>-1331.18</v>
      </c>
      <c r="I30" s="1"/>
      <c r="J30" s="3"/>
      <c r="K30" s="3"/>
      <c r="L30" s="27"/>
    </row>
    <row r="31" spans="1:12">
      <c r="A31" s="30"/>
      <c r="B31" t="s">
        <v>95</v>
      </c>
      <c r="C31">
        <v>20</v>
      </c>
      <c r="D31" s="3">
        <v>1103.97</v>
      </c>
      <c r="E31" s="3">
        <v>1357.88</v>
      </c>
      <c r="F31" s="35">
        <f t="shared" si="2"/>
        <v>-1585.0900000000001</v>
      </c>
      <c r="I31" s="1"/>
      <c r="J31" s="3"/>
      <c r="K31" s="3"/>
      <c r="L31" s="27"/>
    </row>
    <row r="32" spans="1:12">
      <c r="A32" s="30"/>
      <c r="B32" t="s">
        <v>96</v>
      </c>
      <c r="C32">
        <v>20</v>
      </c>
      <c r="D32" s="3">
        <v>942.66</v>
      </c>
      <c r="E32" s="3">
        <v>1137.58</v>
      </c>
      <c r="F32" s="35">
        <f t="shared" si="2"/>
        <v>-1780.0100000000002</v>
      </c>
      <c r="I32" s="1"/>
      <c r="J32" s="3"/>
      <c r="K32" s="3"/>
      <c r="L32" s="27"/>
    </row>
    <row r="33" spans="1:12">
      <c r="A33" s="30"/>
      <c r="B33" t="s">
        <v>97</v>
      </c>
      <c r="C33">
        <v>20</v>
      </c>
      <c r="D33" s="3">
        <v>1072.24</v>
      </c>
      <c r="E33" s="3">
        <v>1293.94</v>
      </c>
      <c r="F33" s="35">
        <f t="shared" si="2"/>
        <v>-2001.7100000000003</v>
      </c>
      <c r="I33" s="1"/>
      <c r="J33" s="3"/>
      <c r="K33" s="3"/>
      <c r="L33" s="27"/>
    </row>
    <row r="34" spans="1:12">
      <c r="A34" s="30"/>
      <c r="B34" t="s">
        <v>43</v>
      </c>
      <c r="C34">
        <v>30</v>
      </c>
      <c r="D34" s="57">
        <v>912.12</v>
      </c>
      <c r="E34" s="57">
        <v>1112.79</v>
      </c>
      <c r="F34" s="35">
        <f t="shared" si="2"/>
        <v>-2202.38</v>
      </c>
      <c r="I34" s="1"/>
      <c r="J34" s="3"/>
      <c r="K34" s="3"/>
      <c r="L34" s="27"/>
    </row>
    <row r="35" spans="1:12">
      <c r="A35" s="30"/>
      <c r="B35" t="s">
        <v>44</v>
      </c>
      <c r="C35">
        <v>30</v>
      </c>
      <c r="D35" s="34">
        <v>1520.2</v>
      </c>
      <c r="E35" s="35">
        <v>1702.62</v>
      </c>
      <c r="F35" s="35">
        <f t="shared" si="2"/>
        <v>-2384.8000000000002</v>
      </c>
      <c r="H35" s="1"/>
      <c r="I35" s="1"/>
      <c r="J35" s="3"/>
      <c r="K35" s="57"/>
      <c r="L35" s="27"/>
    </row>
    <row r="36" spans="1:12">
      <c r="A36" s="36"/>
      <c r="B36" s="23" t="s">
        <v>45</v>
      </c>
      <c r="C36" s="23"/>
      <c r="D36" s="37"/>
      <c r="E36" s="38"/>
      <c r="F36" s="39">
        <f t="shared" si="2"/>
        <v>-2510.63</v>
      </c>
      <c r="H36" s="1"/>
      <c r="J36" s="68"/>
      <c r="K36" s="3"/>
      <c r="L36" s="27"/>
    </row>
    <row r="37" spans="1:12">
      <c r="A37" s="40">
        <v>45291</v>
      </c>
      <c r="B37" s="41" t="s">
        <v>38</v>
      </c>
      <c r="C37" s="42">
        <f>SUM(C25:C36)</f>
        <v>240</v>
      </c>
      <c r="D37" s="43"/>
      <c r="E37" s="44"/>
      <c r="F37" s="45">
        <f>D37-E37+F36</f>
        <v>-2510.63</v>
      </c>
      <c r="H37" s="1"/>
      <c r="J37" s="68"/>
      <c r="K37" s="3"/>
      <c r="L37" s="27"/>
    </row>
    <row r="38" spans="1:12">
      <c r="A38" s="30"/>
      <c r="B38"/>
      <c r="C38"/>
      <c r="D38" s="34"/>
      <c r="E38" s="34"/>
      <c r="F38" s="38"/>
      <c r="H38"/>
      <c r="J38" s="68"/>
      <c r="K38" s="3"/>
      <c r="L38" s="27"/>
    </row>
    <row r="39" spans="1:12">
      <c r="A39" s="7"/>
      <c r="B39"/>
      <c r="C39"/>
      <c r="I39" s="3"/>
      <c r="J39" s="3"/>
      <c r="K39" s="3"/>
      <c r="L39" s="27"/>
    </row>
    <row r="40" spans="1:12">
      <c r="A40" s="102" t="s">
        <v>278</v>
      </c>
      <c r="B40" s="46" t="s">
        <v>178</v>
      </c>
      <c r="C40" s="46"/>
      <c r="D40" s="47"/>
      <c r="E40" s="48"/>
      <c r="F40" s="49">
        <f>SUM(E41:E41)</f>
        <v>0</v>
      </c>
      <c r="I40" s="3"/>
      <c r="J40" s="3"/>
      <c r="K40" s="3"/>
      <c r="L40" s="27"/>
    </row>
    <row r="41" spans="1:12">
      <c r="A41" s="7"/>
      <c r="B41" s="8"/>
      <c r="C41" s="8"/>
      <c r="D41"/>
      <c r="E41"/>
      <c r="F41"/>
    </row>
    <row r="42" spans="1:12">
      <c r="A42" s="69">
        <v>45236</v>
      </c>
      <c r="B42" t="s">
        <v>179</v>
      </c>
      <c r="C42"/>
      <c r="D42" s="68"/>
    </row>
    <row r="43" spans="1:12">
      <c r="A43" s="69">
        <v>45236</v>
      </c>
      <c r="B43" s="1" t="s">
        <v>180</v>
      </c>
      <c r="C43"/>
      <c r="D43" s="68"/>
    </row>
    <row r="44" spans="1:12">
      <c r="A44" s="70"/>
      <c r="B44"/>
      <c r="C44" s="71"/>
      <c r="D44" s="63"/>
      <c r="E44" s="63"/>
    </row>
    <row r="45" spans="1:12">
      <c r="A45" s="69">
        <v>45236</v>
      </c>
      <c r="B45" t="s">
        <v>181</v>
      </c>
      <c r="C45"/>
      <c r="D45" s="68"/>
    </row>
    <row r="46" spans="1:12">
      <c r="B46" t="s">
        <v>182</v>
      </c>
      <c r="C46"/>
      <c r="D46" s="68"/>
    </row>
    <row r="47" spans="1:12">
      <c r="B47" t="s">
        <v>183</v>
      </c>
      <c r="C47"/>
      <c r="D47" s="68"/>
    </row>
    <row r="48" spans="1:12">
      <c r="B48" s="3" t="s">
        <v>184</v>
      </c>
      <c r="C48"/>
      <c r="D48"/>
    </row>
    <row r="49" spans="1:9">
      <c r="B49" t="s">
        <v>185</v>
      </c>
      <c r="C49"/>
      <c r="D49"/>
    </row>
    <row r="50" spans="1:9">
      <c r="B50" s="3" t="s">
        <v>186</v>
      </c>
      <c r="C50"/>
      <c r="D50"/>
    </row>
    <row r="51" spans="1:9">
      <c r="C51"/>
      <c r="D51"/>
    </row>
    <row r="52" spans="1:9">
      <c r="B52"/>
      <c r="C52"/>
      <c r="D52" t="s">
        <v>187</v>
      </c>
      <c r="E52" s="3" t="s">
        <v>188</v>
      </c>
    </row>
    <row r="53" spans="1:9">
      <c r="A53" s="69">
        <v>45236</v>
      </c>
      <c r="B53" s="3" t="s">
        <v>189</v>
      </c>
      <c r="C53">
        <v>0.65</v>
      </c>
      <c r="D53" s="3">
        <v>84000</v>
      </c>
      <c r="E53" s="3">
        <f>D53*C53</f>
        <v>54600</v>
      </c>
      <c r="F53" s="3">
        <f>E53+D53</f>
        <v>138600</v>
      </c>
    </row>
    <row r="54" spans="1:9">
      <c r="B54"/>
    </row>
    <row r="55" spans="1:9">
      <c r="B55"/>
    </row>
    <row r="56" spans="1:9" ht="114.75">
      <c r="A56" s="69">
        <v>45236</v>
      </c>
      <c r="B56"/>
      <c r="D56" s="72" t="s">
        <v>190</v>
      </c>
      <c r="E56" s="72" t="s">
        <v>191</v>
      </c>
      <c r="F56" s="72" t="s">
        <v>192</v>
      </c>
    </row>
    <row r="57" spans="1:9" ht="25.5">
      <c r="B57" s="72" t="s">
        <v>193</v>
      </c>
      <c r="C57" s="3">
        <v>11.5</v>
      </c>
      <c r="D57" s="3">
        <v>138000</v>
      </c>
    </row>
    <row r="58" spans="1:9" ht="38.25">
      <c r="B58" s="73" t="s">
        <v>194</v>
      </c>
      <c r="C58" s="3">
        <v>12</v>
      </c>
      <c r="D58">
        <v>84000</v>
      </c>
      <c r="E58" s="3">
        <v>12000</v>
      </c>
      <c r="F58" s="3">
        <v>144000</v>
      </c>
    </row>
    <row r="59" spans="1:9" ht="37.5" customHeight="1">
      <c r="B59" s="72" t="s">
        <v>195</v>
      </c>
      <c r="C59" s="3">
        <v>14</v>
      </c>
      <c r="D59">
        <v>98000</v>
      </c>
      <c r="E59" s="3">
        <v>14000</v>
      </c>
      <c r="F59" s="3">
        <v>168000</v>
      </c>
    </row>
    <row r="60" spans="1:9">
      <c r="A60" s="74"/>
      <c r="B60"/>
      <c r="C60" s="1"/>
      <c r="D60" s="57"/>
      <c r="E60" s="57"/>
    </row>
    <row r="61" spans="1:9">
      <c r="B61"/>
      <c r="C61"/>
      <c r="I61" s="3"/>
    </row>
    <row r="62" spans="1:9">
      <c r="B62" s="3" t="s">
        <v>196</v>
      </c>
      <c r="F62" s="3">
        <f t="shared" ref="F62:F73" si="3">F61+D62-E62</f>
        <v>0</v>
      </c>
      <c r="I62" s="3"/>
    </row>
    <row r="63" spans="1:9">
      <c r="B63" t="s">
        <v>197</v>
      </c>
      <c r="C63"/>
      <c r="E63" s="3">
        <v>20.95</v>
      </c>
      <c r="F63" s="3">
        <f t="shared" si="3"/>
        <v>-20.95</v>
      </c>
      <c r="I63" s="3"/>
    </row>
    <row r="64" spans="1:9">
      <c r="B64" t="s">
        <v>198</v>
      </c>
      <c r="C64"/>
      <c r="E64" s="3">
        <v>11.93</v>
      </c>
      <c r="F64" s="3">
        <f t="shared" si="3"/>
        <v>-32.879999999999995</v>
      </c>
      <c r="I64" s="3"/>
    </row>
    <row r="65" spans="1:10">
      <c r="A65" s="74"/>
      <c r="B65" t="s">
        <v>199</v>
      </c>
      <c r="C65"/>
      <c r="E65" s="3">
        <v>0</v>
      </c>
      <c r="F65" s="3">
        <f t="shared" si="3"/>
        <v>-32.879999999999995</v>
      </c>
      <c r="I65" s="3"/>
    </row>
    <row r="66" spans="1:10">
      <c r="A66" s="74"/>
      <c r="B66" t="s">
        <v>200</v>
      </c>
      <c r="C66"/>
      <c r="E66" s="3">
        <v>23.25</v>
      </c>
      <c r="F66" s="3">
        <f t="shared" si="3"/>
        <v>-56.129999999999995</v>
      </c>
      <c r="I66" s="3"/>
    </row>
    <row r="67" spans="1:10">
      <c r="A67" s="75"/>
      <c r="B67" t="s">
        <v>168</v>
      </c>
      <c r="C67"/>
      <c r="E67" s="3">
        <v>42.14</v>
      </c>
      <c r="F67" s="3">
        <f t="shared" si="3"/>
        <v>-98.27</v>
      </c>
      <c r="I67" s="3"/>
    </row>
    <row r="68" spans="1:10">
      <c r="B68" t="s">
        <v>169</v>
      </c>
      <c r="C68"/>
      <c r="E68" s="3">
        <v>39.369999999999997</v>
      </c>
      <c r="F68" s="3">
        <f t="shared" si="3"/>
        <v>-137.63999999999999</v>
      </c>
      <c r="I68" s="3"/>
      <c r="J68" s="3"/>
    </row>
    <row r="69" spans="1:10">
      <c r="B69" t="s">
        <v>170</v>
      </c>
      <c r="C69"/>
      <c r="E69" s="3">
        <v>150.16</v>
      </c>
      <c r="F69" s="3">
        <f t="shared" si="3"/>
        <v>-287.79999999999995</v>
      </c>
      <c r="I69" s="3"/>
      <c r="J69" s="3"/>
    </row>
    <row r="70" spans="1:10">
      <c r="B70" t="s">
        <v>171</v>
      </c>
      <c r="C70"/>
      <c r="E70" s="3">
        <v>216.76</v>
      </c>
      <c r="F70" s="3">
        <f t="shared" si="3"/>
        <v>-504.55999999999995</v>
      </c>
      <c r="I70" s="3"/>
      <c r="J70" s="3"/>
    </row>
    <row r="71" spans="1:10">
      <c r="B71" t="s">
        <v>201</v>
      </c>
      <c r="C71"/>
      <c r="E71" s="3">
        <v>132.72</v>
      </c>
      <c r="F71" s="3">
        <f t="shared" si="3"/>
        <v>-637.28</v>
      </c>
      <c r="I71" s="3"/>
      <c r="J71" s="3"/>
    </row>
    <row r="72" spans="1:10">
      <c r="B72"/>
      <c r="C72"/>
      <c r="D72" s="3">
        <v>404.76</v>
      </c>
      <c r="F72" s="3">
        <f t="shared" si="3"/>
        <v>-232.51999999999998</v>
      </c>
      <c r="I72" s="3"/>
      <c r="J72" s="3"/>
    </row>
    <row r="73" spans="1:10">
      <c r="B73" s="1" t="s">
        <v>202</v>
      </c>
      <c r="C73" s="1"/>
      <c r="D73" s="57"/>
      <c r="E73" s="57"/>
      <c r="F73" s="57">
        <f t="shared" si="3"/>
        <v>-232.51999999999998</v>
      </c>
      <c r="I73" s="3"/>
      <c r="J73" s="3"/>
    </row>
    <row r="74" spans="1:10">
      <c r="B74"/>
      <c r="C74"/>
      <c r="I74" s="3"/>
      <c r="J74" s="3"/>
    </row>
    <row r="75" spans="1:10" ht="13.5" thickBot="1">
      <c r="B75"/>
      <c r="C75"/>
      <c r="D75"/>
    </row>
    <row r="76" spans="1:10">
      <c r="A76" s="76"/>
      <c r="B76" s="77" t="s">
        <v>203</v>
      </c>
      <c r="C76" s="78"/>
      <c r="D76" s="79"/>
      <c r="E76" s="80"/>
    </row>
    <row r="77" spans="1:10">
      <c r="A77" s="76"/>
      <c r="B77" s="81" t="s">
        <v>204</v>
      </c>
      <c r="C77"/>
      <c r="D77" s="82">
        <v>48000</v>
      </c>
      <c r="E77" s="83">
        <f>D77</f>
        <v>48000</v>
      </c>
      <c r="F77"/>
    </row>
    <row r="78" spans="1:10">
      <c r="A78" s="76"/>
      <c r="B78" s="84" t="s">
        <v>205</v>
      </c>
      <c r="C78" s="1"/>
      <c r="D78" s="57">
        <v>6920</v>
      </c>
      <c r="E78" s="85">
        <f t="shared" ref="E78:E85" si="4">E77-D78</f>
        <v>41080</v>
      </c>
      <c r="F78"/>
    </row>
    <row r="79" spans="1:10">
      <c r="B79" s="86" t="s">
        <v>206</v>
      </c>
      <c r="C79" s="1"/>
      <c r="D79" s="57">
        <v>13000</v>
      </c>
      <c r="E79" s="85">
        <f t="shared" si="4"/>
        <v>28080</v>
      </c>
      <c r="F79"/>
    </row>
    <row r="80" spans="1:10">
      <c r="B80" s="87" t="s">
        <v>207</v>
      </c>
      <c r="C80"/>
      <c r="D80"/>
      <c r="E80" s="85">
        <f t="shared" si="4"/>
        <v>28080</v>
      </c>
    </row>
    <row r="81" spans="2:6">
      <c r="B81" s="87" t="s">
        <v>208</v>
      </c>
      <c r="C81"/>
      <c r="D81"/>
      <c r="E81" s="85">
        <f t="shared" si="4"/>
        <v>28080</v>
      </c>
      <c r="F81"/>
    </row>
    <row r="82" spans="2:6">
      <c r="B82" s="87" t="s">
        <v>209</v>
      </c>
      <c r="C82"/>
      <c r="D82"/>
      <c r="E82" s="85">
        <f t="shared" si="4"/>
        <v>28080</v>
      </c>
      <c r="F82" s="57"/>
    </row>
    <row r="83" spans="2:6">
      <c r="B83" s="88" t="s">
        <v>210</v>
      </c>
      <c r="C83"/>
      <c r="D83"/>
      <c r="E83" s="85">
        <f t="shared" si="4"/>
        <v>28080</v>
      </c>
      <c r="F83" s="57"/>
    </row>
    <row r="84" spans="2:6">
      <c r="B84" s="87" t="s">
        <v>211</v>
      </c>
      <c r="C84"/>
      <c r="D84"/>
      <c r="E84" s="85">
        <f t="shared" si="4"/>
        <v>28080</v>
      </c>
      <c r="F84" s="57"/>
    </row>
    <row r="85" spans="2:6">
      <c r="B85" s="84" t="s">
        <v>212</v>
      </c>
      <c r="C85" s="1"/>
      <c r="D85" s="57">
        <v>28080</v>
      </c>
      <c r="E85" s="85">
        <f t="shared" si="4"/>
        <v>0</v>
      </c>
      <c r="F85" s="57"/>
    </row>
    <row r="86" spans="2:6">
      <c r="B86" s="87"/>
      <c r="C86"/>
      <c r="D86"/>
      <c r="E86" s="85"/>
      <c r="F86" s="57"/>
    </row>
    <row r="87" spans="2:6">
      <c r="B87" s="87"/>
      <c r="C87"/>
      <c r="D87"/>
      <c r="E87" s="85"/>
      <c r="F87" s="89"/>
    </row>
    <row r="88" spans="2:6">
      <c r="B88" s="90" t="s">
        <v>213</v>
      </c>
      <c r="C88"/>
      <c r="D88" s="3">
        <v>83000</v>
      </c>
      <c r="E88" s="85">
        <v>83000</v>
      </c>
    </row>
    <row r="89" spans="2:6">
      <c r="B89" s="87" t="s">
        <v>208</v>
      </c>
      <c r="C89"/>
      <c r="E89" s="85">
        <f t="shared" ref="E89:E95" si="5">E88-D89</f>
        <v>83000</v>
      </c>
      <c r="F89"/>
    </row>
    <row r="90" spans="2:6">
      <c r="B90" s="87" t="s">
        <v>209</v>
      </c>
      <c r="C90"/>
      <c r="E90" s="85">
        <f t="shared" si="5"/>
        <v>83000</v>
      </c>
      <c r="F90" s="57"/>
    </row>
    <row r="91" spans="2:6">
      <c r="B91" s="91" t="s">
        <v>214</v>
      </c>
      <c r="C91"/>
      <c r="E91" s="85">
        <f t="shared" si="5"/>
        <v>83000</v>
      </c>
      <c r="F91" s="57"/>
    </row>
    <row r="92" spans="2:6">
      <c r="B92" s="92" t="s">
        <v>211</v>
      </c>
      <c r="C92"/>
      <c r="E92" s="85">
        <f t="shared" si="5"/>
        <v>83000</v>
      </c>
      <c r="F92" s="57"/>
    </row>
    <row r="93" spans="2:6">
      <c r="B93" s="92"/>
      <c r="C93"/>
      <c r="D93"/>
      <c r="E93" s="85">
        <f t="shared" si="5"/>
        <v>83000</v>
      </c>
      <c r="F93" s="57"/>
    </row>
    <row r="94" spans="2:6">
      <c r="B94" s="93" t="s">
        <v>215</v>
      </c>
      <c r="C94"/>
      <c r="D94" s="57">
        <v>50000</v>
      </c>
      <c r="E94" s="85">
        <f t="shared" si="5"/>
        <v>33000</v>
      </c>
      <c r="F94" s="57"/>
    </row>
    <row r="95" spans="2:6" ht="13.5" thickBot="1">
      <c r="B95" s="94" t="s">
        <v>216</v>
      </c>
      <c r="C95" s="95"/>
      <c r="D95" s="95"/>
      <c r="E95" s="96">
        <f t="shared" si="5"/>
        <v>33000</v>
      </c>
      <c r="F95" s="57"/>
    </row>
    <row r="96" spans="2:6">
      <c r="B96" s="26"/>
      <c r="C96"/>
      <c r="D96"/>
      <c r="F96" s="57"/>
    </row>
    <row r="97" spans="1:6">
      <c r="B97" s="1" t="s">
        <v>217</v>
      </c>
      <c r="E97" s="57"/>
      <c r="F97" s="57"/>
    </row>
    <row r="98" spans="1:6">
      <c r="B98" t="s">
        <v>218</v>
      </c>
      <c r="C98"/>
      <c r="D98" s="3">
        <v>1252.54</v>
      </c>
      <c r="F98" s="57"/>
    </row>
    <row r="99" spans="1:6">
      <c r="B99" t="s">
        <v>219</v>
      </c>
      <c r="C99"/>
      <c r="D99" s="3">
        <v>375</v>
      </c>
      <c r="F99" s="57"/>
    </row>
    <row r="100" spans="1:6">
      <c r="B100" t="s">
        <v>220</v>
      </c>
      <c r="C100"/>
      <c r="D100" s="3">
        <v>1500</v>
      </c>
      <c r="F100" s="57"/>
    </row>
    <row r="101" spans="1:6">
      <c r="A101" s="69">
        <v>45015</v>
      </c>
      <c r="B101" t="s">
        <v>221</v>
      </c>
      <c r="C101"/>
      <c r="D101" s="3">
        <v>1447</v>
      </c>
      <c r="F101" s="57"/>
    </row>
    <row r="102" spans="1:6">
      <c r="B102" t="s">
        <v>222</v>
      </c>
      <c r="C102" s="1"/>
      <c r="E102" s="57">
        <v>4574.54</v>
      </c>
      <c r="F102" s="57"/>
    </row>
    <row r="103" spans="1:6">
      <c r="B103"/>
      <c r="C103"/>
      <c r="D103"/>
      <c r="F103" s="57"/>
    </row>
    <row r="104" spans="1:6">
      <c r="B104"/>
      <c r="C104"/>
      <c r="D104"/>
      <c r="E104"/>
    </row>
    <row r="105" spans="1:6">
      <c r="B105" s="1"/>
      <c r="C105" s="1"/>
      <c r="D105" s="3" t="s">
        <v>223</v>
      </c>
      <c r="E105" s="3" t="s">
        <v>224</v>
      </c>
    </row>
    <row r="106" spans="1:6">
      <c r="B106" t="s">
        <v>225</v>
      </c>
      <c r="C106"/>
      <c r="D106" s="3">
        <v>36000</v>
      </c>
    </row>
    <row r="107" spans="1:6">
      <c r="B107" t="s">
        <v>226</v>
      </c>
      <c r="C107"/>
      <c r="E107" s="57">
        <v>28000</v>
      </c>
    </row>
    <row r="108" spans="1:6">
      <c r="A108" s="76"/>
      <c r="B108" t="s">
        <v>227</v>
      </c>
      <c r="C108"/>
      <c r="E108" s="57">
        <v>4000</v>
      </c>
      <c r="F108"/>
    </row>
    <row r="109" spans="1:6">
      <c r="A109" s="76"/>
      <c r="B109" t="s">
        <v>228</v>
      </c>
      <c r="C109"/>
      <c r="E109" s="57">
        <v>4000</v>
      </c>
      <c r="F109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portrait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C9CE6-0D54-443A-AAB2-0B9FD02F7EE3}">
  <dimension ref="B4:I24"/>
  <sheetViews>
    <sheetView topLeftCell="A8" zoomScale="175" zoomScaleNormal="175" workbookViewId="0">
      <selection activeCell="C16" sqref="C16"/>
    </sheetView>
  </sheetViews>
  <sheetFormatPr defaultRowHeight="12.75"/>
  <cols>
    <col min="1" max="1" width="3" customWidth="1"/>
    <col min="2" max="2" width="10.42578125" bestFit="1" customWidth="1"/>
    <col min="3" max="3" width="31.42578125" bestFit="1" customWidth="1"/>
    <col min="4" max="4" width="5.140625" bestFit="1" customWidth="1"/>
    <col min="5" max="6" width="9.42578125" bestFit="1" customWidth="1"/>
    <col min="7" max="7" width="10" bestFit="1" customWidth="1"/>
  </cols>
  <sheetData>
    <row r="4" spans="2:9">
      <c r="C4" t="s">
        <v>332</v>
      </c>
    </row>
    <row r="5" spans="2:9">
      <c r="C5" t="s">
        <v>330</v>
      </c>
      <c r="E5" s="3">
        <v>36000</v>
      </c>
      <c r="F5" s="3"/>
      <c r="G5" s="3">
        <f>H4+E5-F5</f>
        <v>36000</v>
      </c>
    </row>
    <row r="6" spans="2:9">
      <c r="B6" s="60">
        <v>44651</v>
      </c>
      <c r="C6" t="s">
        <v>331</v>
      </c>
      <c r="E6" s="3"/>
      <c r="F6">
        <v>28000</v>
      </c>
      <c r="G6" s="3">
        <f t="shared" ref="G6:G11" si="0">G5+E6-F6</f>
        <v>8000</v>
      </c>
    </row>
    <row r="7" spans="2:9">
      <c r="B7" s="60">
        <v>44681</v>
      </c>
      <c r="C7" t="s">
        <v>327</v>
      </c>
      <c r="E7" s="3"/>
      <c r="F7">
        <v>4000</v>
      </c>
      <c r="G7" s="3">
        <f t="shared" si="0"/>
        <v>4000</v>
      </c>
    </row>
    <row r="8" spans="2:9">
      <c r="B8" s="60">
        <v>44711</v>
      </c>
      <c r="C8" t="s">
        <v>328</v>
      </c>
      <c r="E8" s="3"/>
      <c r="F8">
        <v>4000</v>
      </c>
      <c r="G8" s="3">
        <f t="shared" si="0"/>
        <v>0</v>
      </c>
    </row>
    <row r="9" spans="2:9">
      <c r="B9" s="60">
        <v>44742</v>
      </c>
      <c r="C9" t="s">
        <v>329</v>
      </c>
      <c r="E9" s="3"/>
      <c r="G9" s="3">
        <f t="shared" si="0"/>
        <v>0</v>
      </c>
    </row>
    <row r="10" spans="2:9">
      <c r="B10" s="60">
        <v>44772</v>
      </c>
      <c r="C10" t="s">
        <v>329</v>
      </c>
      <c r="E10" s="3"/>
      <c r="G10" s="3">
        <f t="shared" si="0"/>
        <v>0</v>
      </c>
    </row>
    <row r="11" spans="2:9">
      <c r="B11" s="60">
        <v>44803</v>
      </c>
      <c r="C11" t="s">
        <v>329</v>
      </c>
      <c r="E11" s="3"/>
      <c r="G11" s="3">
        <f t="shared" si="0"/>
        <v>0</v>
      </c>
    </row>
    <row r="12" spans="2:9">
      <c r="I12" s="3"/>
    </row>
    <row r="13" spans="2:9">
      <c r="B13" s="60">
        <v>44957</v>
      </c>
      <c r="C13" t="s">
        <v>318</v>
      </c>
      <c r="D13">
        <v>6.65</v>
      </c>
      <c r="E13" s="66">
        <v>6920</v>
      </c>
      <c r="F13" s="29">
        <v>6920</v>
      </c>
      <c r="G13" s="27">
        <f>E13-F13</f>
        <v>0</v>
      </c>
    </row>
    <row r="14" spans="2:9">
      <c r="C14" t="s">
        <v>319</v>
      </c>
      <c r="D14">
        <v>3.15</v>
      </c>
      <c r="E14" s="66">
        <f t="shared" ref="E14:E24" si="1">E13+(E13*D13/100)</f>
        <v>7380.18</v>
      </c>
      <c r="F14" s="29"/>
      <c r="G14" s="27">
        <f t="shared" ref="G14:G24" si="2">E14-F14+G13</f>
        <v>7380.18</v>
      </c>
    </row>
    <row r="15" spans="2:9">
      <c r="C15" t="s">
        <v>320</v>
      </c>
      <c r="D15">
        <v>2.29</v>
      </c>
      <c r="E15" s="66">
        <f t="shared" si="1"/>
        <v>7612.6556700000001</v>
      </c>
      <c r="F15" s="29"/>
      <c r="G15" s="27">
        <f t="shared" si="2"/>
        <v>14992.83567</v>
      </c>
    </row>
    <row r="16" spans="2:9">
      <c r="C16" t="s">
        <v>322</v>
      </c>
      <c r="D16">
        <v>2.39</v>
      </c>
      <c r="E16" s="66">
        <f t="shared" si="1"/>
        <v>7786.9854848430004</v>
      </c>
      <c r="F16" s="29">
        <v>8425.4599999999991</v>
      </c>
      <c r="G16" s="27">
        <f t="shared" si="2"/>
        <v>14354.361154843002</v>
      </c>
    </row>
    <row r="17" spans="3:7">
      <c r="C17" t="s">
        <v>321</v>
      </c>
      <c r="D17">
        <v>5.32</v>
      </c>
      <c r="E17" s="66">
        <f t="shared" si="1"/>
        <v>7973.0944379307484</v>
      </c>
      <c r="F17" s="29">
        <v>28080</v>
      </c>
      <c r="G17" s="27">
        <f t="shared" si="2"/>
        <v>-5752.5444072262508</v>
      </c>
    </row>
    <row r="18" spans="3:7">
      <c r="C18" t="s">
        <v>323</v>
      </c>
      <c r="D18">
        <v>3.92</v>
      </c>
      <c r="E18" s="66">
        <f t="shared" si="1"/>
        <v>8397.2630620286636</v>
      </c>
      <c r="F18" s="32"/>
      <c r="G18" s="27">
        <f t="shared" si="2"/>
        <v>2644.7186548024129</v>
      </c>
    </row>
    <row r="19" spans="3:7">
      <c r="C19" t="s">
        <v>324</v>
      </c>
      <c r="D19">
        <v>9.49</v>
      </c>
      <c r="E19" s="66">
        <f t="shared" si="1"/>
        <v>8726.4357740601881</v>
      </c>
      <c r="F19" s="32">
        <v>50000</v>
      </c>
      <c r="G19" s="27">
        <f t="shared" si="2"/>
        <v>-38628.845571137404</v>
      </c>
    </row>
    <row r="20" spans="3:7">
      <c r="C20" t="s">
        <v>325</v>
      </c>
      <c r="D20">
        <v>9.09</v>
      </c>
      <c r="E20" s="66">
        <f t="shared" si="1"/>
        <v>9554.5745290185005</v>
      </c>
      <c r="F20" s="32"/>
      <c r="G20" s="27">
        <f t="shared" si="2"/>
        <v>-29074.271042118904</v>
      </c>
    </row>
    <row r="21" spans="3:7">
      <c r="C21" t="s">
        <v>326</v>
      </c>
      <c r="D21">
        <v>5.37</v>
      </c>
      <c r="E21" s="66">
        <f t="shared" si="1"/>
        <v>10423.085353706283</v>
      </c>
      <c r="F21" s="32"/>
      <c r="G21" s="27">
        <f t="shared" si="2"/>
        <v>-18651.185688412621</v>
      </c>
    </row>
    <row r="22" spans="3:7">
      <c r="C22" t="s">
        <v>287</v>
      </c>
      <c r="D22">
        <v>4.75</v>
      </c>
      <c r="E22" s="66">
        <f t="shared" si="1"/>
        <v>10982.805037200311</v>
      </c>
      <c r="F22" s="32"/>
      <c r="G22" s="27">
        <f t="shared" si="2"/>
        <v>-7668.3806512123101</v>
      </c>
    </row>
    <row r="23" spans="3:7">
      <c r="C23" t="s">
        <v>288</v>
      </c>
      <c r="D23">
        <v>4.75</v>
      </c>
      <c r="E23" s="66">
        <f t="shared" si="1"/>
        <v>11504.488276467326</v>
      </c>
      <c r="F23" s="32">
        <v>15887.06</v>
      </c>
      <c r="G23" s="27">
        <f t="shared" si="2"/>
        <v>-12050.952374744984</v>
      </c>
    </row>
    <row r="24" spans="3:7">
      <c r="C24" t="s">
        <v>289</v>
      </c>
      <c r="D24">
        <v>4.75</v>
      </c>
      <c r="E24" s="66">
        <f t="shared" si="1"/>
        <v>12050.951469599524</v>
      </c>
      <c r="F24" s="32"/>
      <c r="G24" s="33">
        <f t="shared" si="2"/>
        <v>-9.0514545991027262E-4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"/>
  <sheetViews>
    <sheetView topLeftCell="B16" zoomScale="145" zoomScaleNormal="145" workbookViewId="0">
      <selection activeCell="C36" sqref="C36"/>
    </sheetView>
  </sheetViews>
  <sheetFormatPr defaultRowHeight="12.75"/>
  <cols>
    <col min="1" max="1" width="12.140625" customWidth="1"/>
    <col min="2" max="2" width="33.140625" customWidth="1"/>
    <col min="3" max="6" width="12.140625" customWidth="1"/>
    <col min="7" max="7" width="9.140625" customWidth="1"/>
  </cols>
  <sheetData>
    <row r="1" spans="1:6">
      <c r="A1" s="7"/>
      <c r="B1" s="8" t="s">
        <v>229</v>
      </c>
      <c r="C1" s="8"/>
      <c r="D1" s="51"/>
      <c r="E1" s="3"/>
      <c r="F1" s="97" t="s">
        <v>230</v>
      </c>
    </row>
    <row r="2" spans="1:6">
      <c r="A2" s="7"/>
      <c r="B2" s="8"/>
      <c r="C2" s="8"/>
      <c r="D2" s="3"/>
      <c r="E2" s="3"/>
      <c r="F2" s="3"/>
    </row>
    <row r="3" spans="1:6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</row>
    <row r="4" spans="1:6">
      <c r="A4" s="7"/>
      <c r="B4" s="13" t="s">
        <v>21</v>
      </c>
      <c r="C4" s="14"/>
      <c r="D4" s="15">
        <f>SUM(D9:D20)</f>
        <v>96000</v>
      </c>
      <c r="E4" s="16">
        <f>SUM(E9:E20)</f>
        <v>96000</v>
      </c>
      <c r="F4" s="17">
        <f>F20</f>
        <v>0</v>
      </c>
    </row>
    <row r="5" spans="1:6">
      <c r="A5" s="7"/>
      <c r="B5" s="14" t="s">
        <v>28</v>
      </c>
      <c r="C5" s="14"/>
      <c r="D5" s="18">
        <f>F40</f>
        <v>0</v>
      </c>
      <c r="E5" s="3"/>
    </row>
    <row r="6" spans="1:6">
      <c r="A6" s="7"/>
      <c r="B6" s="19" t="s">
        <v>6</v>
      </c>
      <c r="D6" s="20">
        <f>F37</f>
        <v>-1200</v>
      </c>
      <c r="E6" s="19"/>
      <c r="F6" s="21"/>
    </row>
    <row r="7" spans="1:6">
      <c r="A7" s="22"/>
      <c r="B7" s="23"/>
      <c r="C7" s="24"/>
      <c r="D7" s="23"/>
      <c r="E7" s="24" t="s">
        <v>29</v>
      </c>
      <c r="F7" s="25">
        <f>E4-D5</f>
        <v>96000</v>
      </c>
    </row>
    <row r="8" spans="1:6">
      <c r="A8" s="7"/>
      <c r="B8" s="14" t="s">
        <v>30</v>
      </c>
      <c r="D8" s="26"/>
      <c r="E8" s="27"/>
      <c r="F8" s="27"/>
    </row>
    <row r="9" spans="1:6">
      <c r="A9" s="7">
        <v>45198</v>
      </c>
      <c r="B9" t="s">
        <v>31</v>
      </c>
      <c r="D9" s="28">
        <v>96000</v>
      </c>
      <c r="E9" s="29"/>
      <c r="F9" s="27">
        <f>D9-E9</f>
        <v>96000</v>
      </c>
    </row>
    <row r="10" spans="1:6">
      <c r="A10" s="60">
        <v>45194</v>
      </c>
      <c r="B10" s="105" t="s">
        <v>306</v>
      </c>
      <c r="D10" s="28"/>
      <c r="E10" s="29">
        <v>83000</v>
      </c>
      <c r="F10" s="27">
        <f t="shared" ref="F10:F20" si="0">D10-E10+F9</f>
        <v>13000</v>
      </c>
    </row>
    <row r="11" spans="1:6">
      <c r="A11" s="60">
        <v>45195</v>
      </c>
      <c r="B11" t="s">
        <v>306</v>
      </c>
      <c r="D11" s="28"/>
      <c r="E11" s="29">
        <v>3000</v>
      </c>
      <c r="F11" s="27">
        <f t="shared" si="0"/>
        <v>10000</v>
      </c>
    </row>
    <row r="12" spans="1:6">
      <c r="A12" s="60">
        <v>45229</v>
      </c>
      <c r="B12" t="s">
        <v>231</v>
      </c>
      <c r="C12">
        <v>10000</v>
      </c>
      <c r="D12" s="28"/>
      <c r="E12" s="29"/>
      <c r="F12" s="27">
        <f t="shared" si="0"/>
        <v>10000</v>
      </c>
    </row>
    <row r="13" spans="1:6">
      <c r="A13" s="106">
        <v>45244</v>
      </c>
      <c r="B13" t="s">
        <v>307</v>
      </c>
      <c r="D13" s="28"/>
      <c r="E13" s="29"/>
      <c r="F13" s="27">
        <f t="shared" si="0"/>
        <v>10000</v>
      </c>
    </row>
    <row r="14" spans="1:6">
      <c r="A14" s="30"/>
      <c r="B14" t="s">
        <v>308</v>
      </c>
      <c r="D14" s="31"/>
      <c r="E14" s="32"/>
      <c r="F14" s="27">
        <f t="shared" si="0"/>
        <v>10000</v>
      </c>
    </row>
    <row r="15" spans="1:6">
      <c r="A15" s="30"/>
      <c r="B15" t="s">
        <v>309</v>
      </c>
      <c r="D15" s="31"/>
      <c r="E15" s="32"/>
      <c r="F15" s="27">
        <f t="shared" si="0"/>
        <v>10000</v>
      </c>
    </row>
    <row r="16" spans="1:6">
      <c r="A16" s="30"/>
      <c r="B16" t="s">
        <v>310</v>
      </c>
      <c r="D16" s="31"/>
      <c r="E16" s="32"/>
      <c r="F16" s="27">
        <f t="shared" si="0"/>
        <v>10000</v>
      </c>
    </row>
    <row r="17" spans="1:7">
      <c r="A17" s="30">
        <v>45258</v>
      </c>
      <c r="B17" t="s">
        <v>311</v>
      </c>
      <c r="D17" s="31"/>
      <c r="E17" s="32">
        <v>10000</v>
      </c>
      <c r="F17" s="27">
        <f t="shared" si="0"/>
        <v>0</v>
      </c>
    </row>
    <row r="18" spans="1:7">
      <c r="A18" s="30"/>
      <c r="B18" t="s">
        <v>304</v>
      </c>
      <c r="D18" s="31"/>
      <c r="E18" s="32"/>
      <c r="F18" s="27">
        <f t="shared" si="0"/>
        <v>0</v>
      </c>
    </row>
    <row r="19" spans="1:7">
      <c r="A19" s="30"/>
      <c r="B19" t="s">
        <v>305</v>
      </c>
      <c r="D19" s="31"/>
      <c r="E19" s="32"/>
      <c r="F19" s="27">
        <f t="shared" si="0"/>
        <v>0</v>
      </c>
    </row>
    <row r="20" spans="1:7">
      <c r="A20" s="30"/>
      <c r="D20" s="31"/>
      <c r="E20" s="32"/>
      <c r="F20" s="33">
        <f t="shared" si="0"/>
        <v>0</v>
      </c>
    </row>
    <row r="21" spans="1:7">
      <c r="A21" s="30"/>
      <c r="D21" s="34"/>
      <c r="E21" s="35"/>
      <c r="F21" s="35"/>
    </row>
    <row r="22" spans="1:7">
      <c r="A22" s="30"/>
      <c r="D22" s="34"/>
      <c r="E22" s="35"/>
      <c r="F22" s="35"/>
    </row>
    <row r="23" spans="1:7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299</v>
      </c>
    </row>
    <row r="24" spans="1:7">
      <c r="A24" s="30"/>
      <c r="B24" t="s">
        <v>38</v>
      </c>
      <c r="D24" s="34"/>
      <c r="E24" s="35"/>
      <c r="F24" s="35">
        <v>-1200</v>
      </c>
    </row>
    <row r="25" spans="1:7">
      <c r="A25" s="30"/>
      <c r="B25" t="s">
        <v>93</v>
      </c>
      <c r="D25" s="35">
        <v>305.16000000000003</v>
      </c>
      <c r="E25" s="35">
        <v>305.16000000000003</v>
      </c>
      <c r="F25" s="35">
        <f t="shared" ref="F25:F36" si="1">D25-E25+F24</f>
        <v>-1200</v>
      </c>
      <c r="G25" s="3"/>
    </row>
    <row r="26" spans="1:7">
      <c r="A26" s="30"/>
      <c r="B26" t="s">
        <v>39</v>
      </c>
      <c r="C26">
        <v>30</v>
      </c>
      <c r="D26" s="35">
        <v>312.39999999999998</v>
      </c>
      <c r="E26" s="35">
        <v>312.39999999999998</v>
      </c>
      <c r="F26" s="35">
        <f t="shared" si="1"/>
        <v>-1200</v>
      </c>
      <c r="G26" s="3"/>
    </row>
    <row r="27" spans="1:7">
      <c r="A27" s="30"/>
      <c r="B27" t="s">
        <v>40</v>
      </c>
      <c r="C27">
        <v>30</v>
      </c>
      <c r="D27" s="35">
        <v>305.31</v>
      </c>
      <c r="E27" s="35">
        <v>305.31</v>
      </c>
      <c r="F27" s="35">
        <f t="shared" si="1"/>
        <v>-1200</v>
      </c>
      <c r="G27" s="3"/>
    </row>
    <row r="28" spans="1:7">
      <c r="A28" s="30"/>
      <c r="B28" t="s">
        <v>41</v>
      </c>
      <c r="C28">
        <v>30</v>
      </c>
      <c r="D28" s="35">
        <v>190.12</v>
      </c>
      <c r="E28" s="35">
        <v>190.12</v>
      </c>
      <c r="F28" s="35">
        <f t="shared" si="1"/>
        <v>-1200</v>
      </c>
      <c r="G28" s="3"/>
    </row>
    <row r="29" spans="1:7">
      <c r="A29" s="30"/>
      <c r="B29" t="s">
        <v>42</v>
      </c>
      <c r="C29">
        <v>30</v>
      </c>
      <c r="D29" s="35">
        <v>309.37</v>
      </c>
      <c r="E29" s="35">
        <v>309.37</v>
      </c>
      <c r="F29" s="35">
        <f t="shared" si="1"/>
        <v>-1200</v>
      </c>
      <c r="G29" s="3"/>
    </row>
    <row r="30" spans="1:7">
      <c r="A30" s="30"/>
      <c r="B30" t="s">
        <v>94</v>
      </c>
      <c r="C30">
        <v>30</v>
      </c>
      <c r="D30" s="35">
        <v>292.29000000000002</v>
      </c>
      <c r="E30" s="35">
        <v>292.29000000000002</v>
      </c>
      <c r="F30" s="35">
        <f t="shared" si="1"/>
        <v>-1200</v>
      </c>
      <c r="G30" s="3"/>
    </row>
    <row r="31" spans="1:7">
      <c r="A31" s="30"/>
      <c r="B31" t="s">
        <v>95</v>
      </c>
      <c r="C31">
        <v>30</v>
      </c>
      <c r="D31" s="35">
        <v>227.87</v>
      </c>
      <c r="E31" s="35">
        <v>227.87</v>
      </c>
      <c r="F31" s="35">
        <f t="shared" si="1"/>
        <v>-1200</v>
      </c>
      <c r="G31" s="3"/>
    </row>
    <row r="32" spans="1:7">
      <c r="A32" s="30"/>
      <c r="B32" t="s">
        <v>96</v>
      </c>
      <c r="C32">
        <v>30</v>
      </c>
      <c r="D32" s="35">
        <v>323.64999999999998</v>
      </c>
      <c r="E32" s="35">
        <v>323.64999999999998</v>
      </c>
      <c r="F32" s="35">
        <f t="shared" si="1"/>
        <v>-1200</v>
      </c>
      <c r="G32" s="3"/>
    </row>
    <row r="33" spans="1:7">
      <c r="A33" s="30"/>
      <c r="B33" t="s">
        <v>97</v>
      </c>
      <c r="C33">
        <v>30</v>
      </c>
      <c r="D33" s="34">
        <v>287.68</v>
      </c>
      <c r="E33" s="35">
        <v>287.68</v>
      </c>
      <c r="F33" s="35">
        <f t="shared" si="1"/>
        <v>-1200</v>
      </c>
      <c r="G33" s="3"/>
    </row>
    <row r="34" spans="1:7">
      <c r="A34" s="30"/>
      <c r="B34" t="s">
        <v>43</v>
      </c>
      <c r="C34">
        <v>40</v>
      </c>
      <c r="D34" s="34">
        <v>339.26</v>
      </c>
      <c r="E34" s="35">
        <v>339.26</v>
      </c>
      <c r="F34" s="35">
        <f t="shared" si="1"/>
        <v>-1200</v>
      </c>
      <c r="G34" s="3"/>
    </row>
    <row r="35" spans="1:7">
      <c r="A35" s="30"/>
      <c r="B35" t="s">
        <v>44</v>
      </c>
      <c r="C35">
        <v>40</v>
      </c>
      <c r="D35" s="34">
        <v>459.34</v>
      </c>
      <c r="E35" s="35">
        <v>459.34</v>
      </c>
      <c r="F35" s="35">
        <f t="shared" si="1"/>
        <v>-1200</v>
      </c>
      <c r="G35" s="3"/>
    </row>
    <row r="36" spans="1:7">
      <c r="A36" s="36"/>
      <c r="B36" s="23" t="s">
        <v>45</v>
      </c>
      <c r="C36" s="23"/>
      <c r="D36" s="37"/>
      <c r="E36" s="38"/>
      <c r="F36" s="39">
        <f t="shared" si="1"/>
        <v>-1200</v>
      </c>
    </row>
    <row r="37" spans="1:7">
      <c r="A37" s="40">
        <v>45291</v>
      </c>
      <c r="B37" s="41" t="s">
        <v>38</v>
      </c>
      <c r="C37" s="42">
        <f>SUM(C25:C36)</f>
        <v>360</v>
      </c>
      <c r="D37" s="43"/>
      <c r="E37" s="44"/>
      <c r="F37" s="45">
        <f>D37-E37+F36</f>
        <v>-1200</v>
      </c>
    </row>
    <row r="38" spans="1:7">
      <c r="A38" s="30"/>
      <c r="D38" s="34"/>
      <c r="E38" s="34"/>
      <c r="F38" s="34"/>
    </row>
    <row r="39" spans="1:7">
      <c r="A39" s="7"/>
      <c r="D39" s="3"/>
      <c r="E39" s="3"/>
      <c r="F39" s="3"/>
    </row>
    <row r="40" spans="1:7">
      <c r="A40" s="102" t="s">
        <v>277</v>
      </c>
      <c r="B40" s="46" t="s">
        <v>178</v>
      </c>
      <c r="C40" s="46"/>
      <c r="D40" s="47"/>
      <c r="E40" s="48"/>
      <c r="F40" s="49">
        <f>SUM(E41:E55)</f>
        <v>0</v>
      </c>
    </row>
    <row r="41" spans="1:7">
      <c r="A41" s="7"/>
      <c r="B41" s="8"/>
      <c r="C41" s="8"/>
    </row>
    <row r="42" spans="1:7">
      <c r="A42" s="7"/>
      <c r="B42" t="s">
        <v>232</v>
      </c>
      <c r="D42" s="3"/>
      <c r="E42" s="3"/>
      <c r="F42" s="3"/>
    </row>
    <row r="43" spans="1:7">
      <c r="A43" s="7"/>
      <c r="B43" t="s">
        <v>99</v>
      </c>
      <c r="C43" s="3"/>
      <c r="D43" s="3"/>
      <c r="E43" s="3"/>
      <c r="F43" s="3"/>
    </row>
    <row r="44" spans="1:7">
      <c r="A44" s="7"/>
      <c r="B44" s="48" t="s">
        <v>233</v>
      </c>
      <c r="C44" s="48"/>
      <c r="D44" s="48">
        <v>86000</v>
      </c>
      <c r="E44" s="3"/>
      <c r="F44" s="50"/>
    </row>
    <row r="45" spans="1:7">
      <c r="A45" s="98">
        <v>45237</v>
      </c>
      <c r="B45" s="1" t="s">
        <v>234</v>
      </c>
      <c r="E45" s="3"/>
      <c r="F45" s="3"/>
    </row>
    <row r="46" spans="1:7">
      <c r="B46" s="1" t="s">
        <v>235</v>
      </c>
      <c r="E46" s="3"/>
      <c r="F46" s="3"/>
    </row>
    <row r="47" spans="1:7">
      <c r="B47" s="1" t="s">
        <v>236</v>
      </c>
      <c r="E47" s="3"/>
      <c r="F47" s="3"/>
    </row>
    <row r="48" spans="1:7">
      <c r="B48" s="1" t="s">
        <v>237</v>
      </c>
      <c r="E48" s="3"/>
      <c r="F48" s="3"/>
    </row>
    <row r="49" spans="1:6">
      <c r="B49" s="1" t="s">
        <v>238</v>
      </c>
      <c r="E49" s="3"/>
      <c r="F49" s="3"/>
    </row>
    <row r="50" spans="1:6">
      <c r="B50" s="1" t="s">
        <v>239</v>
      </c>
      <c r="E50" s="3"/>
      <c r="F50" s="3"/>
    </row>
    <row r="51" spans="1:6">
      <c r="B51" s="1" t="s">
        <v>240</v>
      </c>
      <c r="E51" s="3"/>
      <c r="F51" s="3"/>
    </row>
    <row r="52" spans="1:6">
      <c r="B52" s="1" t="s">
        <v>241</v>
      </c>
      <c r="E52" s="3"/>
      <c r="F52" s="3"/>
    </row>
    <row r="56" spans="1:6">
      <c r="B56" t="s">
        <v>242</v>
      </c>
      <c r="C56" s="3"/>
      <c r="D56" s="3"/>
      <c r="E56" s="3"/>
    </row>
    <row r="57" spans="1:6">
      <c r="B57" t="s">
        <v>243</v>
      </c>
      <c r="C57" s="3"/>
      <c r="D57" s="3"/>
      <c r="E57" s="3">
        <f t="shared" ref="E57:E71" si="2">E56+C57-D57</f>
        <v>0</v>
      </c>
    </row>
    <row r="58" spans="1:6">
      <c r="A58" s="60"/>
      <c r="C58" s="3"/>
      <c r="E58" s="3">
        <f t="shared" si="2"/>
        <v>0</v>
      </c>
    </row>
    <row r="59" spans="1:6">
      <c r="A59" s="60">
        <v>44956</v>
      </c>
      <c r="B59" t="s">
        <v>244</v>
      </c>
      <c r="C59" s="3">
        <v>1000</v>
      </c>
      <c r="E59" s="3">
        <f t="shared" si="2"/>
        <v>1000</v>
      </c>
    </row>
    <row r="60" spans="1:6">
      <c r="A60" s="60">
        <v>44985</v>
      </c>
      <c r="B60" t="s">
        <v>245</v>
      </c>
      <c r="C60" s="3">
        <v>1000</v>
      </c>
      <c r="E60" s="3">
        <f t="shared" si="2"/>
        <v>2000</v>
      </c>
    </row>
    <row r="61" spans="1:6">
      <c r="A61" s="60">
        <v>45015</v>
      </c>
      <c r="B61" t="s">
        <v>246</v>
      </c>
      <c r="C61" s="3">
        <v>1000</v>
      </c>
      <c r="D61" s="3"/>
      <c r="E61" s="3">
        <f t="shared" si="2"/>
        <v>3000</v>
      </c>
    </row>
    <row r="62" spans="1:6">
      <c r="A62" s="60">
        <v>45046</v>
      </c>
      <c r="B62" t="s">
        <v>247</v>
      </c>
      <c r="C62" s="3">
        <v>1000</v>
      </c>
      <c r="D62" s="3"/>
      <c r="E62" s="3">
        <f t="shared" si="2"/>
        <v>4000</v>
      </c>
    </row>
    <row r="63" spans="1:6">
      <c r="A63" s="60"/>
      <c r="E63" s="3">
        <f t="shared" si="2"/>
        <v>4000</v>
      </c>
    </row>
    <row r="64" spans="1:6">
      <c r="A64" s="60"/>
      <c r="B64" s="1" t="s">
        <v>248</v>
      </c>
      <c r="C64" s="3">
        <v>400</v>
      </c>
      <c r="E64" s="3">
        <f t="shared" si="2"/>
        <v>4400</v>
      </c>
    </row>
    <row r="65" spans="1:5">
      <c r="A65" s="60"/>
      <c r="B65" t="s">
        <v>249</v>
      </c>
      <c r="C65" s="3"/>
      <c r="D65" s="3"/>
      <c r="E65" s="3">
        <f t="shared" si="2"/>
        <v>4400</v>
      </c>
    </row>
    <row r="66" spans="1:5">
      <c r="A66" s="60"/>
      <c r="B66" t="s">
        <v>250</v>
      </c>
      <c r="C66" s="3"/>
      <c r="D66" s="3"/>
      <c r="E66" s="3">
        <f t="shared" si="2"/>
        <v>4400</v>
      </c>
    </row>
    <row r="67" spans="1:5">
      <c r="A67" s="60"/>
      <c r="C67" s="3"/>
      <c r="E67" s="3">
        <f t="shared" si="2"/>
        <v>4400</v>
      </c>
    </row>
    <row r="68" spans="1:5">
      <c r="A68" s="60">
        <v>44998</v>
      </c>
      <c r="B68" t="s">
        <v>251</v>
      </c>
      <c r="C68" s="3"/>
      <c r="D68">
        <v>2400</v>
      </c>
      <c r="E68" s="3">
        <f t="shared" si="2"/>
        <v>2000</v>
      </c>
    </row>
    <row r="69" spans="1:5">
      <c r="A69" s="60">
        <v>44998</v>
      </c>
      <c r="B69" t="s">
        <v>251</v>
      </c>
      <c r="D69">
        <v>2400</v>
      </c>
      <c r="E69" s="3">
        <f t="shared" si="2"/>
        <v>-400</v>
      </c>
    </row>
    <row r="70" spans="1:5">
      <c r="B70" s="1" t="s">
        <v>252</v>
      </c>
      <c r="D70">
        <v>-342.4</v>
      </c>
      <c r="E70" s="3">
        <f t="shared" si="2"/>
        <v>-57.600000000000023</v>
      </c>
    </row>
    <row r="71" spans="1:5">
      <c r="B71" s="1" t="s">
        <v>253</v>
      </c>
      <c r="D71">
        <v>-57.6</v>
      </c>
      <c r="E71" s="3">
        <f t="shared" si="2"/>
        <v>0</v>
      </c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portrait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8"/>
  <sheetViews>
    <sheetView zoomScale="160" zoomScaleNormal="160" workbookViewId="0">
      <selection activeCell="G3" sqref="G3"/>
    </sheetView>
  </sheetViews>
  <sheetFormatPr defaultRowHeight="12.75"/>
  <cols>
    <col min="1" max="1" width="10.7109375" customWidth="1"/>
    <col min="2" max="2" width="23.7109375" customWidth="1"/>
    <col min="3" max="3" width="11.7109375" style="3" customWidth="1"/>
    <col min="4" max="4" width="10.5703125" style="3" customWidth="1"/>
    <col min="5" max="5" width="9.42578125" style="3" customWidth="1"/>
    <col min="6" max="6" width="10.5703125" style="3" customWidth="1"/>
    <col min="7" max="7" width="11.28515625" style="3" customWidth="1"/>
    <col min="8" max="59" width="12.140625" customWidth="1"/>
    <col min="60" max="60" width="9.140625" customWidth="1"/>
  </cols>
  <sheetData>
    <row r="1" spans="1:7">
      <c r="B1" s="1"/>
    </row>
    <row r="2" spans="1:7">
      <c r="A2">
        <v>2023</v>
      </c>
      <c r="B2" s="1" t="s">
        <v>315</v>
      </c>
      <c r="D2" s="3" t="s">
        <v>254</v>
      </c>
      <c r="F2" s="57">
        <f>SUM(F6:F56)</f>
        <v>5843.55</v>
      </c>
      <c r="G2" s="57">
        <f>F2</f>
        <v>5843.55</v>
      </c>
    </row>
    <row r="4" spans="1:7">
      <c r="A4" s="99" t="s">
        <v>24</v>
      </c>
      <c r="B4" s="99" t="s">
        <v>25</v>
      </c>
      <c r="C4" s="100" t="s">
        <v>26</v>
      </c>
      <c r="D4" s="100" t="s">
        <v>4</v>
      </c>
      <c r="E4" s="100" t="s">
        <v>27</v>
      </c>
      <c r="F4" s="100" t="s">
        <v>28</v>
      </c>
      <c r="G4" s="100" t="s">
        <v>27</v>
      </c>
    </row>
    <row r="5" spans="1:7">
      <c r="F5" s="97"/>
      <c r="G5" s="57"/>
    </row>
    <row r="6" spans="1:7">
      <c r="A6" s="60">
        <v>44956</v>
      </c>
      <c r="B6" t="s">
        <v>255</v>
      </c>
      <c r="C6"/>
      <c r="D6"/>
      <c r="F6" s="3">
        <v>87.69</v>
      </c>
      <c r="G6" s="3">
        <f t="shared" ref="G6:G23" si="0">G5+E6-F6</f>
        <v>-87.69</v>
      </c>
    </row>
    <row r="7" spans="1:7">
      <c r="A7" s="60">
        <v>44985</v>
      </c>
      <c r="B7" t="s">
        <v>256</v>
      </c>
      <c r="C7"/>
      <c r="D7"/>
      <c r="F7" s="3">
        <v>54.93</v>
      </c>
      <c r="G7" s="3">
        <f t="shared" si="0"/>
        <v>-142.62</v>
      </c>
    </row>
    <row r="8" spans="1:7">
      <c r="A8" s="60">
        <v>45015</v>
      </c>
      <c r="B8" t="s">
        <v>257</v>
      </c>
      <c r="C8"/>
      <c r="D8"/>
      <c r="F8" s="3">
        <v>97.14</v>
      </c>
      <c r="G8" s="3">
        <f t="shared" si="0"/>
        <v>-239.76</v>
      </c>
    </row>
    <row r="9" spans="1:7">
      <c r="A9" s="60">
        <v>45046</v>
      </c>
      <c r="B9" t="s">
        <v>258</v>
      </c>
      <c r="C9"/>
      <c r="D9"/>
      <c r="F9" s="3">
        <v>99.31</v>
      </c>
      <c r="G9" s="3">
        <f t="shared" si="0"/>
        <v>-339.07</v>
      </c>
    </row>
    <row r="10" spans="1:7">
      <c r="A10" s="60">
        <v>45076</v>
      </c>
      <c r="B10" t="s">
        <v>259</v>
      </c>
      <c r="C10"/>
      <c r="D10"/>
      <c r="F10" s="3">
        <v>34.06</v>
      </c>
      <c r="G10" s="3">
        <f t="shared" si="0"/>
        <v>-373.13</v>
      </c>
    </row>
    <row r="11" spans="1:7">
      <c r="A11" s="101">
        <v>45060</v>
      </c>
      <c r="B11" s="1" t="s">
        <v>260</v>
      </c>
      <c r="C11"/>
      <c r="D11"/>
      <c r="F11" s="3">
        <v>1095</v>
      </c>
      <c r="G11" s="3">
        <f t="shared" si="0"/>
        <v>-1468.13</v>
      </c>
    </row>
    <row r="12" spans="1:7">
      <c r="A12" s="101">
        <v>45060</v>
      </c>
      <c r="B12" s="1" t="s">
        <v>261</v>
      </c>
      <c r="C12"/>
      <c r="D12"/>
      <c r="F12" s="3">
        <v>109.5</v>
      </c>
      <c r="G12" s="3">
        <f t="shared" si="0"/>
        <v>-1577.63</v>
      </c>
    </row>
    <row r="13" spans="1:7">
      <c r="A13" s="60">
        <v>45107</v>
      </c>
      <c r="B13" t="s">
        <v>262</v>
      </c>
      <c r="C13"/>
      <c r="D13"/>
      <c r="F13" s="3">
        <v>22.7</v>
      </c>
      <c r="G13" s="3">
        <f t="shared" si="0"/>
        <v>-1600.3300000000002</v>
      </c>
    </row>
    <row r="14" spans="1:7">
      <c r="A14" s="60">
        <v>45137</v>
      </c>
      <c r="B14" t="s">
        <v>263</v>
      </c>
      <c r="C14"/>
      <c r="D14"/>
      <c r="F14" s="3">
        <v>31.73</v>
      </c>
      <c r="G14" s="3">
        <f t="shared" si="0"/>
        <v>-1632.0600000000002</v>
      </c>
    </row>
    <row r="15" spans="1:7">
      <c r="A15" s="60">
        <v>45168</v>
      </c>
      <c r="B15" t="s">
        <v>264</v>
      </c>
      <c r="C15"/>
      <c r="D15"/>
      <c r="F15" s="3">
        <v>34.99</v>
      </c>
      <c r="G15" s="3">
        <f t="shared" si="0"/>
        <v>-1667.0500000000002</v>
      </c>
    </row>
    <row r="16" spans="1:7">
      <c r="A16" s="60">
        <v>45199</v>
      </c>
      <c r="B16" t="s">
        <v>265</v>
      </c>
      <c r="C16"/>
      <c r="D16"/>
      <c r="F16" s="3">
        <v>23.73</v>
      </c>
      <c r="G16" s="3">
        <f t="shared" si="0"/>
        <v>-1690.7800000000002</v>
      </c>
    </row>
    <row r="17" spans="1:7">
      <c r="A17" s="60">
        <v>45229</v>
      </c>
      <c r="B17" t="s">
        <v>266</v>
      </c>
      <c r="C17"/>
      <c r="D17"/>
      <c r="F17" s="3">
        <v>41.12</v>
      </c>
      <c r="G17" s="3">
        <f t="shared" si="0"/>
        <v>-1731.9</v>
      </c>
    </row>
    <row r="18" spans="1:7">
      <c r="A18" s="101">
        <v>45213</v>
      </c>
      <c r="B18" s="1" t="s">
        <v>268</v>
      </c>
      <c r="C18"/>
      <c r="D18"/>
      <c r="F18" s="3">
        <v>1095</v>
      </c>
      <c r="G18" s="3">
        <f t="shared" si="0"/>
        <v>-2826.9</v>
      </c>
    </row>
    <row r="19" spans="1:7">
      <c r="A19" s="101">
        <v>45213</v>
      </c>
      <c r="B19" s="1" t="s">
        <v>269</v>
      </c>
      <c r="C19"/>
      <c r="D19"/>
      <c r="F19" s="3">
        <v>109.5</v>
      </c>
      <c r="G19" s="3">
        <f t="shared" si="0"/>
        <v>-2936.4</v>
      </c>
    </row>
    <row r="20" spans="1:7">
      <c r="A20" s="106">
        <v>45257</v>
      </c>
      <c r="B20" t="s">
        <v>314</v>
      </c>
      <c r="F20" s="3">
        <v>2500</v>
      </c>
      <c r="G20" s="3">
        <f t="shared" si="0"/>
        <v>-5436.4</v>
      </c>
    </row>
    <row r="21" spans="1:7">
      <c r="A21" s="60">
        <v>45260</v>
      </c>
      <c r="B21" t="s">
        <v>267</v>
      </c>
      <c r="C21"/>
      <c r="D21"/>
      <c r="G21" s="3">
        <f t="shared" si="0"/>
        <v>-5564.41</v>
      </c>
    </row>
    <row r="22" spans="1:7">
      <c r="A22" s="60">
        <v>45290</v>
      </c>
      <c r="B22" t="s">
        <v>270</v>
      </c>
      <c r="C22"/>
      <c r="G22" s="3">
        <f t="shared" si="0"/>
        <v>-5723.55</v>
      </c>
    </row>
    <row r="23" spans="1:7">
      <c r="B23" t="s">
        <v>144</v>
      </c>
      <c r="C23"/>
      <c r="D23"/>
      <c r="E23"/>
      <c r="F23">
        <v>120</v>
      </c>
      <c r="G23" s="3">
        <f t="shared" si="0"/>
        <v>-5843.55</v>
      </c>
    </row>
    <row r="24" spans="1:7">
      <c r="C24"/>
      <c r="D24"/>
      <c r="E24"/>
      <c r="F24"/>
    </row>
    <row r="25" spans="1:7">
      <c r="D25"/>
    </row>
    <row r="26" spans="1:7">
      <c r="A26" s="60"/>
    </row>
    <row r="27" spans="1:7">
      <c r="A27" s="60"/>
      <c r="B27" s="3"/>
      <c r="D27"/>
    </row>
    <row r="28" spans="1:7">
      <c r="A28" s="60"/>
      <c r="B28" s="3"/>
      <c r="D28"/>
    </row>
    <row r="32" spans="1:7">
      <c r="E32" s="1"/>
    </row>
    <row r="33" spans="1:7">
      <c r="E33" s="1"/>
    </row>
    <row r="34" spans="1:7">
      <c r="E34" s="1"/>
    </row>
    <row r="35" spans="1:7">
      <c r="A35" s="60"/>
      <c r="E35" s="1"/>
    </row>
    <row r="36" spans="1:7">
      <c r="A36" s="60"/>
      <c r="E36" s="1"/>
    </row>
    <row r="37" spans="1:7">
      <c r="E37" s="1"/>
    </row>
    <row r="38" spans="1:7">
      <c r="A38" s="60"/>
      <c r="E38" s="1"/>
    </row>
    <row r="48" spans="1:7">
      <c r="G48" s="57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1010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TPLM</vt:lpstr>
      <vt:lpstr>SnyA105-22</vt:lpstr>
      <vt:lpstr>SnyB202-22</vt:lpstr>
      <vt:lpstr>SnyC301-22</vt:lpstr>
      <vt:lpstr>SnyE502-22</vt:lpstr>
      <vt:lpstr>SnyF601-22</vt:lpstr>
      <vt:lpstr>Sayfa1</vt:lpstr>
      <vt:lpstr>SnyG702-22</vt:lpstr>
      <vt:lpstr>SnH_yazıhane</vt:lpstr>
      <vt:lpstr>Sayfa2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cp:revision>322</cp:revision>
  <cp:lastPrinted>2024-01-22T10:23:13Z</cp:lastPrinted>
  <dcterms:created xsi:type="dcterms:W3CDTF">2019-12-25T12:06:09Z</dcterms:created>
  <dcterms:modified xsi:type="dcterms:W3CDTF">2024-01-23T14:41:48Z</dcterms:modified>
</cp:coreProperties>
</file>