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2007-2023-hesap toplamlar\020_ DOGUS\"/>
    </mc:Choice>
  </mc:AlternateContent>
  <xr:revisionPtr revIDLastSave="0" documentId="13_ncr:1_{98054477-2C8D-4BDC-AEE5-0CF6BF7224DD}" xr6:coauthVersionLast="47" xr6:coauthVersionMax="47" xr10:uidLastSave="{00000000-0000-0000-0000-000000000000}"/>
  <bookViews>
    <workbookView xWindow="0" yWindow="45" windowWidth="17205" windowHeight="14835" activeTab="3" xr2:uid="{00000000-000D-0000-FFFF-FFFF00000000}"/>
  </bookViews>
  <sheets>
    <sheet name="01-03-HAKAN" sheetId="1" r:id="rId1"/>
    <sheet name="01-01-DGS" sheetId="2" r:id="rId2"/>
    <sheet name="01-02-DGS" sheetId="3" r:id="rId3"/>
    <sheet name="1203-YZD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E14" i="4" l="1"/>
  <c r="E7" i="4"/>
  <c r="D7" i="4"/>
  <c r="E22" i="3"/>
  <c r="E21" i="3"/>
  <c r="E23" i="3" s="1"/>
  <c r="D29" i="3" s="1"/>
  <c r="D10" i="3"/>
  <c r="F45" i="2"/>
  <c r="F46" i="2" s="1"/>
  <c r="F47" i="2" s="1"/>
  <c r="F48" i="2" s="1"/>
  <c r="F49" i="2" s="1"/>
  <c r="F50" i="2" s="1"/>
  <c r="F51" i="2" s="1"/>
  <c r="F36" i="2"/>
  <c r="F38" i="2" s="1"/>
  <c r="D36" i="2"/>
  <c r="D37" i="2" s="1"/>
  <c r="C32" i="2"/>
  <c r="F32" i="2" s="1"/>
  <c r="C30" i="2"/>
  <c r="F30" i="2" s="1"/>
  <c r="C179" i="1"/>
  <c r="F179" i="1" s="1"/>
  <c r="B178" i="1"/>
  <c r="B175" i="1"/>
  <c r="C173" i="1"/>
  <c r="B173" i="1"/>
  <c r="D173" i="1" s="1"/>
  <c r="D174" i="1" s="1"/>
  <c r="E152" i="1"/>
  <c r="C178" i="1" s="1"/>
  <c r="F178" i="1" s="1"/>
  <c r="E133" i="1"/>
  <c r="C177" i="1" s="1"/>
  <c r="D133" i="1"/>
  <c r="B177" i="1" s="1"/>
  <c r="E122" i="1"/>
  <c r="C176" i="1" s="1"/>
  <c r="D122" i="1"/>
  <c r="B176" i="1" s="1"/>
  <c r="F176" i="1" s="1"/>
  <c r="E67" i="1"/>
  <c r="C175" i="1" s="1"/>
  <c r="D67" i="1"/>
  <c r="E25" i="1"/>
  <c r="C174" i="1" s="1"/>
  <c r="D25" i="1"/>
  <c r="B174" i="1" s="1"/>
  <c r="F17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5" i="1" s="1"/>
  <c r="F126" i="1" s="1"/>
  <c r="F127" i="1" s="1"/>
  <c r="F128" i="1" s="1"/>
  <c r="F129" i="1" s="1"/>
  <c r="F130" i="1" s="1"/>
  <c r="F131" i="1" s="1"/>
  <c r="F132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3" i="1" s="1"/>
  <c r="F154" i="1" s="1"/>
  <c r="F159" i="1" s="1"/>
  <c r="F177" i="1" l="1"/>
  <c r="D175" i="1"/>
  <c r="D176" i="1" s="1"/>
  <c r="D177" i="1" s="1"/>
  <c r="D178" i="1" s="1"/>
  <c r="D179" i="1" s="1"/>
  <c r="F17" i="2" s="1"/>
  <c r="C31" i="2" s="1"/>
  <c r="F175" i="1"/>
  <c r="E61" i="2"/>
  <c r="F61" i="2" s="1"/>
  <c r="E54" i="2"/>
  <c r="F54" i="2" s="1"/>
  <c r="F55" i="2" s="1"/>
  <c r="F56" i="2" s="1"/>
  <c r="F57" i="2" s="1"/>
  <c r="F58" i="2" s="1"/>
  <c r="F59" i="2" s="1"/>
  <c r="B4" i="3"/>
  <c r="F158" i="1"/>
  <c r="D30" i="2"/>
  <c r="F173" i="1"/>
  <c r="F181" i="1" l="1"/>
  <c r="D4" i="3" s="1"/>
  <c r="C4" i="3" s="1"/>
  <c r="D31" i="2"/>
  <c r="D32" i="2" s="1"/>
  <c r="B5" i="3"/>
  <c r="D5" i="3" s="1"/>
  <c r="D28" i="3" s="1"/>
  <c r="C33" i="2"/>
  <c r="F33" i="2" s="1"/>
  <c r="B6" i="3"/>
  <c r="D6" i="3" s="1"/>
  <c r="F62" i="2"/>
  <c r="F64" i="2" s="1"/>
  <c r="B11" i="3" s="1"/>
  <c r="F34" i="2"/>
  <c r="F40" i="2" s="1"/>
  <c r="D33" i="2"/>
  <c r="B7" i="3"/>
  <c r="E31" i="2"/>
  <c r="C39" i="2"/>
  <c r="B12" i="3" l="1"/>
  <c r="D11" i="3"/>
  <c r="D12" i="3" s="1"/>
  <c r="E4" i="3"/>
  <c r="E5" i="3" s="1"/>
  <c r="E6" i="3" s="1"/>
  <c r="E10" i="3" s="1"/>
  <c r="E11" i="3" s="1"/>
  <c r="E12" i="3" s="1"/>
  <c r="E13" i="3" s="1"/>
  <c r="E14" i="3" s="1"/>
  <c r="D16" i="3" s="1"/>
  <c r="D27" i="3"/>
  <c r="E27" i="3" s="1"/>
  <c r="E28" i="3" s="1"/>
  <c r="E29" i="3" s="1"/>
  <c r="E30" i="3" s="1"/>
  <c r="D7" i="3"/>
  <c r="D31" i="3" l="1"/>
  <c r="E31" i="3" s="1"/>
  <c r="E32" i="3" s="1"/>
  <c r="E33" i="3" s="1"/>
  <c r="D17" i="3"/>
  <c r="D9" i="4" l="1"/>
  <c r="D34" i="3"/>
  <c r="E9" i="4" l="1"/>
  <c r="E11" i="4" s="1"/>
  <c r="D11" i="4"/>
  <c r="D12" i="4" l="1"/>
  <c r="D17" i="4"/>
  <c r="D18" i="4" s="1"/>
  <c r="E17" i="4"/>
  <c r="E18" i="4" s="1"/>
  <c r="E12" i="4"/>
  <c r="E21" i="4" l="1"/>
  <c r="E15" i="4"/>
  <c r="D21" i="4"/>
  <c r="D15" i="4"/>
  <c r="D152" i="1"/>
</calcChain>
</file>

<file path=xl/sharedStrings.xml><?xml version="1.0" encoding="utf-8"?>
<sst xmlns="http://schemas.openxmlformats.org/spreadsheetml/2006/main" count="314" uniqueCount="240">
  <si>
    <t>DOĞUŞ TİC. - HAKAN BALCI 2003-2012 HESAP CETVELİ</t>
  </si>
  <si>
    <t>2003-2004</t>
  </si>
  <si>
    <t>evrak no</t>
  </si>
  <si>
    <t>alınan</t>
  </si>
  <si>
    <t>ödeme</t>
  </si>
  <si>
    <t>bakiye</t>
  </si>
  <si>
    <t>Ny 2003</t>
  </si>
  <si>
    <t>yb</t>
  </si>
  <si>
    <t>örtü</t>
  </si>
  <si>
    <t>Araba kredi 7</t>
  </si>
  <si>
    <t>Araba kredi 8</t>
  </si>
  <si>
    <t>Araba kredi 9</t>
  </si>
  <si>
    <t>vergi</t>
  </si>
  <si>
    <t>Araba kredi 10</t>
  </si>
  <si>
    <t>pls</t>
  </si>
  <si>
    <t>tunç perde</t>
  </si>
  <si>
    <t>Araba kredi 11</t>
  </si>
  <si>
    <t>Araba kredi 12</t>
  </si>
  <si>
    <t>Vakıf kredi 1</t>
  </si>
  <si>
    <t>ssk</t>
  </si>
  <si>
    <t>26-2 çek HAKANDAN</t>
  </si>
  <si>
    <t>27-2 çek HAKANDAN</t>
  </si>
  <si>
    <t>5-3 çek HAKANDAN</t>
  </si>
  <si>
    <t>sanayi hesabı</t>
  </si>
  <si>
    <t>2004 yıl içi toplamı</t>
  </si>
  <si>
    <t>2004 NY</t>
  </si>
  <si>
    <t>bağkur</t>
  </si>
  <si>
    <t>tvn</t>
  </si>
  <si>
    <t>kdv</t>
  </si>
  <si>
    <t>Araba kredi 1</t>
  </si>
  <si>
    <t>Araba kredi 2</t>
  </si>
  <si>
    <t>Vakıf kredi 2</t>
  </si>
  <si>
    <t>Vakıf kredi 3</t>
  </si>
  <si>
    <t>Vakıf kredi 4</t>
  </si>
  <si>
    <t>Araba kredi 3</t>
  </si>
  <si>
    <t>stn</t>
  </si>
  <si>
    <t>Araba kredi 4</t>
  </si>
  <si>
    <t>maliye</t>
  </si>
  <si>
    <t>fırça</t>
  </si>
  <si>
    <t>Araba kredi 5</t>
  </si>
  <si>
    <t>Vakıf kredi 5</t>
  </si>
  <si>
    <t>Vakıf kredi 6</t>
  </si>
  <si>
    <t>gırgıroğlu</t>
  </si>
  <si>
    <t>kk</t>
  </si>
  <si>
    <t>iş döviz alım</t>
  </si>
  <si>
    <t>iş yatan</t>
  </si>
  <si>
    <t>vakıf kredi 7</t>
  </si>
  <si>
    <t>vakıf kredi 8</t>
  </si>
  <si>
    <t>vakıf kredi 9</t>
  </si>
  <si>
    <t>elden verilen</t>
  </si>
  <si>
    <t>elden standox</t>
  </si>
  <si>
    <t>ziraatten alınan</t>
  </si>
  <si>
    <t>vakıf kredi 10</t>
  </si>
  <si>
    <t>vakıf kredi 11</t>
  </si>
  <si>
    <t>san iş kredili mevduat</t>
  </si>
  <si>
    <t>taşıt pulu</t>
  </si>
  <si>
    <t>soba by</t>
  </si>
  <si>
    <t>ali ülkü</t>
  </si>
  <si>
    <t>2005 yıl içi toplamı</t>
  </si>
  <si>
    <t>Ny 2005</t>
  </si>
  <si>
    <t>2006 hesap</t>
  </si>
  <si>
    <t>hasözgen</t>
  </si>
  <si>
    <t>hilal koop</t>
  </si>
  <si>
    <t>opel fatih</t>
  </si>
  <si>
    <t>vakıf kredi 12</t>
  </si>
  <si>
    <t>vakıf kredi 13</t>
  </si>
  <si>
    <t>vakıf kredi 14</t>
  </si>
  <si>
    <t>vakıf kredi 15</t>
  </si>
  <si>
    <t>vakıf kredi 16</t>
  </si>
  <si>
    <t>vakıf kredi 17</t>
  </si>
  <si>
    <t>opel lastik</t>
  </si>
  <si>
    <t>antipas</t>
  </si>
  <si>
    <t>eski hesap</t>
  </si>
  <si>
    <t>ev</t>
  </si>
  <si>
    <t>tiner</t>
  </si>
  <si>
    <t>ziraat masraf</t>
  </si>
  <si>
    <t>alanya havale</t>
  </si>
  <si>
    <t>oyakbanka yatan</t>
  </si>
  <si>
    <t>oyak must bülbül çek</t>
  </si>
  <si>
    <t>polsn hvl</t>
  </si>
  <si>
    <t>strfr</t>
  </si>
  <si>
    <t>dış cph</t>
  </si>
  <si>
    <t>iş faiz</t>
  </si>
  <si>
    <t>populer</t>
  </si>
  <si>
    <t>elden alınan</t>
  </si>
  <si>
    <t>antp</t>
  </si>
  <si>
    <t>puan</t>
  </si>
  <si>
    <t>jnd ziraat</t>
  </si>
  <si>
    <t>dftr tsdk</t>
  </si>
  <si>
    <t>Muh 2004</t>
  </si>
  <si>
    <t>Muh 2005</t>
  </si>
  <si>
    <t>Muh 2006</t>
  </si>
  <si>
    <t>Vergi 2005</t>
  </si>
  <si>
    <t>Vergi 2006</t>
  </si>
  <si>
    <t>tn</t>
  </si>
  <si>
    <t>2006 yıl içi toplamı</t>
  </si>
  <si>
    <t>nakit</t>
  </si>
  <si>
    <t>mcn</t>
  </si>
  <si>
    <t>plızl</t>
  </si>
  <si>
    <t>muslk</t>
  </si>
  <si>
    <t>elden ödem</t>
  </si>
  <si>
    <t>kal mlzm ev</t>
  </si>
  <si>
    <t>2007 yıl içi toplamı</t>
  </si>
  <si>
    <t>2008-12</t>
  </si>
  <si>
    <t>NY 2007</t>
  </si>
  <si>
    <t>fıratpen</t>
  </si>
  <si>
    <t>iş çek için</t>
  </si>
  <si>
    <t>180 zmp</t>
  </si>
  <si>
    <t>hacıya uçak bileti için</t>
  </si>
  <si>
    <t>Zmp 50 ad</t>
  </si>
  <si>
    <t>opel balata</t>
  </si>
  <si>
    <t>tnr</t>
  </si>
  <si>
    <t>sr yldz</t>
  </si>
  <si>
    <t>dinç</t>
  </si>
  <si>
    <t>2008 yıl içi toplamı</t>
  </si>
  <si>
    <t>furkan (motorcu yalıtım taksidi)</t>
  </si>
  <si>
    <t>TL</t>
  </si>
  <si>
    <t>resmi ödemelerin toplamı</t>
  </si>
  <si>
    <t>alışveriş hesabı</t>
  </si>
  <si>
    <t>TL bazında hakanın doğuştan aldığı para</t>
  </si>
  <si>
    <t>2003-2012 DOĞUŞ- HAKAN HESAP TOPLAMI</t>
  </si>
  <si>
    <t>hakanın</t>
  </si>
  <si>
    <t>aldığı</t>
  </si>
  <si>
    <t>ödediği</t>
  </si>
  <si>
    <t>$-tl</t>
  </si>
  <si>
    <t>$</t>
  </si>
  <si>
    <t>dolar bazında hakanın doğuştan aldığı para</t>
  </si>
  <si>
    <t>USD</t>
  </si>
  <si>
    <t>DOĞUŞ TİCARET – NAZAN BALCI  İŞ SONLANDIRMA HESAP CETVELİ</t>
  </si>
  <si>
    <t>1994 yılında Doğuş Ticaret Ayten Balcı’ya ait arsaya 5 daire 1 dükkan</t>
  </si>
  <si>
    <t>olacak şekilde bir bina yaptı.</t>
  </si>
  <si>
    <t>Değeri</t>
  </si>
  <si>
    <t>Kat Karşılığı</t>
  </si>
  <si>
    <t>Kime Ait</t>
  </si>
  <si>
    <t>Son Durum</t>
  </si>
  <si>
    <t>Daire 5</t>
  </si>
  <si>
    <t>Arsa Sahibine</t>
  </si>
  <si>
    <t>Ayten Balcı</t>
  </si>
  <si>
    <t>Daire 4</t>
  </si>
  <si>
    <t>Doğuş Ticaret</t>
  </si>
  <si>
    <t>Nazan Balcı</t>
  </si>
  <si>
    <t>Daire 3</t>
  </si>
  <si>
    <t>Daire 2 satıldı</t>
  </si>
  <si>
    <t>Hacı</t>
  </si>
  <si>
    <t>Satıldı</t>
  </si>
  <si>
    <t>Daire 1   Satıldı</t>
  </si>
  <si>
    <t>Dükkan   Satıldı</t>
  </si>
  <si>
    <t>Hacı + Nazan</t>
  </si>
  <si>
    <t>*</t>
  </si>
  <si>
    <t>daire 2 satıldı, Ali Paşa Hamam daki arsanın, Mustafa Işıklıyurt’a ait hisse satın alındı</t>
  </si>
  <si>
    <t>2 nolu daire hacı ya ait olmasına rağmen ali paşa ortak alındığından dolayı daire den alınan</t>
  </si>
  <si>
    <t>paranın yarısı İsmail Balcıya geçmiş oldu.</t>
  </si>
  <si>
    <t>Dükkan satıldı parayı hacı aldı ortaklardan nazanın alacağı oluştu</t>
  </si>
  <si>
    <t>hakanın Doğuştan aldığı nakit</t>
  </si>
  <si>
    <t>2007 de hacı doğuşa geçtiğinde borç ödemesi için mustafa balcı 50000 TL verdi.</t>
  </si>
  <si>
    <t>2015-ocak ayı Doğuşun; Denizbanka 365.000 TL, İşbank a 36.000 TL kredi borcu var</t>
  </si>
  <si>
    <r>
      <t xml:space="preserve">Aylık borç ödemesi 6765+3409=10.174 TL.  1  USD=2.40 TL </t>
    </r>
    <r>
      <rPr>
        <b/>
        <sz val="11"/>
        <color rgb="FF000000"/>
        <rFont val="Calibri"/>
        <family val="2"/>
        <charset val="162"/>
      </rPr>
      <t>Aylık ödeme # 4239 USD #</t>
    </r>
  </si>
  <si>
    <t>Dolar cinsinden borç yaklaşık 167000 USD</t>
  </si>
  <si>
    <t>Envanter yaklaşık 110 000 TL   Satılabilir mal toplamı yaklaşık 60 000 TL = 25000 usd</t>
  </si>
  <si>
    <t>* Bu bilgiler şirkette aylık dönen paranın anlaşılabilmesi için verilmiştir.</t>
  </si>
  <si>
    <t>HACI ALACAK</t>
  </si>
  <si>
    <t>Bakiye</t>
  </si>
  <si>
    <t>TL – usd</t>
  </si>
  <si>
    <t>karşılığı</t>
  </si>
  <si>
    <t>İnşaat Daire 2 den kalan ½</t>
  </si>
  <si>
    <t>04-07</t>
  </si>
  <si>
    <t>Hakan BALCI Doğuştan verilen ½</t>
  </si>
  <si>
    <t>mustafa balcıdan doğuşa verilen ½</t>
  </si>
  <si>
    <t>Nazan Doğuş kapanış borcu ½</t>
  </si>
  <si>
    <t>2017 yılı sonu</t>
  </si>
  <si>
    <t>hacının alacağı USD</t>
  </si>
  <si>
    <t>NAZAN ALACAK</t>
  </si>
  <si>
    <t>İnşaat Dükkandan nazana ½</t>
  </si>
  <si>
    <t>Nazanın alacağı USD</t>
  </si>
  <si>
    <t>Toplam TL</t>
  </si>
  <si>
    <t>hacının KALAN alacağı USD</t>
  </si>
  <si>
    <t>DOĞUŞ TİCARET KAPANIŞ HESABI 2017</t>
  </si>
  <si>
    <t>sanayi boya dükkan masrafı mermer-alçıpan Ali Balcı</t>
  </si>
  <si>
    <t>hacı bağkur borcu</t>
  </si>
  <si>
    <t>Envanter satış kdv</t>
  </si>
  <si>
    <t>maliye kapanışta vergi</t>
  </si>
  <si>
    <t>Firmalara ölan borçlar (yanar)</t>
  </si>
  <si>
    <t>Firmalara olan borçlar (diğer)</t>
  </si>
  <si>
    <t>Doğuş 2017 haziranda borçla kapandı 1 USD = 3,55 TL</t>
  </si>
  <si>
    <t>NAZAN BALCI – DOĞUŞ 2017 HESABI</t>
  </si>
  <si>
    <t>doğuş hesabı  1/2</t>
  </si>
  <si>
    <t>2011 emlak vergi</t>
  </si>
  <si>
    <t>nazana ait esnaf koop aidat ödemesi     15-2-2016</t>
  </si>
  <si>
    <t>2013 2014 gelir vergisi farkı ankaradaki ev kira vergisi</t>
  </si>
  <si>
    <t>kümbet ev yalıtım hesabı * 100m2*60 TL</t>
  </si>
  <si>
    <t>DOĞUŞ KAPANIŞTA NAZAN BALCININ BORCU</t>
  </si>
  <si>
    <t>hacının kapanışta doğuşa borcu ½</t>
  </si>
  <si>
    <t>Doğuş Kapanışta Toplam Borç</t>
  </si>
  <si>
    <t>Doğuşa Olan Borçlar</t>
  </si>
  <si>
    <t>BAKİYE</t>
  </si>
  <si>
    <t>Nazan – Hakanın doğuştan ödenen borçlar</t>
  </si>
  <si>
    <t>Nazan – Doğuş kapanış borcu ½</t>
  </si>
  <si>
    <t>Hacı – Doğuş kapanış borcu ½</t>
  </si>
  <si>
    <t>DOĞUŞ KAPANIŞ ALACAK TOPLAMI</t>
  </si>
  <si>
    <t>Doğuşun Borçları</t>
  </si>
  <si>
    <t>Hacı – MUSTAFA BALCIdan doğuşa verilen-2007</t>
  </si>
  <si>
    <t>Hacı – Doğuş kapanırken hacının ödediği-2017</t>
  </si>
  <si>
    <t>DOĞUŞ KAPANIŞ BORÇ TOPLAMI</t>
  </si>
  <si>
    <t>Borç – alacak tahsilatı yapılabilseydi doğuş kapanışta kalan sermaye</t>
  </si>
  <si>
    <t>doğuş hesabından hacıya düşen hisse</t>
  </si>
  <si>
    <t>doğuş hesabından nazana düşen hisse</t>
  </si>
  <si>
    <t>İnşaat HESABI</t>
  </si>
  <si>
    <t>Nazanın fazladan aldığı ,nşaat hissesi – Daire ½</t>
  </si>
  <si>
    <t>Hacının fazladan aldığı dükkan hissesi – Dükkan ½</t>
  </si>
  <si>
    <t>İnşaat hesabından hacının alacağı</t>
  </si>
  <si>
    <t>nazanın toplam borcu</t>
  </si>
  <si>
    <t>hakandan</t>
  </si>
  <si>
    <t>doğuştan</t>
  </si>
  <si>
    <t>inşaattan</t>
  </si>
  <si>
    <t>nazanın doğuş kapanışta doğuşun varlığının yarısı</t>
  </si>
  <si>
    <t>nazanın toplam borcu = hakan + doğuş kapanış + inşaat hesabı</t>
  </si>
  <si>
    <t>hakanın doğuşa olan toplam borç içindeki payı</t>
  </si>
  <si>
    <t xml:space="preserve">1203 m2 SANAYİ Arsa Değeri </t>
  </si>
  <si>
    <t>Nazan</t>
  </si>
  <si>
    <t>2007 hisse oranları</t>
  </si>
  <si>
    <t>2007 hisse değerleri</t>
  </si>
  <si>
    <t>2017 DOĞUŞ hesap kapama sonucu</t>
  </si>
  <si>
    <t>nazanın borcu arsa hissesinden düşüldü                                            I                                                    V</t>
  </si>
  <si>
    <t>hacının alacağı arsa hissesine eklendi                                           I                                                    V</t>
  </si>
  <si>
    <t>2017 hesap sonrası hisse değerleri</t>
  </si>
  <si>
    <t>2017 hesap sonrası hisse oranları</t>
  </si>
  <si>
    <t>2019-22 kira gelirlerini hacı tahsil etti                                            I                                                    V</t>
  </si>
  <si>
    <t>2019-22 kira gelirleri</t>
  </si>
  <si>
    <t>2019-22 kira gelirleri % si</t>
  </si>
  <si>
    <t>hacının tahsil ettiği 2019-22 kira gelirleri nazanın hissesine eklendi                                            I                                                    V</t>
  </si>
  <si>
    <t>2019-22 kira gelirleri hacının hissesinden düşüldü                                            I                                                    V</t>
  </si>
  <si>
    <t>2022 kira gelirleri eklenmiş hisse değerleri</t>
  </si>
  <si>
    <t>2022 kira gelirleri eklenmiş  hisse oranları</t>
  </si>
  <si>
    <t xml:space="preserve">2023 ve sonrası hesaplar için uygulanacak </t>
  </si>
  <si>
    <t>SON HİSSE ORANLARI</t>
  </si>
  <si>
    <t xml:space="preserve">2023 kira gelirleri SON HİSSE ORANLARINA GÖRE HESAPLANARAK </t>
  </si>
  <si>
    <t>KASIM 2023 tarihinden itibaren NAZANın hesabına havale edilmeye başlandı</t>
  </si>
  <si>
    <t>Arsa değeri yan arsanın satış rakamı baz alınatak belirlenmiştir.</t>
  </si>
  <si>
    <t>Niğdeli, 2007 de Altıngövde den 700.000 TL ye satın aldı.</t>
  </si>
  <si>
    <t>Dolar olarak değeri 450,000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</si>
</sst>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$-409]#,##0.00;[Red]&quot;-&quot;[$$-409]#,##0.00"/>
    <numFmt numFmtId="165" formatCode="[$₺-41F]#,##0.00;[Red]&quot;-&quot;[$₺-41F]#,##0.00"/>
    <numFmt numFmtId="166" formatCode="[$$-409]#,##0.00;[Red][$$-409]#,##0.00"/>
    <numFmt numFmtId="167" formatCode="[$-41F]#,##0.00"/>
    <numFmt numFmtId="168" formatCode="dd&quot;.&quot;mm&quot;.&quot;yyyy"/>
    <numFmt numFmtId="169" formatCode="&quot;-&quot;#,##0.00;[Red]&quot;-&quot;#,##0.00"/>
    <numFmt numFmtId="170" formatCode="%0.00"/>
    <numFmt numFmtId="171" formatCode="mmm&quot;.&quot;yy"/>
    <numFmt numFmtId="172" formatCode="[$-41F]dddd&quot;, &quot;mmmm&quot; &quot;dd&quot;, &quot;yyyy"/>
    <numFmt numFmtId="173" formatCode="0.0000%"/>
    <numFmt numFmtId="174" formatCode="[$-41F]General"/>
    <numFmt numFmtId="175" formatCode="[$-41F]%0.00"/>
    <numFmt numFmtId="176" formatCode="#,##0.00000"/>
  </numFmts>
  <fonts count="45">
    <font>
      <sz val="10"/>
      <color rgb="FF000000"/>
      <name val="Liberation Sans1"/>
      <charset val="162"/>
    </font>
    <font>
      <sz val="10"/>
      <color rgb="FF000000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sz val="11"/>
      <color rgb="FF000000"/>
      <name val="Calibri"/>
      <family val="2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b/>
      <sz val="24"/>
      <color rgb="FF000000"/>
      <name val="Liberation Sans1"/>
      <charset val="162"/>
    </font>
    <font>
      <sz val="18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sz val="10"/>
      <color rgb="FF000000"/>
      <name val="Bitstream Vera Sans"/>
      <charset val="162"/>
    </font>
    <font>
      <b/>
      <sz val="10"/>
      <color rgb="FF000000"/>
      <name val="Bitstream Vera Sans"/>
      <charset val="162"/>
    </font>
    <font>
      <b/>
      <i/>
      <u/>
      <sz val="10"/>
      <color rgb="FF000000"/>
      <name val="Bitstream Vera Sans"/>
      <charset val="162"/>
    </font>
    <font>
      <b/>
      <u/>
      <sz val="10"/>
      <color rgb="FF000000"/>
      <name val="Bitstream Vera Sans"/>
      <charset val="162"/>
    </font>
    <font>
      <b/>
      <i/>
      <sz val="10"/>
      <color rgb="FF000000"/>
      <name val="Bitstream Vera Sans"/>
      <charset val="162"/>
    </font>
    <font>
      <i/>
      <u/>
      <sz val="10"/>
      <color rgb="FF000000"/>
      <name val="Bitstream Vera Sans"/>
      <charset val="162"/>
    </font>
    <font>
      <b/>
      <sz val="12"/>
      <color rgb="FF000000"/>
      <name val="Bitstream Vera Sans"/>
      <charset val="162"/>
    </font>
    <font>
      <b/>
      <sz val="11"/>
      <color rgb="FF000000"/>
      <name val="Bitstream Vera Sans"/>
      <charset val="162"/>
    </font>
    <font>
      <u/>
      <sz val="10"/>
      <color rgb="FF000000"/>
      <name val="Bitstream Vera Sans"/>
      <charset val="162"/>
    </font>
    <font>
      <sz val="10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i/>
      <sz val="8"/>
      <color rgb="FF000000"/>
      <name val="Bitstream Vera Sans"/>
      <charset val="162"/>
    </font>
    <font>
      <b/>
      <sz val="9"/>
      <color rgb="FF000000"/>
      <name val="Bitstream Vera Sans"/>
      <charset val="162"/>
    </font>
    <font>
      <sz val="10"/>
      <color rgb="FF000000"/>
      <name val="Abyssinica SIL1"/>
      <charset val="162"/>
    </font>
    <font>
      <b/>
      <sz val="10"/>
      <color rgb="FF000000"/>
      <name val="Abyssinica SIL1"/>
      <charset val="162"/>
    </font>
    <font>
      <i/>
      <sz val="10"/>
      <color rgb="FF000000"/>
      <name val="Abyssinica SIL1"/>
      <charset val="162"/>
    </font>
    <font>
      <b/>
      <sz val="12"/>
      <color rgb="FF000000"/>
      <name val="Abyssinica SIL1"/>
      <charset val="162"/>
    </font>
    <font>
      <b/>
      <sz val="11"/>
      <color rgb="FF000000"/>
      <name val="Liberation Sans1"/>
      <charset val="162"/>
    </font>
    <font>
      <u/>
      <sz val="10"/>
      <color rgb="FF000000"/>
      <name val="Abyssinica SIL1"/>
      <charset val="162"/>
    </font>
    <font>
      <b/>
      <u/>
      <sz val="10"/>
      <color rgb="FF000000"/>
      <name val="Liberation Sans1"/>
      <charset val="162"/>
    </font>
    <font>
      <sz val="10"/>
      <color rgb="FF000000"/>
      <name val="Abyssinica SIL"/>
      <charset val="162"/>
    </font>
    <font>
      <sz val="14"/>
      <color rgb="FF000000"/>
      <name val="Abyssinica SIL"/>
      <charset val="162"/>
    </font>
    <font>
      <b/>
      <sz val="14"/>
      <color rgb="FF000000"/>
      <name val="Abyssinica SIL"/>
      <charset val="162"/>
    </font>
    <font>
      <sz val="14"/>
      <color rgb="FF000000"/>
      <name val="Liberation Sans1"/>
      <charset val="162"/>
    </font>
    <font>
      <b/>
      <sz val="14"/>
      <color rgb="FF000000"/>
      <name val="Liberation Sans1"/>
      <charset val="162"/>
    </font>
    <font>
      <sz val="14"/>
      <color rgb="FFC9211E"/>
      <name val="Liberation Sans1"/>
      <charset val="162"/>
    </font>
    <font>
      <b/>
      <sz val="12"/>
      <color rgb="FF000000"/>
      <name val="Liberation Sans1"/>
      <charset val="162"/>
    </font>
    <font>
      <b/>
      <sz val="18"/>
      <color rgb="FF000000"/>
      <name val="Liberation Sans1"/>
      <charset val="162"/>
    </font>
    <font>
      <sz val="9"/>
      <color rgb="FF000000"/>
      <name val="Liberation Sans1"/>
      <charset val="16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E8F2A1"/>
        <bgColor rgb="FFE8F2A1"/>
      </patternFill>
    </fill>
  </fills>
  <borders count="3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2A6099"/>
      </left>
      <right/>
      <top style="thin">
        <color rgb="FF2A6099"/>
      </top>
      <bottom style="thin">
        <color rgb="FF2A6099"/>
      </bottom>
      <diagonal/>
    </border>
    <border>
      <left/>
      <right/>
      <top style="thin">
        <color rgb="FF2A6099"/>
      </top>
      <bottom style="thin">
        <color rgb="FF2A6099"/>
      </bottom>
      <diagonal/>
    </border>
    <border>
      <left/>
      <right style="thin">
        <color rgb="FF2A6099"/>
      </right>
      <top style="thin">
        <color rgb="FF2A6099"/>
      </top>
      <bottom style="thin">
        <color rgb="FF2A60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74" fontId="6" fillId="0" borderId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89">
    <xf numFmtId="0" fontId="0" fillId="0" borderId="0" xfId="0"/>
    <xf numFmtId="0" fontId="16" fillId="0" borderId="0" xfId="0" applyFont="1"/>
    <xf numFmtId="4" fontId="16" fillId="0" borderId="0" xfId="0" applyNumberFormat="1" applyFont="1"/>
    <xf numFmtId="0" fontId="17" fillId="0" borderId="0" xfId="0" applyFont="1"/>
    <xf numFmtId="169" fontId="16" fillId="0" borderId="0" xfId="0" applyNumberFormat="1" applyFont="1"/>
    <xf numFmtId="0" fontId="18" fillId="4" borderId="0" xfId="0" applyFont="1" applyFill="1" applyAlignment="1">
      <alignment horizontal="right"/>
    </xf>
    <xf numFmtId="0" fontId="16" fillId="4" borderId="0" xfId="0" applyFont="1" applyFill="1"/>
    <xf numFmtId="4" fontId="18" fillId="4" borderId="0" xfId="0" applyNumberFormat="1" applyFont="1" applyFill="1" applyAlignment="1">
      <alignment horizontal="right"/>
    </xf>
    <xf numFmtId="169" fontId="18" fillId="4" borderId="0" xfId="0" applyNumberFormat="1" applyFont="1" applyFill="1" applyAlignment="1">
      <alignment horizontal="right"/>
    </xf>
    <xf numFmtId="4" fontId="19" fillId="0" borderId="0" xfId="0" applyNumberFormat="1" applyFont="1"/>
    <xf numFmtId="168" fontId="16" fillId="0" borderId="0" xfId="0" applyNumberFormat="1" applyFont="1"/>
    <xf numFmtId="4" fontId="17" fillId="0" borderId="0" xfId="0" applyNumberFormat="1" applyFont="1"/>
    <xf numFmtId="0" fontId="17" fillId="0" borderId="0" xfId="0" applyFont="1" applyAlignment="1">
      <alignment horizontal="right"/>
    </xf>
    <xf numFmtId="169" fontId="19" fillId="0" borderId="0" xfId="0" applyNumberFormat="1" applyFont="1"/>
    <xf numFmtId="169" fontId="20" fillId="0" borderId="0" xfId="0" applyNumberFormat="1" applyFont="1" applyAlignment="1">
      <alignment horizontal="right"/>
    </xf>
    <xf numFmtId="168" fontId="16" fillId="9" borderId="0" xfId="0" applyNumberFormat="1" applyFont="1" applyFill="1"/>
    <xf numFmtId="0" fontId="17" fillId="9" borderId="0" xfId="0" applyFont="1" applyFill="1"/>
    <xf numFmtId="4" fontId="17" fillId="9" borderId="0" xfId="0" applyNumberFormat="1" applyFont="1" applyFill="1"/>
    <xf numFmtId="0" fontId="21" fillId="4" borderId="0" xfId="0" applyFont="1" applyFill="1" applyAlignment="1">
      <alignment horizontal="right"/>
    </xf>
    <xf numFmtId="168" fontId="21" fillId="4" borderId="0" xfId="0" applyNumberFormat="1" applyFont="1" applyFill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4" fontId="17" fillId="0" borderId="0" xfId="0" applyNumberFormat="1" applyFont="1" applyAlignment="1">
      <alignment horizontal="right"/>
    </xf>
    <xf numFmtId="0" fontId="22" fillId="0" borderId="0" xfId="0" applyFont="1" applyAlignment="1">
      <alignment horizontal="right" vertical="center"/>
    </xf>
    <xf numFmtId="4" fontId="23" fillId="0" borderId="0" xfId="0" applyNumberFormat="1" applyFont="1" applyAlignment="1">
      <alignment vertical="center"/>
    </xf>
    <xf numFmtId="169" fontId="22" fillId="0" borderId="0" xfId="0" applyNumberFormat="1" applyFont="1" applyAlignment="1">
      <alignment horizontal="right" vertical="center"/>
    </xf>
    <xf numFmtId="169" fontId="17" fillId="0" borderId="0" xfId="0" applyNumberFormat="1" applyFont="1" applyAlignment="1">
      <alignment horizontal="right"/>
    </xf>
    <xf numFmtId="164" fontId="16" fillId="0" borderId="0" xfId="0" applyNumberFormat="1" applyFont="1"/>
    <xf numFmtId="2" fontId="16" fillId="0" borderId="0" xfId="0" applyNumberFormat="1" applyFont="1"/>
    <xf numFmtId="4" fontId="16" fillId="10" borderId="0" xfId="0" applyNumberFormat="1" applyFont="1" applyFill="1"/>
    <xf numFmtId="164" fontId="16" fillId="9" borderId="0" xfId="0" applyNumberFormat="1" applyFont="1" applyFill="1"/>
    <xf numFmtId="164" fontId="23" fillId="9" borderId="0" xfId="0" applyNumberFormat="1" applyFont="1" applyFill="1"/>
    <xf numFmtId="164" fontId="17" fillId="9" borderId="0" xfId="0" applyNumberFormat="1" applyFont="1" applyFill="1" applyAlignment="1">
      <alignment horizontal="right"/>
    </xf>
    <xf numFmtId="0" fontId="16" fillId="0" borderId="0" xfId="0" applyFont="1" applyFill="1"/>
    <xf numFmtId="174" fontId="17" fillId="0" borderId="0" xfId="7" applyFont="1" applyFill="1" applyAlignment="1"/>
    <xf numFmtId="167" fontId="16" fillId="0" borderId="0" xfId="7" applyNumberFormat="1" applyFont="1" applyFill="1" applyAlignment="1"/>
    <xf numFmtId="172" fontId="2" fillId="0" borderId="0" xfId="0" applyNumberFormat="1" applyFont="1"/>
    <xf numFmtId="174" fontId="16" fillId="0" borderId="0" xfId="7" applyFont="1" applyFill="1" applyAlignment="1"/>
    <xf numFmtId="167" fontId="17" fillId="0" borderId="0" xfId="7" applyNumberFormat="1" applyFont="1" applyFill="1" applyAlignment="1"/>
    <xf numFmtId="4" fontId="16" fillId="0" borderId="0" xfId="0" applyNumberFormat="1" applyFont="1" applyFill="1"/>
    <xf numFmtId="167" fontId="24" fillId="0" borderId="0" xfId="7" applyNumberFormat="1" applyFont="1" applyFill="1" applyAlignment="1"/>
    <xf numFmtId="167" fontId="19" fillId="0" borderId="0" xfId="7" applyNumberFormat="1" applyFont="1" applyFill="1" applyAlignment="1"/>
    <xf numFmtId="0" fontId="16" fillId="0" borderId="0" xfId="0" applyFont="1" applyFill="1" applyAlignment="1">
      <alignment horizontal="right"/>
    </xf>
    <xf numFmtId="167" fontId="25" fillId="0" borderId="0" xfId="7" applyNumberFormat="1" applyFont="1" applyFill="1" applyAlignment="1"/>
    <xf numFmtId="167" fontId="16" fillId="0" borderId="0" xfId="7" applyNumberFormat="1" applyFont="1" applyFill="1" applyAlignment="1">
      <alignment horizontal="right"/>
    </xf>
    <xf numFmtId="167" fontId="17" fillId="10" borderId="0" xfId="7" applyNumberFormat="1" applyFont="1" applyFill="1" applyAlignment="1"/>
    <xf numFmtId="167" fontId="16" fillId="0" borderId="2" xfId="7" applyNumberFormat="1" applyFont="1" applyFill="1" applyBorder="1" applyAlignment="1"/>
    <xf numFmtId="167" fontId="16" fillId="0" borderId="3" xfId="7" applyNumberFormat="1" applyFont="1" applyFill="1" applyBorder="1" applyAlignment="1"/>
    <xf numFmtId="167" fontId="16" fillId="0" borderId="4" xfId="7" applyNumberFormat="1" applyFont="1" applyFill="1" applyBorder="1" applyAlignment="1"/>
    <xf numFmtId="167" fontId="6" fillId="0" borderId="5" xfId="7" applyNumberFormat="1" applyFont="1" applyFill="1" applyBorder="1" applyAlignment="1"/>
    <xf numFmtId="167" fontId="16" fillId="0" borderId="6" xfId="7" applyNumberFormat="1" applyFont="1" applyFill="1" applyBorder="1" applyAlignment="1"/>
    <xf numFmtId="167" fontId="16" fillId="0" borderId="5" xfId="7" applyNumberFormat="1" applyFont="1" applyFill="1" applyBorder="1" applyAlignment="1"/>
    <xf numFmtId="167" fontId="27" fillId="0" borderId="7" xfId="7" applyNumberFormat="1" applyFont="1" applyFill="1" applyBorder="1" applyAlignment="1"/>
    <xf numFmtId="167" fontId="16" fillId="0" borderId="8" xfId="7" applyNumberFormat="1" applyFont="1" applyFill="1" applyBorder="1" applyAlignment="1"/>
    <xf numFmtId="167" fontId="16" fillId="0" borderId="9" xfId="7" applyNumberFormat="1" applyFont="1" applyFill="1" applyBorder="1" applyAlignment="1"/>
    <xf numFmtId="167" fontId="17" fillId="0" borderId="0" xfId="7" applyNumberFormat="1" applyFont="1" applyFill="1" applyAlignment="1">
      <alignment horizontal="right"/>
    </xf>
    <xf numFmtId="49" fontId="16" fillId="0" borderId="0" xfId="7" applyNumberFormat="1" applyFont="1" applyFill="1" applyAlignment="1">
      <alignment horizontal="right"/>
    </xf>
    <xf numFmtId="175" fontId="16" fillId="0" borderId="0" xfId="7" applyNumberFormat="1" applyFont="1" applyFill="1" applyAlignment="1"/>
    <xf numFmtId="176" fontId="16" fillId="0" borderId="0" xfId="0" applyNumberFormat="1" applyFont="1"/>
    <xf numFmtId="174" fontId="17" fillId="0" borderId="0" xfId="7" applyFont="1" applyFill="1" applyAlignment="1">
      <alignment horizontal="right"/>
    </xf>
    <xf numFmtId="0" fontId="16" fillId="9" borderId="0" xfId="0" applyFont="1" applyFill="1"/>
    <xf numFmtId="174" fontId="17" fillId="9" borderId="0" xfId="7" applyFont="1" applyFill="1" applyAlignment="1">
      <alignment horizontal="right"/>
    </xf>
    <xf numFmtId="0" fontId="19" fillId="9" borderId="0" xfId="0" applyFont="1" applyFill="1" applyAlignment="1">
      <alignment horizontal="right"/>
    </xf>
    <xf numFmtId="167" fontId="19" fillId="9" borderId="0" xfId="7" applyNumberFormat="1" applyFont="1" applyFill="1" applyAlignment="1"/>
    <xf numFmtId="174" fontId="17" fillId="0" borderId="2" xfId="7" applyFont="1" applyFill="1" applyBorder="1" applyAlignment="1"/>
    <xf numFmtId="0" fontId="0" fillId="0" borderId="3" xfId="0" applyBorder="1"/>
    <xf numFmtId="174" fontId="16" fillId="0" borderId="5" xfId="7" applyFont="1" applyFill="1" applyBorder="1" applyAlignment="1"/>
    <xf numFmtId="4" fontId="16" fillId="0" borderId="0" xfId="0" applyNumberFormat="1" applyFont="1" applyAlignment="1">
      <alignment horizontal="right"/>
    </xf>
    <xf numFmtId="174" fontId="17" fillId="4" borderId="5" xfId="7" applyFont="1" applyFill="1" applyBorder="1" applyAlignment="1"/>
    <xf numFmtId="167" fontId="28" fillId="4" borderId="6" xfId="7" applyNumberFormat="1" applyFont="1" applyFill="1" applyBorder="1" applyAlignment="1"/>
    <xf numFmtId="174" fontId="17" fillId="0" borderId="5" xfId="7" applyFont="1" applyFill="1" applyBorder="1" applyAlignment="1"/>
    <xf numFmtId="4" fontId="17" fillId="0" borderId="10" xfId="0" applyNumberFormat="1" applyFont="1" applyBorder="1"/>
    <xf numFmtId="0" fontId="0" fillId="0" borderId="11" xfId="0" applyBorder="1"/>
    <xf numFmtId="4" fontId="16" fillId="0" borderId="11" xfId="0" applyNumberFormat="1" applyFont="1" applyBorder="1" applyAlignment="1">
      <alignment horizontal="right"/>
    </xf>
    <xf numFmtId="4" fontId="16" fillId="0" borderId="11" xfId="0" applyNumberFormat="1" applyFont="1" applyBorder="1"/>
    <xf numFmtId="167" fontId="28" fillId="0" borderId="12" xfId="7" applyNumberFormat="1" applyFont="1" applyFill="1" applyBorder="1" applyAlignment="1"/>
    <xf numFmtId="4" fontId="17" fillId="0" borderId="5" xfId="0" applyNumberFormat="1" applyFont="1" applyBorder="1"/>
    <xf numFmtId="4" fontId="17" fillId="0" borderId="13" xfId="0" applyNumberFormat="1" applyFont="1" applyBorder="1"/>
    <xf numFmtId="0" fontId="0" fillId="0" borderId="14" xfId="0" applyBorder="1"/>
    <xf numFmtId="4" fontId="17" fillId="0" borderId="14" xfId="0" applyNumberFormat="1" applyFont="1" applyBorder="1"/>
    <xf numFmtId="4" fontId="16" fillId="0" borderId="14" xfId="0" applyNumberFormat="1" applyFont="1" applyBorder="1"/>
    <xf numFmtId="167" fontId="28" fillId="0" borderId="15" xfId="7" applyNumberFormat="1" applyFont="1" applyFill="1" applyBorder="1" applyAlignment="1"/>
    <xf numFmtId="0" fontId="29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29" fillId="9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167" fontId="29" fillId="0" borderId="0" xfId="7" applyNumberFormat="1" applyFont="1" applyFill="1" applyAlignment="1">
      <alignment vertical="center"/>
    </xf>
    <xf numFmtId="4" fontId="29" fillId="0" borderId="0" xfId="0" applyNumberFormat="1" applyFont="1" applyAlignment="1">
      <alignment vertical="center"/>
    </xf>
    <xf numFmtId="164" fontId="30" fillId="11" borderId="0" xfId="0" applyNumberFormat="1" applyFont="1" applyFill="1" applyAlignment="1">
      <alignment vertical="center"/>
    </xf>
    <xf numFmtId="164" fontId="0" fillId="0" borderId="0" xfId="0" applyNumberFormat="1"/>
    <xf numFmtId="165" fontId="29" fillId="0" borderId="0" xfId="0" applyNumberFormat="1" applyFont="1" applyAlignment="1">
      <alignment vertical="center"/>
    </xf>
    <xf numFmtId="164" fontId="31" fillId="12" borderId="0" xfId="0" applyNumberFormat="1" applyFont="1" applyFill="1" applyAlignment="1">
      <alignment vertical="center"/>
    </xf>
    <xf numFmtId="166" fontId="0" fillId="0" borderId="0" xfId="0" applyNumberFormat="1"/>
    <xf numFmtId="164" fontId="29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65" fontId="30" fillId="0" borderId="0" xfId="0" applyNumberFormat="1" applyFont="1" applyAlignment="1">
      <alignment vertical="center"/>
    </xf>
    <xf numFmtId="164" fontId="32" fillId="0" borderId="0" xfId="0" applyNumberFormat="1" applyFont="1" applyAlignment="1">
      <alignment vertical="center"/>
    </xf>
    <xf numFmtId="165" fontId="0" fillId="0" borderId="0" xfId="0" applyNumberFormat="1"/>
    <xf numFmtId="164" fontId="33" fillId="0" borderId="0" xfId="0" applyNumberFormat="1" applyFont="1"/>
    <xf numFmtId="164" fontId="33" fillId="13" borderId="0" xfId="0" applyNumberFormat="1" applyFont="1" applyFill="1"/>
    <xf numFmtId="0" fontId="2" fillId="0" borderId="2" xfId="0" applyFon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66" fontId="0" fillId="0" borderId="4" xfId="0" applyNumberFormat="1" applyBorder="1"/>
    <xf numFmtId="0" fontId="0" fillId="0" borderId="5" xfId="0" applyBorder="1"/>
    <xf numFmtId="167" fontId="29" fillId="0" borderId="0" xfId="7" applyNumberFormat="1" applyFont="1" applyFill="1" applyAlignment="1">
      <alignment horizontal="right" vertical="center"/>
    </xf>
    <xf numFmtId="165" fontId="29" fillId="0" borderId="0" xfId="7" applyNumberFormat="1" applyFont="1" applyFill="1" applyAlignment="1">
      <alignment vertical="center"/>
    </xf>
    <xf numFmtId="164" fontId="29" fillId="0" borderId="6" xfId="0" applyNumberFormat="1" applyFont="1" applyBorder="1" applyAlignment="1">
      <alignment vertical="center"/>
    </xf>
    <xf numFmtId="165" fontId="29" fillId="0" borderId="0" xfId="7" applyNumberFormat="1" applyFont="1" applyFill="1" applyAlignment="1">
      <alignment horizontal="right" vertical="center"/>
    </xf>
    <xf numFmtId="164" fontId="34" fillId="0" borderId="6" xfId="0" applyNumberFormat="1" applyFont="1" applyBorder="1" applyAlignment="1">
      <alignment vertical="center"/>
    </xf>
    <xf numFmtId="0" fontId="0" fillId="0" borderId="13" xfId="0" applyBorder="1"/>
    <xf numFmtId="0" fontId="0" fillId="14" borderId="14" xfId="0" applyFill="1" applyBorder="1" applyAlignment="1">
      <alignment horizontal="right"/>
    </xf>
    <xf numFmtId="0" fontId="0" fillId="14" borderId="14" xfId="0" applyFill="1" applyBorder="1"/>
    <xf numFmtId="0" fontId="2" fillId="14" borderId="14" xfId="0" applyFont="1" applyFill="1" applyBorder="1" applyAlignment="1">
      <alignment horizontal="right"/>
    </xf>
    <xf numFmtId="164" fontId="35" fillId="14" borderId="15" xfId="0" applyNumberFormat="1" applyFont="1" applyFill="1" applyBorder="1"/>
    <xf numFmtId="0" fontId="0" fillId="0" borderId="2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2" fillId="0" borderId="16" xfId="0" applyFont="1" applyBorder="1" applyAlignment="1">
      <alignment horizontal="right"/>
    </xf>
    <xf numFmtId="0" fontId="0" fillId="0" borderId="0" xfId="0" applyAlignment="1">
      <alignment horizontal="right"/>
    </xf>
    <xf numFmtId="164" fontId="2" fillId="0" borderId="6" xfId="0" applyNumberFormat="1" applyFont="1" applyBorder="1"/>
    <xf numFmtId="164" fontId="2" fillId="12" borderId="0" xfId="0" applyNumberFormat="1" applyFont="1" applyFill="1"/>
    <xf numFmtId="0" fontId="0" fillId="14" borderId="0" xfId="0" applyFill="1" applyAlignment="1">
      <alignment horizontal="right"/>
    </xf>
    <xf numFmtId="164" fontId="2" fillId="14" borderId="0" xfId="0" applyNumberFormat="1" applyFont="1" applyFill="1"/>
    <xf numFmtId="0" fontId="0" fillId="0" borderId="5" xfId="0" applyBorder="1" applyAlignment="1">
      <alignment horizontal="right"/>
    </xf>
    <xf numFmtId="0" fontId="2" fillId="0" borderId="0" xfId="0" applyFont="1"/>
    <xf numFmtId="0" fontId="0" fillId="13" borderId="5" xfId="0" applyFill="1" applyBorder="1"/>
    <xf numFmtId="0" fontId="0" fillId="13" borderId="0" xfId="0" applyFill="1"/>
    <xf numFmtId="0" fontId="0" fillId="13" borderId="0" xfId="0" applyFill="1" applyAlignment="1">
      <alignment horizontal="right"/>
    </xf>
    <xf numFmtId="164" fontId="0" fillId="13" borderId="0" xfId="0" applyNumberFormat="1" applyFill="1"/>
    <xf numFmtId="0" fontId="0" fillId="10" borderId="5" xfId="0" applyFill="1" applyBorder="1"/>
    <xf numFmtId="0" fontId="0" fillId="10" borderId="0" xfId="0" applyFill="1"/>
    <xf numFmtId="0" fontId="2" fillId="10" borderId="0" xfId="0" applyFont="1" applyFill="1" applyAlignment="1">
      <alignment horizontal="right"/>
    </xf>
    <xf numFmtId="0" fontId="2" fillId="10" borderId="0" xfId="0" applyFont="1" applyFill="1"/>
    <xf numFmtId="164" fontId="15" fillId="10" borderId="6" xfId="0" applyNumberFormat="1" applyFont="1" applyFill="1" applyBorder="1"/>
    <xf numFmtId="0" fontId="2" fillId="0" borderId="14" xfId="0" applyFont="1" applyBorder="1" applyAlignment="1">
      <alignment horizontal="right"/>
    </xf>
    <xf numFmtId="170" fontId="2" fillId="0" borderId="17" xfId="0" applyNumberFormat="1" applyFont="1" applyBorder="1"/>
    <xf numFmtId="0" fontId="0" fillId="0" borderId="15" xfId="0" applyBorder="1"/>
    <xf numFmtId="171" fontId="36" fillId="0" borderId="0" xfId="0" applyNumberFormat="1" applyFont="1" applyAlignment="1">
      <alignment vertical="center"/>
    </xf>
    <xf numFmtId="0" fontId="0" fillId="0" borderId="0" xfId="0" applyAlignment="1"/>
    <xf numFmtId="171" fontId="36" fillId="0" borderId="0" xfId="0" applyNumberFormat="1" applyFont="1" applyAlignment="1">
      <alignment horizontal="center" vertical="center"/>
    </xf>
    <xf numFmtId="171" fontId="37" fillId="0" borderId="0" xfId="0" applyNumberFormat="1" applyFont="1" applyAlignment="1">
      <alignment vertical="center"/>
    </xf>
    <xf numFmtId="0" fontId="38" fillId="0" borderId="0" xfId="0" applyFont="1" applyAlignment="1">
      <alignment horizontal="right" vertical="center"/>
    </xf>
    <xf numFmtId="164" fontId="38" fillId="0" borderId="18" xfId="0" applyNumberFormat="1" applyFont="1" applyBorder="1" applyAlignment="1">
      <alignment vertical="center"/>
    </xf>
    <xf numFmtId="0" fontId="0" fillId="0" borderId="19" xfId="0" applyBorder="1"/>
    <xf numFmtId="0" fontId="38" fillId="0" borderId="20" xfId="0" applyFont="1" applyBorder="1" applyAlignment="1">
      <alignment horizontal="center" vertical="center"/>
    </xf>
    <xf numFmtId="0" fontId="39" fillId="15" borderId="20" xfId="0" applyFont="1" applyFill="1" applyBorder="1" applyAlignment="1">
      <alignment horizontal="center"/>
    </xf>
    <xf numFmtId="0" fontId="39" fillId="9" borderId="21" xfId="0" applyFont="1" applyFill="1" applyBorder="1" applyAlignment="1">
      <alignment horizontal="center"/>
    </xf>
    <xf numFmtId="0" fontId="39" fillId="0" borderId="0" xfId="0" applyFont="1"/>
    <xf numFmtId="0" fontId="38" fillId="0" borderId="3" xfId="0" applyFont="1" applyBorder="1" applyAlignment="1">
      <alignment horizontal="right" vertical="center"/>
    </xf>
    <xf numFmtId="9" fontId="39" fillId="0" borderId="3" xfId="0" applyNumberFormat="1" applyFont="1" applyBorder="1" applyAlignment="1">
      <alignment horizontal="center"/>
    </xf>
    <xf numFmtId="9" fontId="39" fillId="0" borderId="4" xfId="0" applyNumberFormat="1" applyFont="1" applyBorder="1" applyAlignment="1">
      <alignment horizontal="center"/>
    </xf>
    <xf numFmtId="0" fontId="38" fillId="0" borderId="14" xfId="0" applyFont="1" applyBorder="1" applyAlignment="1">
      <alignment horizontal="right" vertical="center"/>
    </xf>
    <xf numFmtId="164" fontId="39" fillId="0" borderId="14" xfId="0" applyNumberFormat="1" applyFont="1" applyBorder="1"/>
    <xf numFmtId="164" fontId="39" fillId="0" borderId="15" xfId="0" applyNumberFormat="1" applyFont="1" applyBorder="1"/>
    <xf numFmtId="164" fontId="39" fillId="0" borderId="0" xfId="0" applyNumberFormat="1" applyFont="1"/>
    <xf numFmtId="0" fontId="0" fillId="0" borderId="22" xfId="0" applyBorder="1"/>
    <xf numFmtId="0" fontId="39" fillId="0" borderId="23" xfId="0" applyFont="1" applyBorder="1" applyAlignment="1">
      <alignment horizontal="right"/>
    </xf>
    <xf numFmtId="164" fontId="39" fillId="0" borderId="23" xfId="0" applyNumberFormat="1" applyFont="1" applyBorder="1"/>
    <xf numFmtId="164" fontId="39" fillId="0" borderId="24" xfId="0" applyNumberFormat="1" applyFont="1" applyBorder="1"/>
    <xf numFmtId="0" fontId="39" fillId="0" borderId="0" xfId="0" applyFont="1" applyAlignment="1">
      <alignment horizontal="right"/>
    </xf>
    <xf numFmtId="164" fontId="11" fillId="0" borderId="0" xfId="0" applyNumberFormat="1" applyFont="1" applyAlignment="1">
      <alignment horizontal="center" wrapText="1"/>
    </xf>
    <xf numFmtId="164" fontId="39" fillId="0" borderId="3" xfId="0" applyNumberFormat="1" applyFont="1" applyBorder="1"/>
    <xf numFmtId="164" fontId="39" fillId="0" borderId="4" xfId="0" applyNumberFormat="1" applyFont="1" applyBorder="1"/>
    <xf numFmtId="0" fontId="40" fillId="0" borderId="14" xfId="0" applyFont="1" applyBorder="1" applyAlignment="1">
      <alignment horizontal="right"/>
    </xf>
    <xf numFmtId="173" fontId="39" fillId="15" borderId="14" xfId="0" applyNumberFormat="1" applyFont="1" applyFill="1" applyBorder="1"/>
    <xf numFmtId="173" fontId="39" fillId="15" borderId="15" xfId="0" applyNumberFormat="1" applyFont="1" applyFill="1" applyBorder="1"/>
    <xf numFmtId="0" fontId="0" fillId="0" borderId="7" xfId="0" applyBorder="1" applyAlignment="1">
      <alignment horizontal="center" vertical="center" wrapText="1"/>
    </xf>
    <xf numFmtId="166" fontId="39" fillId="0" borderId="9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right"/>
    </xf>
    <xf numFmtId="0" fontId="39" fillId="0" borderId="14" xfId="0" applyFont="1" applyBorder="1" applyAlignment="1">
      <alignment horizontal="right"/>
    </xf>
    <xf numFmtId="173" fontId="41" fillId="15" borderId="15" xfId="0" applyNumberFormat="1" applyFont="1" applyFill="1" applyBorder="1"/>
    <xf numFmtId="0" fontId="0" fillId="0" borderId="25" xfId="0" applyBorder="1"/>
    <xf numFmtId="164" fontId="39" fillId="0" borderId="18" xfId="0" applyNumberFormat="1" applyFont="1" applyBorder="1"/>
    <xf numFmtId="164" fontId="39" fillId="0" borderId="26" xfId="0" applyNumberFormat="1" applyFont="1" applyBorder="1"/>
    <xf numFmtId="0" fontId="0" fillId="0" borderId="27" xfId="0" applyBorder="1"/>
    <xf numFmtId="0" fontId="40" fillId="0" borderId="28" xfId="0" applyFont="1" applyBorder="1" applyAlignment="1">
      <alignment horizontal="right"/>
    </xf>
    <xf numFmtId="10" fontId="39" fillId="15" borderId="28" xfId="0" applyNumberFormat="1" applyFont="1" applyFill="1" applyBorder="1"/>
    <xf numFmtId="10" fontId="39" fillId="9" borderId="29" xfId="0" applyNumberFormat="1" applyFont="1" applyFill="1" applyBorder="1"/>
    <xf numFmtId="0" fontId="42" fillId="0" borderId="2" xfId="0" applyFont="1" applyBorder="1"/>
    <xf numFmtId="0" fontId="43" fillId="0" borderId="3" xfId="0" applyFont="1" applyBorder="1"/>
    <xf numFmtId="0" fontId="43" fillId="0" borderId="13" xfId="0" applyFont="1" applyBorder="1"/>
    <xf numFmtId="0" fontId="44" fillId="0" borderId="14" xfId="0" applyFont="1" applyBorder="1"/>
    <xf numFmtId="10" fontId="43" fillId="0" borderId="14" xfId="0" applyNumberFormat="1" applyFont="1" applyBorder="1"/>
    <xf numFmtId="10" fontId="43" fillId="0" borderId="15" xfId="0" applyNumberFormat="1" applyFont="1" applyBorder="1"/>
    <xf numFmtId="172" fontId="17" fillId="0" borderId="0" xfId="0" applyNumberFormat="1" applyFont="1" applyAlignment="1"/>
    <xf numFmtId="172" fontId="17" fillId="0" borderId="0" xfId="0" applyNumberFormat="1" applyFont="1" applyAlignment="1">
      <alignment horizontal="left"/>
    </xf>
    <xf numFmtId="172" fontId="17" fillId="0" borderId="0" xfId="7" applyNumberFormat="1" applyFont="1" applyFill="1" applyAlignment="1"/>
    <xf numFmtId="172" fontId="2" fillId="0" borderId="0" xfId="0" applyNumberFormat="1" applyFont="1" applyAlignment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 Built-in Normal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al" xfId="0" builtinId="0" customBuiltin="1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1_%20SNY-%202019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LM"/>
      <sheetName val="SnyA105-22"/>
      <sheetName val="SnyB202-22"/>
      <sheetName val="SnyC301-22"/>
      <sheetName val="SnyE502-22"/>
      <sheetName val="SnyF601-22"/>
      <sheetName val="SnyG702-22"/>
      <sheetName val="SnH_yazıhane"/>
      <sheetName val="02-10-TPLM"/>
      <sheetName val="02-11-GLR"/>
      <sheetName val="02-12-GDR"/>
      <sheetName val="02-13-BKY"/>
      <sheetName val="02-14-BKY"/>
      <sheetName val="02-13-BAKIY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8">
          <cell r="AC28">
            <v>7357.6712120510329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3"/>
  <sheetViews>
    <sheetView topLeftCell="A159" zoomScale="145" zoomScaleNormal="145" workbookViewId="0">
      <selection activeCell="A159" sqref="A159"/>
    </sheetView>
  </sheetViews>
  <sheetFormatPr defaultRowHeight="11.25" customHeight="1"/>
  <cols>
    <col min="1" max="1" width="10.5703125" style="1" customWidth="1"/>
    <col min="2" max="2" width="21.7109375" style="1" customWidth="1"/>
    <col min="3" max="3" width="13.85546875" style="1" customWidth="1"/>
    <col min="4" max="4" width="12.5703125" style="1" customWidth="1"/>
    <col min="5" max="6" width="16.28515625" style="1" customWidth="1"/>
    <col min="7" max="1023" width="12.28515625" style="1" customWidth="1"/>
    <col min="1024" max="1024" width="9.140625" style="1" customWidth="1"/>
    <col min="1025" max="1025" width="9.140625" customWidth="1"/>
  </cols>
  <sheetData>
    <row r="1" spans="1:6" ht="11.25" customHeight="1">
      <c r="D1" s="2"/>
      <c r="E1" s="185">
        <v>45233</v>
      </c>
      <c r="F1" s="185"/>
    </row>
    <row r="2" spans="1:6" ht="11.25" customHeight="1">
      <c r="B2" s="3" t="s">
        <v>0</v>
      </c>
      <c r="D2" s="2"/>
      <c r="E2" s="4"/>
      <c r="F2" s="2"/>
    </row>
    <row r="3" spans="1:6" ht="11.25" customHeight="1">
      <c r="A3" s="5" t="s">
        <v>1</v>
      </c>
      <c r="B3" s="6"/>
      <c r="C3" s="5" t="s">
        <v>2</v>
      </c>
      <c r="D3" s="7" t="s">
        <v>3</v>
      </c>
      <c r="E3" s="8" t="s">
        <v>4</v>
      </c>
      <c r="F3" s="7" t="s">
        <v>5</v>
      </c>
    </row>
    <row r="4" spans="1:6" ht="11.25" customHeight="1">
      <c r="B4" s="3" t="s">
        <v>6</v>
      </c>
      <c r="C4" s="9">
        <v>17075.75</v>
      </c>
      <c r="E4" s="4"/>
      <c r="F4" s="9">
        <f>C4+E4</f>
        <v>17075.75</v>
      </c>
    </row>
    <row r="5" spans="1:6" ht="11.25" customHeight="1">
      <c r="A5" s="10">
        <v>38253</v>
      </c>
      <c r="B5" s="1" t="s">
        <v>7</v>
      </c>
      <c r="D5" s="2">
        <v>90</v>
      </c>
      <c r="E5" s="4"/>
      <c r="F5" s="2">
        <f t="shared" ref="F5:F24" si="0">F4+D5+E5</f>
        <v>17165.75</v>
      </c>
    </row>
    <row r="6" spans="1:6" ht="11.25" customHeight="1">
      <c r="B6" s="1" t="s">
        <v>7</v>
      </c>
      <c r="D6" s="2">
        <v>45</v>
      </c>
      <c r="E6" s="4"/>
      <c r="F6" s="2">
        <f t="shared" si="0"/>
        <v>17210.75</v>
      </c>
    </row>
    <row r="7" spans="1:6" ht="11.25" customHeight="1">
      <c r="B7" s="1" t="s">
        <v>8</v>
      </c>
      <c r="D7" s="2">
        <v>5</v>
      </c>
      <c r="E7" s="4"/>
      <c r="F7" s="2">
        <f t="shared" si="0"/>
        <v>17215.75</v>
      </c>
    </row>
    <row r="8" spans="1:6" ht="11.25" customHeight="1">
      <c r="B8" s="1" t="s">
        <v>7</v>
      </c>
      <c r="D8" s="2">
        <v>36</v>
      </c>
      <c r="E8" s="4"/>
      <c r="F8" s="2">
        <f t="shared" si="0"/>
        <v>17251.75</v>
      </c>
    </row>
    <row r="9" spans="1:6" ht="11.25" customHeight="1">
      <c r="B9" s="3" t="s">
        <v>9</v>
      </c>
      <c r="C9" s="3"/>
      <c r="D9" s="11">
        <v>725</v>
      </c>
      <c r="E9" s="4"/>
      <c r="F9" s="2">
        <f t="shared" si="0"/>
        <v>17976.75</v>
      </c>
    </row>
    <row r="10" spans="1:6" ht="11.25" customHeight="1">
      <c r="B10" s="3" t="s">
        <v>10</v>
      </c>
      <c r="C10" s="3"/>
      <c r="D10" s="11">
        <v>725</v>
      </c>
      <c r="E10" s="4"/>
      <c r="F10" s="2">
        <f t="shared" si="0"/>
        <v>18701.75</v>
      </c>
    </row>
    <row r="11" spans="1:6" ht="11.25" customHeight="1">
      <c r="B11" s="3" t="s">
        <v>11</v>
      </c>
      <c r="C11" s="3"/>
      <c r="D11" s="11">
        <v>725</v>
      </c>
      <c r="E11" s="4"/>
      <c r="F11" s="2">
        <f t="shared" si="0"/>
        <v>19426.75</v>
      </c>
    </row>
    <row r="12" spans="1:6" ht="11.25" customHeight="1">
      <c r="B12" s="3" t="s">
        <v>12</v>
      </c>
      <c r="C12" s="3"/>
      <c r="D12" s="11">
        <v>1200</v>
      </c>
      <c r="E12" s="4"/>
      <c r="F12" s="2">
        <f t="shared" si="0"/>
        <v>20626.75</v>
      </c>
    </row>
    <row r="13" spans="1:6" ht="11.25" customHeight="1">
      <c r="B13" s="3" t="s">
        <v>13</v>
      </c>
      <c r="C13" s="3"/>
      <c r="D13" s="11">
        <v>725</v>
      </c>
      <c r="E13" s="4"/>
      <c r="F13" s="2">
        <f t="shared" si="0"/>
        <v>21351.75</v>
      </c>
    </row>
    <row r="14" spans="1:6" ht="11.25" customHeight="1">
      <c r="B14" s="1" t="s">
        <v>14</v>
      </c>
      <c r="D14" s="2">
        <v>65</v>
      </c>
      <c r="E14" s="4"/>
      <c r="F14" s="2">
        <f t="shared" si="0"/>
        <v>21416.75</v>
      </c>
    </row>
    <row r="15" spans="1:6" ht="11.25" customHeight="1">
      <c r="B15" s="1" t="s">
        <v>15</v>
      </c>
      <c r="D15" s="2">
        <v>400</v>
      </c>
      <c r="E15" s="4"/>
      <c r="F15" s="2">
        <f t="shared" si="0"/>
        <v>21816.75</v>
      </c>
    </row>
    <row r="16" spans="1:6" ht="11.25" customHeight="1">
      <c r="B16" s="3" t="s">
        <v>16</v>
      </c>
      <c r="C16" s="3"/>
      <c r="D16" s="11">
        <v>725</v>
      </c>
      <c r="E16" s="4"/>
      <c r="F16" s="2">
        <f t="shared" si="0"/>
        <v>22541.75</v>
      </c>
    </row>
    <row r="17" spans="1:6" ht="11.25" customHeight="1">
      <c r="B17" s="3" t="s">
        <v>17</v>
      </c>
      <c r="C17" s="3"/>
      <c r="D17" s="11">
        <v>725</v>
      </c>
      <c r="E17" s="4"/>
      <c r="F17" s="2">
        <f t="shared" si="0"/>
        <v>23266.75</v>
      </c>
    </row>
    <row r="18" spans="1:6" ht="11.25" customHeight="1">
      <c r="B18" s="3" t="s">
        <v>12</v>
      </c>
      <c r="C18" s="3"/>
      <c r="D18" s="11">
        <v>4500</v>
      </c>
      <c r="E18" s="4"/>
      <c r="F18" s="2">
        <f t="shared" si="0"/>
        <v>27766.75</v>
      </c>
    </row>
    <row r="19" spans="1:6" ht="11.25" customHeight="1">
      <c r="A19" s="10">
        <v>38328</v>
      </c>
      <c r="B19" s="3" t="s">
        <v>18</v>
      </c>
      <c r="C19" s="3">
        <v>1</v>
      </c>
      <c r="D19" s="11">
        <v>2426</v>
      </c>
      <c r="E19" s="4"/>
      <c r="F19" s="2">
        <f t="shared" si="0"/>
        <v>30192.75</v>
      </c>
    </row>
    <row r="20" spans="1:6" ht="11.25" customHeight="1">
      <c r="B20" s="3" t="s">
        <v>19</v>
      </c>
      <c r="C20" s="3"/>
      <c r="D20" s="11">
        <v>1520</v>
      </c>
      <c r="E20" s="4"/>
      <c r="F20" s="2">
        <f t="shared" si="0"/>
        <v>31712.75</v>
      </c>
    </row>
    <row r="21" spans="1:6" ht="11.25" customHeight="1">
      <c r="B21" s="1" t="s">
        <v>20</v>
      </c>
      <c r="D21" s="2"/>
      <c r="E21" s="4">
        <v>-2000</v>
      </c>
      <c r="F21" s="2">
        <f t="shared" si="0"/>
        <v>29712.75</v>
      </c>
    </row>
    <row r="22" spans="1:6" ht="11.25" customHeight="1">
      <c r="B22" s="1" t="s">
        <v>21</v>
      </c>
      <c r="D22" s="2"/>
      <c r="E22" s="4">
        <v>-3000</v>
      </c>
      <c r="F22" s="2">
        <f t="shared" si="0"/>
        <v>26712.75</v>
      </c>
    </row>
    <row r="23" spans="1:6" ht="11.25" customHeight="1">
      <c r="B23" s="1" t="s">
        <v>22</v>
      </c>
      <c r="D23" s="2"/>
      <c r="E23" s="4">
        <v>-3750</v>
      </c>
      <c r="F23" s="2">
        <f t="shared" si="0"/>
        <v>22962.75</v>
      </c>
    </row>
    <row r="24" spans="1:6" ht="11.25" customHeight="1">
      <c r="A24" s="10">
        <v>38352</v>
      </c>
      <c r="B24" s="1" t="s">
        <v>23</v>
      </c>
      <c r="D24" s="2"/>
      <c r="E24" s="4">
        <v>-1960</v>
      </c>
      <c r="F24" s="2">
        <f t="shared" si="0"/>
        <v>21002.75</v>
      </c>
    </row>
    <row r="25" spans="1:6" ht="11.25" customHeight="1">
      <c r="A25" s="10"/>
      <c r="C25" s="12" t="s">
        <v>24</v>
      </c>
      <c r="D25" s="9">
        <f>SUM(D5:D24)</f>
        <v>14637</v>
      </c>
      <c r="E25" s="13">
        <f>SUM(E5:E24)</f>
        <v>-10710</v>
      </c>
      <c r="F25" s="2"/>
    </row>
    <row r="26" spans="1:6" ht="11.25" customHeight="1">
      <c r="A26" s="10"/>
      <c r="D26" s="2"/>
      <c r="E26" s="4"/>
      <c r="F26" s="2"/>
    </row>
    <row r="27" spans="1:6" ht="11.25" customHeight="1">
      <c r="A27" s="10"/>
      <c r="D27" s="2"/>
      <c r="E27" s="4"/>
      <c r="F27" s="2"/>
    </row>
    <row r="28" spans="1:6" ht="11.25" customHeight="1">
      <c r="A28" s="5">
        <v>2005</v>
      </c>
      <c r="B28" s="6"/>
      <c r="C28" s="5" t="s">
        <v>2</v>
      </c>
      <c r="D28" s="7" t="s">
        <v>3</v>
      </c>
      <c r="E28" s="8" t="s">
        <v>4</v>
      </c>
      <c r="F28" s="7" t="s">
        <v>5</v>
      </c>
    </row>
    <row r="29" spans="1:6" ht="11.25" customHeight="1">
      <c r="A29" s="10"/>
      <c r="D29" s="2"/>
      <c r="E29" s="14" t="s">
        <v>25</v>
      </c>
      <c r="F29" s="2">
        <f>F24</f>
        <v>21002.75</v>
      </c>
    </row>
    <row r="30" spans="1:6" ht="11.25" customHeight="1">
      <c r="A30" s="10">
        <v>38366</v>
      </c>
      <c r="B30" s="3" t="s">
        <v>26</v>
      </c>
      <c r="C30" s="3">
        <v>2</v>
      </c>
      <c r="D30" s="11">
        <v>677</v>
      </c>
      <c r="E30" s="4"/>
      <c r="F30" s="2">
        <f t="shared" ref="F30:F66" si="1">F29+D30+E30</f>
        <v>21679.75</v>
      </c>
    </row>
    <row r="31" spans="1:6" ht="11.25" customHeight="1">
      <c r="A31" s="10">
        <v>38369</v>
      </c>
      <c r="B31" s="3" t="s">
        <v>18</v>
      </c>
      <c r="C31" s="3">
        <v>3</v>
      </c>
      <c r="D31" s="11">
        <v>2466.3200000000002</v>
      </c>
      <c r="E31" s="4"/>
      <c r="F31" s="2">
        <f t="shared" si="1"/>
        <v>24146.07</v>
      </c>
    </row>
    <row r="32" spans="1:6" ht="11.25" customHeight="1">
      <c r="A32" s="10">
        <v>38378</v>
      </c>
      <c r="B32" s="1" t="s">
        <v>27</v>
      </c>
      <c r="D32" s="2">
        <v>200</v>
      </c>
      <c r="E32" s="4"/>
      <c r="F32" s="2">
        <f t="shared" si="1"/>
        <v>24346.07</v>
      </c>
    </row>
    <row r="33" spans="1:6" ht="11.25" customHeight="1">
      <c r="A33" s="10"/>
      <c r="B33" s="1" t="s">
        <v>14</v>
      </c>
      <c r="D33" s="2">
        <v>140</v>
      </c>
      <c r="E33" s="4"/>
      <c r="F33" s="2">
        <f t="shared" si="1"/>
        <v>24486.07</v>
      </c>
    </row>
    <row r="34" spans="1:6" ht="11.25" customHeight="1">
      <c r="A34" s="10"/>
      <c r="B34" s="1" t="s">
        <v>28</v>
      </c>
      <c r="D34" s="2">
        <v>1000</v>
      </c>
      <c r="E34" s="4"/>
      <c r="F34" s="2">
        <f t="shared" si="1"/>
        <v>25486.07</v>
      </c>
    </row>
    <row r="35" spans="1:6" ht="11.25" customHeight="1">
      <c r="A35" s="10">
        <v>38383</v>
      </c>
      <c r="B35" s="3" t="s">
        <v>29</v>
      </c>
      <c r="C35" s="3"/>
      <c r="D35" s="11">
        <v>760</v>
      </c>
      <c r="E35" s="4"/>
      <c r="F35" s="2">
        <f t="shared" si="1"/>
        <v>26246.07</v>
      </c>
    </row>
    <row r="36" spans="1:6" ht="11.25" customHeight="1">
      <c r="A36" s="10">
        <v>38411</v>
      </c>
      <c r="B36" s="3" t="s">
        <v>30</v>
      </c>
      <c r="C36" s="3"/>
      <c r="D36" s="11">
        <v>760</v>
      </c>
      <c r="E36" s="4"/>
      <c r="F36" s="2">
        <f t="shared" si="1"/>
        <v>27006.07</v>
      </c>
    </row>
    <row r="37" spans="1:6" ht="11.25" customHeight="1">
      <c r="A37" s="10">
        <v>38421</v>
      </c>
      <c r="B37" s="3" t="s">
        <v>31</v>
      </c>
      <c r="C37" s="3">
        <v>4</v>
      </c>
      <c r="D37" s="11">
        <v>2568.86</v>
      </c>
      <c r="E37" s="4"/>
      <c r="F37" s="2">
        <f t="shared" si="1"/>
        <v>29574.93</v>
      </c>
    </row>
    <row r="38" spans="1:6" ht="11.25" customHeight="1">
      <c r="A38" s="10">
        <v>38422</v>
      </c>
      <c r="B38" s="3" t="s">
        <v>32</v>
      </c>
      <c r="C38" s="3">
        <v>5</v>
      </c>
      <c r="D38" s="11">
        <v>2414.08</v>
      </c>
      <c r="E38" s="4"/>
      <c r="F38" s="2">
        <f t="shared" si="1"/>
        <v>31989.010000000002</v>
      </c>
    </row>
    <row r="39" spans="1:6" ht="11.25" customHeight="1">
      <c r="A39" s="10">
        <v>38422</v>
      </c>
      <c r="B39" s="3" t="s">
        <v>33</v>
      </c>
      <c r="C39" s="3">
        <v>6</v>
      </c>
      <c r="D39" s="11">
        <v>2279.2399999999998</v>
      </c>
      <c r="E39" s="4"/>
      <c r="F39" s="2">
        <f t="shared" si="1"/>
        <v>34268.25</v>
      </c>
    </row>
    <row r="40" spans="1:6" ht="11.25" customHeight="1">
      <c r="A40" s="10">
        <v>38442</v>
      </c>
      <c r="B40" s="3" t="s">
        <v>34</v>
      </c>
      <c r="C40" s="3"/>
      <c r="D40" s="11">
        <v>742</v>
      </c>
      <c r="E40" s="4"/>
      <c r="F40" s="2">
        <f t="shared" si="1"/>
        <v>35010.25</v>
      </c>
    </row>
    <row r="41" spans="1:6" ht="11.25" customHeight="1">
      <c r="A41" s="10"/>
      <c r="B41" s="1" t="s">
        <v>14</v>
      </c>
      <c r="D41" s="2">
        <v>65</v>
      </c>
      <c r="E41" s="4"/>
      <c r="F41" s="2">
        <f t="shared" si="1"/>
        <v>35075.25</v>
      </c>
    </row>
    <row r="42" spans="1:6" ht="11.25" customHeight="1">
      <c r="A42" s="10"/>
      <c r="B42" s="1" t="s">
        <v>35</v>
      </c>
      <c r="D42" s="2">
        <v>5</v>
      </c>
      <c r="E42" s="4"/>
      <c r="F42" s="2">
        <f t="shared" si="1"/>
        <v>35080.25</v>
      </c>
    </row>
    <row r="43" spans="1:6" ht="11.25" customHeight="1">
      <c r="A43" s="10">
        <v>38472</v>
      </c>
      <c r="B43" s="3" t="s">
        <v>36</v>
      </c>
      <c r="C43" s="3"/>
      <c r="D43" s="11">
        <v>742</v>
      </c>
      <c r="E43" s="4"/>
      <c r="F43" s="2">
        <f t="shared" si="1"/>
        <v>35822.25</v>
      </c>
    </row>
    <row r="44" spans="1:6" ht="11.25" customHeight="1">
      <c r="A44" s="10"/>
      <c r="B44" s="1" t="s">
        <v>37</v>
      </c>
      <c r="D44" s="2">
        <v>10</v>
      </c>
      <c r="E44" s="4"/>
      <c r="F44" s="2">
        <f t="shared" si="1"/>
        <v>35832.25</v>
      </c>
    </row>
    <row r="45" spans="1:6" ht="11.25" customHeight="1">
      <c r="A45" s="10"/>
      <c r="B45" s="1" t="s">
        <v>38</v>
      </c>
      <c r="D45" s="2">
        <v>3</v>
      </c>
      <c r="E45" s="4"/>
      <c r="F45" s="2">
        <f t="shared" si="1"/>
        <v>35835.25</v>
      </c>
    </row>
    <row r="46" spans="1:6" ht="11.25" customHeight="1">
      <c r="A46" s="10">
        <v>38503</v>
      </c>
      <c r="B46" s="3" t="s">
        <v>39</v>
      </c>
      <c r="C46" s="3"/>
      <c r="D46" s="11">
        <v>750</v>
      </c>
      <c r="E46" s="4"/>
      <c r="F46" s="2">
        <f t="shared" si="1"/>
        <v>36585.25</v>
      </c>
    </row>
    <row r="47" spans="1:6" ht="11.25" customHeight="1">
      <c r="A47" s="10">
        <v>38506</v>
      </c>
      <c r="B47" s="3" t="s">
        <v>40</v>
      </c>
      <c r="C47" s="3">
        <v>7</v>
      </c>
      <c r="D47" s="11">
        <v>2547.8000000000002</v>
      </c>
      <c r="E47" s="4"/>
      <c r="F47" s="2">
        <f t="shared" si="1"/>
        <v>39133.050000000003</v>
      </c>
    </row>
    <row r="48" spans="1:6" ht="11.25" customHeight="1">
      <c r="A48" s="10">
        <v>38506</v>
      </c>
      <c r="B48" s="3" t="s">
        <v>41</v>
      </c>
      <c r="C48" s="3">
        <v>8</v>
      </c>
      <c r="D48" s="11">
        <v>2392.65</v>
      </c>
      <c r="E48" s="4"/>
      <c r="F48" s="2">
        <f t="shared" si="1"/>
        <v>41525.700000000004</v>
      </c>
    </row>
    <row r="49" spans="1:6" ht="11.25" customHeight="1">
      <c r="A49" s="10"/>
      <c r="B49" s="1" t="s">
        <v>42</v>
      </c>
      <c r="D49" s="2">
        <v>116</v>
      </c>
      <c r="E49" s="4"/>
      <c r="F49" s="2">
        <f t="shared" si="1"/>
        <v>41641.700000000004</v>
      </c>
    </row>
    <row r="50" spans="1:6" ht="11.25" customHeight="1">
      <c r="A50" s="10">
        <v>38582</v>
      </c>
      <c r="B50" s="3" t="s">
        <v>43</v>
      </c>
      <c r="C50" s="3">
        <v>10</v>
      </c>
      <c r="D50" s="11">
        <v>7455.35</v>
      </c>
      <c r="E50" s="4"/>
      <c r="F50" s="2">
        <f t="shared" si="1"/>
        <v>49097.05</v>
      </c>
    </row>
    <row r="51" spans="1:6" ht="11.25" customHeight="1">
      <c r="A51" s="10">
        <v>38582</v>
      </c>
      <c r="B51" s="3" t="s">
        <v>43</v>
      </c>
      <c r="C51" s="3">
        <v>11</v>
      </c>
      <c r="D51" s="11">
        <v>80.73</v>
      </c>
      <c r="E51" s="4"/>
      <c r="F51" s="2">
        <f t="shared" si="1"/>
        <v>49177.780000000006</v>
      </c>
    </row>
    <row r="52" spans="1:6" ht="11.25" customHeight="1">
      <c r="A52" s="15">
        <v>38582</v>
      </c>
      <c r="B52" s="16" t="s">
        <v>44</v>
      </c>
      <c r="C52" s="16">
        <v>9</v>
      </c>
      <c r="D52" s="17">
        <v>10861.5</v>
      </c>
      <c r="E52" s="4"/>
      <c r="F52" s="2">
        <f t="shared" si="1"/>
        <v>60039.280000000006</v>
      </c>
    </row>
    <row r="53" spans="1:6" ht="11.25" customHeight="1">
      <c r="A53" s="10">
        <v>38477</v>
      </c>
      <c r="B53" s="1" t="s">
        <v>45</v>
      </c>
      <c r="C53" s="1">
        <v>12</v>
      </c>
      <c r="D53" s="2">
        <v>1500</v>
      </c>
      <c r="E53" s="4"/>
      <c r="F53" s="2">
        <f t="shared" si="1"/>
        <v>61539.280000000006</v>
      </c>
    </row>
    <row r="54" spans="1:6" ht="11.25" customHeight="1">
      <c r="A54" s="10">
        <v>38603</v>
      </c>
      <c r="B54" s="3" t="s">
        <v>46</v>
      </c>
      <c r="C54" s="3">
        <v>13</v>
      </c>
      <c r="D54" s="11">
        <v>2494.27</v>
      </c>
      <c r="E54" s="4"/>
      <c r="F54" s="2">
        <f t="shared" si="1"/>
        <v>64033.55</v>
      </c>
    </row>
    <row r="55" spans="1:6" ht="11.25" customHeight="1">
      <c r="A55" s="10">
        <v>38603</v>
      </c>
      <c r="B55" s="3" t="s">
        <v>47</v>
      </c>
      <c r="C55" s="3">
        <v>14</v>
      </c>
      <c r="D55" s="11">
        <v>2379.15</v>
      </c>
      <c r="E55" s="4"/>
      <c r="F55" s="2">
        <f t="shared" si="1"/>
        <v>66412.7</v>
      </c>
    </row>
    <row r="56" spans="1:6" ht="11.25" customHeight="1">
      <c r="A56" s="10">
        <v>38603</v>
      </c>
      <c r="B56" s="3" t="s">
        <v>48</v>
      </c>
      <c r="C56" s="3">
        <v>15</v>
      </c>
      <c r="D56" s="11">
        <v>2623.01</v>
      </c>
      <c r="E56" s="4"/>
      <c r="F56" s="2">
        <f t="shared" si="1"/>
        <v>69035.709999999992</v>
      </c>
    </row>
    <row r="57" spans="1:6" ht="11.25" customHeight="1">
      <c r="A57" s="10"/>
      <c r="B57" s="1" t="s">
        <v>49</v>
      </c>
      <c r="D57" s="2">
        <v>3900</v>
      </c>
      <c r="E57" s="4"/>
      <c r="F57" s="2">
        <f t="shared" si="1"/>
        <v>72935.709999999992</v>
      </c>
    </row>
    <row r="58" spans="1:6" ht="11.25" customHeight="1">
      <c r="A58" s="10"/>
      <c r="B58" s="1" t="s">
        <v>50</v>
      </c>
      <c r="D58" s="2">
        <v>3540</v>
      </c>
      <c r="E58" s="4"/>
      <c r="F58" s="2">
        <f t="shared" si="1"/>
        <v>76475.709999999992</v>
      </c>
    </row>
    <row r="59" spans="1:6" ht="11.25" customHeight="1">
      <c r="A59" s="10"/>
      <c r="B59" s="1" t="s">
        <v>51</v>
      </c>
      <c r="D59" s="2"/>
      <c r="E59" s="4">
        <v>-7040</v>
      </c>
      <c r="F59" s="2">
        <f t="shared" si="1"/>
        <v>69435.709999999992</v>
      </c>
    </row>
    <row r="60" spans="1:6" ht="11.25" customHeight="1">
      <c r="A60" s="10">
        <v>38643</v>
      </c>
      <c r="B60" s="3" t="s">
        <v>52</v>
      </c>
      <c r="C60" s="3">
        <v>16</v>
      </c>
      <c r="D60" s="11">
        <v>2421.46</v>
      </c>
      <c r="E60" s="4"/>
      <c r="F60" s="2">
        <f t="shared" si="1"/>
        <v>71857.17</v>
      </c>
    </row>
    <row r="61" spans="1:6" ht="11.25" customHeight="1">
      <c r="A61" s="10">
        <v>38643</v>
      </c>
      <c r="B61" s="3" t="s">
        <v>53</v>
      </c>
      <c r="C61" s="3">
        <v>17</v>
      </c>
      <c r="D61" s="11">
        <v>2309.5</v>
      </c>
      <c r="E61" s="4"/>
      <c r="F61" s="2">
        <f t="shared" si="1"/>
        <v>74166.67</v>
      </c>
    </row>
    <row r="62" spans="1:6" ht="11.25" customHeight="1">
      <c r="A62" s="10">
        <v>38643</v>
      </c>
      <c r="B62" s="1" t="s">
        <v>54</v>
      </c>
      <c r="C62" s="1">
        <v>18</v>
      </c>
      <c r="D62" s="2">
        <v>10165</v>
      </c>
      <c r="E62" s="4"/>
      <c r="F62" s="2">
        <f t="shared" si="1"/>
        <v>84331.67</v>
      </c>
    </row>
    <row r="63" spans="1:6" ht="11.25" customHeight="1">
      <c r="A63" s="10"/>
      <c r="B63" s="3" t="s">
        <v>55</v>
      </c>
      <c r="C63" s="3"/>
      <c r="D63" s="11">
        <v>500</v>
      </c>
      <c r="E63" s="4"/>
      <c r="F63" s="2">
        <f t="shared" si="1"/>
        <v>84831.67</v>
      </c>
    </row>
    <row r="64" spans="1:6" ht="11.25" customHeight="1">
      <c r="A64" s="10"/>
      <c r="B64" s="1" t="s">
        <v>56</v>
      </c>
      <c r="D64" s="2">
        <v>30</v>
      </c>
      <c r="E64" s="4"/>
      <c r="F64" s="2">
        <f t="shared" si="1"/>
        <v>84861.67</v>
      </c>
    </row>
    <row r="65" spans="1:6" ht="11.25" customHeight="1">
      <c r="A65" s="10"/>
      <c r="B65" s="3" t="s">
        <v>55</v>
      </c>
      <c r="C65" s="3"/>
      <c r="D65" s="11">
        <v>105</v>
      </c>
      <c r="E65" s="4"/>
      <c r="F65" s="2">
        <f t="shared" si="1"/>
        <v>84966.67</v>
      </c>
    </row>
    <row r="66" spans="1:6" ht="11.25" customHeight="1">
      <c r="A66" s="10"/>
      <c r="B66" s="1" t="s">
        <v>57</v>
      </c>
      <c r="D66" s="2">
        <v>1000</v>
      </c>
      <c r="E66" s="4"/>
      <c r="F66" s="2">
        <f t="shared" si="1"/>
        <v>85966.67</v>
      </c>
    </row>
    <row r="67" spans="1:6" ht="11.25" customHeight="1">
      <c r="A67" s="10"/>
      <c r="C67" s="12" t="s">
        <v>58</v>
      </c>
      <c r="D67" s="9">
        <f>SUM(D30:D66)</f>
        <v>72003.92</v>
      </c>
      <c r="E67" s="13">
        <f>SUM(E30:E66)</f>
        <v>-7040</v>
      </c>
      <c r="F67" s="2"/>
    </row>
    <row r="68" spans="1:6" ht="11.25" customHeight="1">
      <c r="A68" s="10"/>
      <c r="D68" s="2"/>
      <c r="E68" s="4"/>
      <c r="F68" s="2"/>
    </row>
    <row r="69" spans="1:6" ht="11.25" customHeight="1">
      <c r="A69" s="10"/>
      <c r="D69" s="2"/>
      <c r="E69" s="4"/>
      <c r="F69" s="2"/>
    </row>
    <row r="70" spans="1:6" ht="11.25" customHeight="1">
      <c r="A70" s="10"/>
      <c r="D70" s="2"/>
      <c r="E70" s="4"/>
      <c r="F70" s="2"/>
    </row>
    <row r="71" spans="1:6" ht="11.25" customHeight="1">
      <c r="A71" s="5">
        <v>2006</v>
      </c>
      <c r="B71" s="6"/>
      <c r="C71" s="5" t="s">
        <v>2</v>
      </c>
      <c r="D71" s="7" t="s">
        <v>3</v>
      </c>
      <c r="E71" s="8" t="s">
        <v>4</v>
      </c>
      <c r="F71" s="7" t="s">
        <v>5</v>
      </c>
    </row>
    <row r="72" spans="1:6" ht="11.25" customHeight="1">
      <c r="A72" s="10"/>
      <c r="D72" s="2"/>
      <c r="E72" s="14" t="s">
        <v>59</v>
      </c>
      <c r="F72" s="11">
        <f>F66</f>
        <v>85966.67</v>
      </c>
    </row>
    <row r="73" spans="1:6" ht="11.25" customHeight="1">
      <c r="A73" s="1">
        <v>2006</v>
      </c>
      <c r="B73" s="1" t="s">
        <v>60</v>
      </c>
      <c r="D73" s="2">
        <v>3150</v>
      </c>
      <c r="E73" s="4"/>
      <c r="F73" s="2">
        <f t="shared" ref="F73:F104" si="2">F72+D73+E73</f>
        <v>89116.67</v>
      </c>
    </row>
    <row r="74" spans="1:6" ht="11.25" customHeight="1">
      <c r="A74" s="10"/>
      <c r="B74" s="1" t="s">
        <v>61</v>
      </c>
      <c r="D74" s="2">
        <v>200</v>
      </c>
      <c r="E74" s="4"/>
      <c r="F74" s="2">
        <f t="shared" si="2"/>
        <v>89316.67</v>
      </c>
    </row>
    <row r="75" spans="1:6" ht="11.25" customHeight="1">
      <c r="A75" s="10"/>
      <c r="B75" s="1" t="s">
        <v>62</v>
      </c>
      <c r="D75" s="2">
        <v>49</v>
      </c>
      <c r="E75" s="4"/>
      <c r="F75" s="2">
        <f t="shared" si="2"/>
        <v>89365.67</v>
      </c>
    </row>
    <row r="76" spans="1:6" ht="11.25" customHeight="1">
      <c r="A76" s="10"/>
      <c r="B76" s="1" t="s">
        <v>63</v>
      </c>
      <c r="D76" s="2">
        <v>115</v>
      </c>
      <c r="E76" s="4"/>
      <c r="F76" s="2">
        <f t="shared" si="2"/>
        <v>89480.67</v>
      </c>
    </row>
    <row r="77" spans="1:6" ht="11.25" customHeight="1">
      <c r="A77" s="10">
        <v>38762</v>
      </c>
      <c r="B77" s="3" t="s">
        <v>64</v>
      </c>
      <c r="C77" s="3">
        <v>19</v>
      </c>
      <c r="D77" s="11">
        <v>2755</v>
      </c>
      <c r="E77" s="4"/>
      <c r="F77" s="2">
        <f t="shared" si="2"/>
        <v>92235.67</v>
      </c>
    </row>
    <row r="78" spans="1:6" ht="11.25" customHeight="1">
      <c r="A78" s="10">
        <v>38762</v>
      </c>
      <c r="B78" s="3" t="s">
        <v>65</v>
      </c>
      <c r="C78" s="3">
        <v>20</v>
      </c>
      <c r="D78" s="11">
        <v>2399.2399999999998</v>
      </c>
      <c r="E78" s="4"/>
      <c r="F78" s="2">
        <f t="shared" si="2"/>
        <v>94634.91</v>
      </c>
    </row>
    <row r="79" spans="1:6" ht="11.25" customHeight="1">
      <c r="A79" s="10">
        <v>38762</v>
      </c>
      <c r="B79" s="3" t="s">
        <v>66</v>
      </c>
      <c r="C79" s="3">
        <v>21</v>
      </c>
      <c r="D79" s="11">
        <v>2298.65</v>
      </c>
      <c r="E79" s="4"/>
      <c r="F79" s="2">
        <f t="shared" si="2"/>
        <v>96933.56</v>
      </c>
    </row>
    <row r="80" spans="1:6" ht="11.25" customHeight="1">
      <c r="A80" s="10">
        <v>38762</v>
      </c>
      <c r="B80" s="3" t="s">
        <v>67</v>
      </c>
      <c r="C80" s="3">
        <v>22</v>
      </c>
      <c r="D80" s="11">
        <v>2489.14</v>
      </c>
      <c r="E80" s="4"/>
      <c r="F80" s="2">
        <f t="shared" si="2"/>
        <v>99422.7</v>
      </c>
    </row>
    <row r="81" spans="1:6" ht="11.25" customHeight="1">
      <c r="A81" s="10">
        <v>38762</v>
      </c>
      <c r="B81" s="3" t="s">
        <v>68</v>
      </c>
      <c r="C81" s="3">
        <v>23</v>
      </c>
      <c r="D81" s="11">
        <v>2580.3000000000002</v>
      </c>
      <c r="E81" s="4"/>
      <c r="F81" s="2">
        <f t="shared" si="2"/>
        <v>102003</v>
      </c>
    </row>
    <row r="82" spans="1:6" ht="11.25" customHeight="1">
      <c r="A82" s="10">
        <v>38762</v>
      </c>
      <c r="B82" s="3" t="s">
        <v>69</v>
      </c>
      <c r="C82" s="3">
        <v>24</v>
      </c>
      <c r="D82" s="11">
        <v>30724.12</v>
      </c>
      <c r="E82" s="4"/>
      <c r="F82" s="2">
        <f t="shared" si="2"/>
        <v>132727.12</v>
      </c>
    </row>
    <row r="83" spans="1:6" ht="11.25" customHeight="1">
      <c r="A83" s="10"/>
      <c r="B83" s="1" t="s">
        <v>70</v>
      </c>
      <c r="D83" s="2"/>
      <c r="E83" s="4">
        <v>-250</v>
      </c>
      <c r="F83" s="2">
        <f t="shared" si="2"/>
        <v>132477.12</v>
      </c>
    </row>
    <row r="84" spans="1:6" ht="11.25" customHeight="1">
      <c r="A84" s="10"/>
      <c r="B84" s="1" t="s">
        <v>71</v>
      </c>
      <c r="D84" s="2"/>
      <c r="E84" s="4">
        <v>-30</v>
      </c>
      <c r="F84" s="2">
        <f t="shared" si="2"/>
        <v>132447.12</v>
      </c>
    </row>
    <row r="85" spans="1:6" ht="11.25" customHeight="1">
      <c r="A85" s="10"/>
      <c r="B85" s="1" t="s">
        <v>72</v>
      </c>
      <c r="D85" s="2"/>
      <c r="E85" s="4">
        <v>-603</v>
      </c>
      <c r="F85" s="2">
        <f t="shared" si="2"/>
        <v>131844.12</v>
      </c>
    </row>
    <row r="86" spans="1:6" ht="11.25" customHeight="1">
      <c r="A86" s="10"/>
      <c r="B86" s="1" t="s">
        <v>73</v>
      </c>
      <c r="D86" s="2">
        <v>208</v>
      </c>
      <c r="E86" s="4"/>
      <c r="F86" s="2">
        <f t="shared" si="2"/>
        <v>132052.12</v>
      </c>
    </row>
    <row r="87" spans="1:6" ht="11.25" customHeight="1">
      <c r="A87" s="10"/>
      <c r="B87" s="1" t="s">
        <v>14</v>
      </c>
      <c r="D87" s="2">
        <v>216</v>
      </c>
      <c r="E87" s="4"/>
      <c r="F87" s="2">
        <f t="shared" si="2"/>
        <v>132268.12</v>
      </c>
    </row>
    <row r="88" spans="1:6" ht="11.25" customHeight="1">
      <c r="A88" s="10"/>
      <c r="B88" s="1" t="s">
        <v>7</v>
      </c>
      <c r="D88" s="2">
        <v>164</v>
      </c>
      <c r="E88" s="4"/>
      <c r="F88" s="2">
        <f t="shared" si="2"/>
        <v>132432.12</v>
      </c>
    </row>
    <row r="89" spans="1:6" ht="11.25" customHeight="1">
      <c r="A89" s="10"/>
      <c r="B89" s="1" t="s">
        <v>74</v>
      </c>
      <c r="D89" s="2">
        <v>40</v>
      </c>
      <c r="E89" s="4"/>
      <c r="F89" s="2">
        <f t="shared" si="2"/>
        <v>132472.12</v>
      </c>
    </row>
    <row r="90" spans="1:6" ht="11.25" customHeight="1">
      <c r="A90" s="10"/>
      <c r="B90" s="1" t="s">
        <v>14</v>
      </c>
      <c r="D90" s="2">
        <v>108</v>
      </c>
      <c r="E90" s="4"/>
      <c r="F90" s="2">
        <f t="shared" si="2"/>
        <v>132580.12</v>
      </c>
    </row>
    <row r="91" spans="1:6" ht="11.25" customHeight="1">
      <c r="A91" s="10"/>
      <c r="B91" s="1" t="s">
        <v>51</v>
      </c>
      <c r="D91" s="2"/>
      <c r="E91" s="4">
        <v>-8908</v>
      </c>
      <c r="F91" s="2">
        <f t="shared" si="2"/>
        <v>123672.12</v>
      </c>
    </row>
    <row r="92" spans="1:6" ht="11.25" customHeight="1">
      <c r="A92" s="10"/>
      <c r="B92" s="3" t="s">
        <v>75</v>
      </c>
      <c r="C92" s="3"/>
      <c r="D92" s="11">
        <v>28</v>
      </c>
      <c r="E92" s="4"/>
      <c r="F92" s="2">
        <f t="shared" si="2"/>
        <v>123700.12</v>
      </c>
    </row>
    <row r="93" spans="1:6" ht="11.25" customHeight="1">
      <c r="A93" s="10"/>
      <c r="B93" s="1" t="s">
        <v>76</v>
      </c>
      <c r="D93" s="2">
        <v>5000</v>
      </c>
      <c r="E93" s="4"/>
      <c r="F93" s="2">
        <f t="shared" si="2"/>
        <v>128700.12</v>
      </c>
    </row>
    <row r="94" spans="1:6" ht="11.25" customHeight="1">
      <c r="A94" s="10"/>
      <c r="B94" s="1" t="s">
        <v>77</v>
      </c>
      <c r="D94" s="2">
        <v>500</v>
      </c>
      <c r="E94" s="4"/>
      <c r="F94" s="2">
        <f t="shared" si="2"/>
        <v>129200.12</v>
      </c>
    </row>
    <row r="95" spans="1:6" ht="11.25" customHeight="1">
      <c r="A95" s="10"/>
      <c r="B95" s="1" t="s">
        <v>78</v>
      </c>
      <c r="D95" s="2"/>
      <c r="E95" s="4">
        <v>-2500</v>
      </c>
      <c r="F95" s="2">
        <f t="shared" si="2"/>
        <v>126700.12</v>
      </c>
    </row>
    <row r="96" spans="1:6" ht="11.25" customHeight="1">
      <c r="A96" s="10"/>
      <c r="B96" s="1" t="s">
        <v>79</v>
      </c>
      <c r="D96" s="2">
        <v>2500</v>
      </c>
      <c r="E96" s="4"/>
      <c r="F96" s="2">
        <f t="shared" si="2"/>
        <v>129200.12</v>
      </c>
    </row>
    <row r="97" spans="1:6" ht="11.25" customHeight="1">
      <c r="A97" s="10"/>
      <c r="B97" s="1" t="s">
        <v>80</v>
      </c>
      <c r="D97" s="2">
        <v>60</v>
      </c>
      <c r="E97" s="4"/>
      <c r="F97" s="2">
        <f t="shared" si="2"/>
        <v>129260.12</v>
      </c>
    </row>
    <row r="98" spans="1:6" ht="11.25" customHeight="1">
      <c r="A98" s="10"/>
      <c r="B98" s="1" t="s">
        <v>80</v>
      </c>
      <c r="D98" s="2">
        <v>72</v>
      </c>
      <c r="E98" s="4"/>
      <c r="F98" s="2">
        <f t="shared" si="2"/>
        <v>129332.12</v>
      </c>
    </row>
    <row r="99" spans="1:6" ht="11.25" customHeight="1">
      <c r="A99" s="10"/>
      <c r="B99" s="1" t="s">
        <v>81</v>
      </c>
      <c r="D99" s="2">
        <v>7708</v>
      </c>
      <c r="E99" s="4"/>
      <c r="F99" s="2">
        <f t="shared" si="2"/>
        <v>137040.12</v>
      </c>
    </row>
    <row r="100" spans="1:6" ht="11.25" customHeight="1">
      <c r="A100" s="10">
        <v>39007</v>
      </c>
      <c r="B100" s="3" t="s">
        <v>82</v>
      </c>
      <c r="C100" s="3"/>
      <c r="D100" s="11">
        <v>172</v>
      </c>
      <c r="E100" s="4"/>
      <c r="F100" s="2">
        <f t="shared" si="2"/>
        <v>137212.12</v>
      </c>
    </row>
    <row r="101" spans="1:6" ht="11.25" customHeight="1">
      <c r="A101" s="10">
        <v>39007</v>
      </c>
      <c r="B101" s="3" t="s">
        <v>82</v>
      </c>
      <c r="C101" s="3"/>
      <c r="D101" s="11">
        <v>210</v>
      </c>
      <c r="E101" s="4"/>
      <c r="F101" s="2">
        <f t="shared" si="2"/>
        <v>137422.12</v>
      </c>
    </row>
    <row r="102" spans="1:6" ht="11.25" customHeight="1">
      <c r="A102" s="10"/>
      <c r="B102" s="1" t="s">
        <v>83</v>
      </c>
      <c r="D102" s="2"/>
      <c r="E102" s="4">
        <v>-25</v>
      </c>
      <c r="F102" s="2">
        <f t="shared" si="2"/>
        <v>137397.12</v>
      </c>
    </row>
    <row r="103" spans="1:6" ht="11.25" customHeight="1">
      <c r="A103" s="10"/>
      <c r="B103" s="1" t="s">
        <v>83</v>
      </c>
      <c r="D103" s="2"/>
      <c r="E103" s="4">
        <v>-13</v>
      </c>
      <c r="F103" s="2">
        <f t="shared" si="2"/>
        <v>137384.12</v>
      </c>
    </row>
    <row r="104" spans="1:6" ht="11.25" customHeight="1">
      <c r="A104" s="10"/>
      <c r="B104" s="1" t="s">
        <v>84</v>
      </c>
      <c r="D104" s="2"/>
      <c r="E104" s="4">
        <v>-1000</v>
      </c>
      <c r="F104" s="2">
        <f t="shared" si="2"/>
        <v>136384.12</v>
      </c>
    </row>
    <row r="105" spans="1:6" ht="11.25" customHeight="1">
      <c r="A105" s="10">
        <v>39001</v>
      </c>
      <c r="B105" s="1" t="s">
        <v>51</v>
      </c>
      <c r="D105" s="2"/>
      <c r="E105" s="4">
        <v>-1274</v>
      </c>
      <c r="F105" s="2">
        <f t="shared" ref="F105:F121" si="3">F104+D105+E105</f>
        <v>135110.12</v>
      </c>
    </row>
    <row r="106" spans="1:6" ht="11.25" customHeight="1">
      <c r="A106" s="10"/>
      <c r="B106" s="1" t="s">
        <v>84</v>
      </c>
      <c r="D106" s="2"/>
      <c r="E106" s="4">
        <v>-1000</v>
      </c>
      <c r="F106" s="2">
        <f t="shared" si="3"/>
        <v>134110.12</v>
      </c>
    </row>
    <row r="107" spans="1:6" ht="11.25" customHeight="1">
      <c r="A107" s="10"/>
      <c r="B107" s="1" t="s">
        <v>71</v>
      </c>
      <c r="D107" s="2"/>
      <c r="E107" s="4">
        <v>-80</v>
      </c>
      <c r="F107" s="2">
        <f t="shared" si="3"/>
        <v>134030.12</v>
      </c>
    </row>
    <row r="108" spans="1:6" ht="11.25" customHeight="1">
      <c r="A108" s="10"/>
      <c r="B108" s="1" t="s">
        <v>71</v>
      </c>
      <c r="D108" s="2">
        <v>70</v>
      </c>
      <c r="E108" s="4"/>
      <c r="F108" s="2">
        <f t="shared" si="3"/>
        <v>134100.12</v>
      </c>
    </row>
    <row r="109" spans="1:6" ht="11.25" customHeight="1">
      <c r="A109" s="10"/>
      <c r="B109" s="1" t="s">
        <v>85</v>
      </c>
      <c r="D109" s="2">
        <v>60</v>
      </c>
      <c r="E109" s="4"/>
      <c r="F109" s="2">
        <f t="shared" si="3"/>
        <v>134160.12</v>
      </c>
    </row>
    <row r="110" spans="1:6" ht="11.25" customHeight="1">
      <c r="A110" s="10"/>
      <c r="B110" s="1" t="s">
        <v>86</v>
      </c>
      <c r="D110" s="2"/>
      <c r="E110" s="4">
        <v>-34</v>
      </c>
      <c r="F110" s="2">
        <f t="shared" si="3"/>
        <v>134126.12</v>
      </c>
    </row>
    <row r="111" spans="1:6" ht="11.25" customHeight="1">
      <c r="A111" s="10"/>
      <c r="B111" s="1" t="s">
        <v>86</v>
      </c>
      <c r="D111" s="2"/>
      <c r="E111" s="4">
        <v>-16</v>
      </c>
      <c r="F111" s="2">
        <f t="shared" si="3"/>
        <v>134110.12</v>
      </c>
    </row>
    <row r="112" spans="1:6" ht="11.25" customHeight="1">
      <c r="A112" s="10"/>
      <c r="B112" s="1" t="s">
        <v>83</v>
      </c>
      <c r="D112" s="2"/>
      <c r="E112" s="4">
        <v>-50</v>
      </c>
      <c r="F112" s="2">
        <f t="shared" si="3"/>
        <v>134060.12</v>
      </c>
    </row>
    <row r="113" spans="1:6" ht="11.25" customHeight="1">
      <c r="A113" s="10"/>
      <c r="B113" s="1" t="s">
        <v>87</v>
      </c>
      <c r="D113" s="2"/>
      <c r="E113" s="4">
        <v>-218</v>
      </c>
      <c r="F113" s="2">
        <f t="shared" si="3"/>
        <v>133842.12</v>
      </c>
    </row>
    <row r="114" spans="1:6" ht="11.25" customHeight="1">
      <c r="A114" s="10"/>
      <c r="B114" s="3" t="s">
        <v>88</v>
      </c>
      <c r="C114" s="3"/>
      <c r="D114" s="11">
        <v>405</v>
      </c>
      <c r="E114" s="4"/>
      <c r="F114" s="2">
        <f t="shared" si="3"/>
        <v>134247.12</v>
      </c>
    </row>
    <row r="115" spans="1:6" ht="11.25" customHeight="1">
      <c r="A115" s="10"/>
      <c r="B115" s="3" t="s">
        <v>89</v>
      </c>
      <c r="C115" s="3"/>
      <c r="D115" s="11">
        <v>900</v>
      </c>
      <c r="E115" s="4"/>
      <c r="F115" s="2">
        <f t="shared" si="3"/>
        <v>135147.12</v>
      </c>
    </row>
    <row r="116" spans="1:6" ht="11.25" customHeight="1">
      <c r="A116" s="10"/>
      <c r="B116" s="3" t="s">
        <v>90</v>
      </c>
      <c r="C116" s="3"/>
      <c r="D116" s="11">
        <v>1050</v>
      </c>
      <c r="E116" s="4"/>
      <c r="F116" s="2">
        <f t="shared" si="3"/>
        <v>136197.12</v>
      </c>
    </row>
    <row r="117" spans="1:6" ht="11.25" customHeight="1">
      <c r="A117" s="10"/>
      <c r="B117" s="3" t="s">
        <v>91</v>
      </c>
      <c r="C117" s="3"/>
      <c r="D117" s="11">
        <v>1200</v>
      </c>
      <c r="E117" s="4"/>
      <c r="F117" s="2">
        <f t="shared" si="3"/>
        <v>137397.12</v>
      </c>
    </row>
    <row r="118" spans="1:6" ht="11.25" customHeight="1">
      <c r="A118" s="10"/>
      <c r="B118" s="3" t="s">
        <v>92</v>
      </c>
      <c r="C118" s="3"/>
      <c r="D118" s="11">
        <v>3365</v>
      </c>
      <c r="E118" s="4"/>
      <c r="F118" s="2">
        <f t="shared" si="3"/>
        <v>140762.12</v>
      </c>
    </row>
    <row r="119" spans="1:6" ht="11.25" customHeight="1">
      <c r="A119" s="10"/>
      <c r="B119" s="3" t="s">
        <v>93</v>
      </c>
      <c r="C119" s="3"/>
      <c r="D119" s="11">
        <v>3000</v>
      </c>
      <c r="E119" s="4"/>
      <c r="F119" s="2">
        <f t="shared" si="3"/>
        <v>143762.12</v>
      </c>
    </row>
    <row r="120" spans="1:6" ht="11.25" customHeight="1">
      <c r="A120" s="10"/>
      <c r="B120" s="1" t="s">
        <v>86</v>
      </c>
      <c r="D120" s="2"/>
      <c r="E120" s="4">
        <v>-204</v>
      </c>
      <c r="F120" s="2">
        <f t="shared" si="3"/>
        <v>143558.12</v>
      </c>
    </row>
    <row r="121" spans="1:6" ht="11.25" customHeight="1">
      <c r="A121" s="10"/>
      <c r="B121" s="1" t="s">
        <v>94</v>
      </c>
      <c r="D121" s="2"/>
      <c r="E121" s="4">
        <v>-25</v>
      </c>
      <c r="F121" s="2">
        <f t="shared" si="3"/>
        <v>143533.12</v>
      </c>
    </row>
    <row r="122" spans="1:6" ht="11.25" customHeight="1">
      <c r="A122" s="10"/>
      <c r="C122" s="12" t="s">
        <v>95</v>
      </c>
      <c r="D122" s="9">
        <f>SUM(D73:D121)</f>
        <v>73796.45</v>
      </c>
      <c r="E122" s="13">
        <f>SUM(E73:E121)</f>
        <v>-16230</v>
      </c>
      <c r="F122" s="2"/>
    </row>
    <row r="123" spans="1:6" ht="11.25" customHeight="1">
      <c r="A123" s="10"/>
      <c r="C123" s="3"/>
      <c r="D123" s="9"/>
      <c r="E123" s="13"/>
      <c r="F123" s="2"/>
    </row>
    <row r="124" spans="1:6" ht="11.25" customHeight="1">
      <c r="A124" s="18">
        <v>2007</v>
      </c>
      <c r="B124" s="6"/>
      <c r="C124" s="5" t="s">
        <v>2</v>
      </c>
      <c r="D124" s="7" t="s">
        <v>3</v>
      </c>
      <c r="E124" s="8" t="s">
        <v>4</v>
      </c>
      <c r="F124" s="7" t="s">
        <v>5</v>
      </c>
    </row>
    <row r="125" spans="1:6" ht="11.25" customHeight="1">
      <c r="A125" s="10"/>
      <c r="D125" s="2"/>
      <c r="E125" s="4"/>
      <c r="F125" s="2">
        <f>F121</f>
        <v>143533.12</v>
      </c>
    </row>
    <row r="126" spans="1:6" ht="11.25" customHeight="1">
      <c r="A126" s="10">
        <v>39092</v>
      </c>
      <c r="B126" s="1" t="s">
        <v>96</v>
      </c>
      <c r="D126" s="2"/>
      <c r="E126" s="4">
        <v>-500</v>
      </c>
      <c r="F126" s="2">
        <f t="shared" ref="F126:F132" si="4">F125+D126+E126</f>
        <v>143033.12</v>
      </c>
    </row>
    <row r="127" spans="1:6" ht="11.25" customHeight="1">
      <c r="A127" s="10"/>
      <c r="B127" s="1" t="s">
        <v>97</v>
      </c>
      <c r="D127" s="2">
        <v>60</v>
      </c>
      <c r="E127" s="4"/>
      <c r="F127" s="2">
        <f t="shared" si="4"/>
        <v>143093.12</v>
      </c>
    </row>
    <row r="128" spans="1:6" ht="11.25" customHeight="1">
      <c r="A128" s="10"/>
      <c r="B128" s="1" t="s">
        <v>98</v>
      </c>
      <c r="D128" s="2">
        <v>68</v>
      </c>
      <c r="E128" s="4"/>
      <c r="F128" s="2">
        <f t="shared" si="4"/>
        <v>143161.12</v>
      </c>
    </row>
    <row r="129" spans="1:6" ht="11.25" customHeight="1">
      <c r="A129" s="10"/>
      <c r="B129" s="1" t="s">
        <v>99</v>
      </c>
      <c r="D129" s="2">
        <v>8</v>
      </c>
      <c r="E129" s="4"/>
      <c r="F129" s="2">
        <f t="shared" si="4"/>
        <v>143169.12</v>
      </c>
    </row>
    <row r="130" spans="1:6" ht="11.25" customHeight="1">
      <c r="A130" s="10"/>
      <c r="B130" s="1" t="s">
        <v>100</v>
      </c>
      <c r="D130" s="2"/>
      <c r="E130" s="4">
        <v>-20</v>
      </c>
      <c r="F130" s="2">
        <f t="shared" si="4"/>
        <v>143149.12</v>
      </c>
    </row>
    <row r="131" spans="1:6" ht="11.25" customHeight="1">
      <c r="A131" s="10"/>
      <c r="B131" s="1" t="s">
        <v>56</v>
      </c>
      <c r="D131" s="2">
        <v>8</v>
      </c>
      <c r="E131" s="4"/>
      <c r="F131" s="2">
        <f t="shared" si="4"/>
        <v>143157.12</v>
      </c>
    </row>
    <row r="132" spans="1:6" ht="11.25" customHeight="1">
      <c r="A132" s="10"/>
      <c r="B132" s="1" t="s">
        <v>101</v>
      </c>
      <c r="D132" s="2">
        <v>251</v>
      </c>
      <c r="E132" s="4"/>
      <c r="F132" s="11">
        <f t="shared" si="4"/>
        <v>143408.12</v>
      </c>
    </row>
    <row r="133" spans="1:6" ht="11.25" customHeight="1">
      <c r="A133" s="10"/>
      <c r="C133" s="12" t="s">
        <v>102</v>
      </c>
      <c r="D133" s="9">
        <f>SUM(D126:D132)</f>
        <v>395</v>
      </c>
      <c r="E133" s="13">
        <f>SUM(E126:E132)</f>
        <v>-520</v>
      </c>
      <c r="F133" s="2"/>
    </row>
    <row r="134" spans="1:6" ht="11.25" customHeight="1">
      <c r="A134" s="10"/>
      <c r="C134" s="12"/>
      <c r="D134" s="9"/>
      <c r="E134" s="13"/>
      <c r="F134" s="2"/>
    </row>
    <row r="135" spans="1:6" ht="11.25" customHeight="1">
      <c r="A135" s="10"/>
      <c r="C135" s="12"/>
      <c r="D135" s="9"/>
      <c r="E135" s="13"/>
      <c r="F135" s="2"/>
    </row>
    <row r="136" spans="1:6" ht="11.25" customHeight="1">
      <c r="A136" s="10"/>
      <c r="C136" s="12"/>
      <c r="D136" s="9"/>
      <c r="E136" s="13"/>
      <c r="F136" s="2"/>
    </row>
    <row r="137" spans="1:6" ht="11.25" customHeight="1">
      <c r="A137" s="10"/>
      <c r="D137" s="2"/>
      <c r="E137" s="4"/>
      <c r="F137" s="2"/>
    </row>
    <row r="138" spans="1:6" ht="11.25" customHeight="1">
      <c r="A138" s="10"/>
      <c r="D138" s="2"/>
      <c r="E138" s="4"/>
      <c r="F138" s="2"/>
    </row>
    <row r="139" spans="1:6" ht="11.25" customHeight="1">
      <c r="A139" s="10"/>
      <c r="D139" s="2"/>
      <c r="E139" s="4"/>
      <c r="F139" s="2"/>
    </row>
    <row r="140" spans="1:6" ht="11.25" customHeight="1">
      <c r="A140" s="19" t="s">
        <v>103</v>
      </c>
      <c r="B140" s="6"/>
      <c r="C140" s="5" t="s">
        <v>2</v>
      </c>
      <c r="D140" s="7" t="s">
        <v>3</v>
      </c>
      <c r="E140" s="8" t="s">
        <v>4</v>
      </c>
      <c r="F140" s="7" t="s">
        <v>5</v>
      </c>
    </row>
    <row r="141" spans="1:6" ht="11.25" customHeight="1">
      <c r="A141" s="10"/>
      <c r="D141" s="2"/>
      <c r="E141" s="14" t="s">
        <v>104</v>
      </c>
      <c r="F141" s="11">
        <f>F132</f>
        <v>143408.12</v>
      </c>
    </row>
    <row r="142" spans="1:6" ht="11.25" customHeight="1">
      <c r="A142" s="1">
        <v>2008</v>
      </c>
      <c r="B142" s="1" t="s">
        <v>105</v>
      </c>
      <c r="D142" s="2"/>
      <c r="E142" s="4">
        <v>-20</v>
      </c>
      <c r="F142" s="2">
        <f t="shared" ref="F142:F151" si="5">F141+D142+E142</f>
        <v>143388.12</v>
      </c>
    </row>
    <row r="143" spans="1:6" ht="11.25" customHeight="1">
      <c r="A143" s="10"/>
      <c r="B143" s="1" t="s">
        <v>106</v>
      </c>
      <c r="D143" s="2"/>
      <c r="E143" s="4">
        <v>-180</v>
      </c>
      <c r="F143" s="2">
        <f t="shared" si="5"/>
        <v>143208.12</v>
      </c>
    </row>
    <row r="144" spans="1:6" ht="11.25" customHeight="1">
      <c r="A144" s="10"/>
      <c r="B144" s="1" t="s">
        <v>107</v>
      </c>
      <c r="E144" s="4">
        <v>-25</v>
      </c>
      <c r="F144" s="2">
        <f t="shared" si="5"/>
        <v>143183.12</v>
      </c>
    </row>
    <row r="145" spans="1:6" ht="11.25" customHeight="1">
      <c r="A145" s="10"/>
      <c r="B145" s="1" t="s">
        <v>108</v>
      </c>
      <c r="D145" s="2"/>
      <c r="E145" s="4">
        <v>-320</v>
      </c>
      <c r="F145" s="2">
        <f t="shared" si="5"/>
        <v>142863.12</v>
      </c>
    </row>
    <row r="146" spans="1:6" ht="11.25" customHeight="1">
      <c r="A146" s="10"/>
      <c r="B146" s="1" t="s">
        <v>109</v>
      </c>
      <c r="D146" s="2"/>
      <c r="E146" s="4">
        <v>-25</v>
      </c>
      <c r="F146" s="2">
        <f t="shared" si="5"/>
        <v>142838.12</v>
      </c>
    </row>
    <row r="147" spans="1:6" ht="11.25" customHeight="1">
      <c r="A147" s="10"/>
      <c r="B147" s="1" t="s">
        <v>110</v>
      </c>
      <c r="D147" s="2"/>
      <c r="E147" s="4">
        <v>-135</v>
      </c>
      <c r="F147" s="2">
        <f t="shared" si="5"/>
        <v>142703.12</v>
      </c>
    </row>
    <row r="148" spans="1:6" ht="11.25" customHeight="1">
      <c r="A148" s="10"/>
      <c r="B148" s="1" t="s">
        <v>111</v>
      </c>
      <c r="D148" s="2"/>
      <c r="E148" s="4">
        <v>-35</v>
      </c>
      <c r="F148" s="2">
        <f t="shared" si="5"/>
        <v>142668.12</v>
      </c>
    </row>
    <row r="149" spans="1:6" ht="11.25" customHeight="1">
      <c r="A149" s="10"/>
      <c r="B149" s="1" t="s">
        <v>112</v>
      </c>
      <c r="D149" s="2">
        <v>48</v>
      </c>
      <c r="E149" s="4"/>
      <c r="F149" s="2">
        <f t="shared" si="5"/>
        <v>142716.12</v>
      </c>
    </row>
    <row r="150" spans="1:6" ht="11.25" customHeight="1">
      <c r="A150" s="10"/>
      <c r="B150" s="1" t="s">
        <v>113</v>
      </c>
      <c r="D150" s="2"/>
      <c r="E150" s="4">
        <v>-182</v>
      </c>
      <c r="F150" s="2">
        <f t="shared" si="5"/>
        <v>142534.12</v>
      </c>
    </row>
    <row r="151" spans="1:6" ht="11.25" customHeight="1">
      <c r="E151" s="4"/>
      <c r="F151" s="2">
        <f t="shared" si="5"/>
        <v>142534.12</v>
      </c>
    </row>
    <row r="152" spans="1:6" ht="11.25" customHeight="1">
      <c r="A152" s="10"/>
      <c r="C152" s="20" t="s">
        <v>114</v>
      </c>
      <c r="D152" s="9">
        <f ca="1">SUM(D142:D154)</f>
        <v>1048</v>
      </c>
      <c r="E152" s="13">
        <f>SUM(E142:E150)</f>
        <v>-922</v>
      </c>
      <c r="F152" s="2"/>
    </row>
    <row r="153" spans="1:6" ht="11.25" customHeight="1">
      <c r="A153" s="10"/>
      <c r="C153" s="21"/>
      <c r="D153" s="9"/>
      <c r="E153" s="13"/>
      <c r="F153" s="2">
        <f>F151+D153+E153</f>
        <v>142534.12</v>
      </c>
    </row>
    <row r="154" spans="1:6" ht="11.25" customHeight="1">
      <c r="A154" s="1">
        <v>2012</v>
      </c>
      <c r="B154" s="1" t="s">
        <v>115</v>
      </c>
      <c r="D154" s="2">
        <v>1000</v>
      </c>
      <c r="E154" s="13"/>
      <c r="F154" s="2">
        <f>F153+D154+E154</f>
        <v>143534.12</v>
      </c>
    </row>
    <row r="155" spans="1:6" ht="11.25" customHeight="1">
      <c r="A155" s="10"/>
      <c r="C155" s="21"/>
      <c r="D155" s="9"/>
      <c r="E155" s="13"/>
      <c r="F155" s="22" t="s">
        <v>116</v>
      </c>
    </row>
    <row r="156" spans="1:6" ht="13.7" customHeight="1">
      <c r="A156" s="10"/>
      <c r="D156"/>
      <c r="E156"/>
      <c r="F156"/>
    </row>
    <row r="157" spans="1:6" ht="16.7" customHeight="1">
      <c r="A157" s="10"/>
      <c r="B157" s="186">
        <v>45233</v>
      </c>
      <c r="C157" s="186"/>
      <c r="D157" s="2"/>
      <c r="E157" s="23" t="s">
        <v>117</v>
      </c>
      <c r="F157" s="24">
        <v>119619.37</v>
      </c>
    </row>
    <row r="158" spans="1:6" ht="11.25" customHeight="1">
      <c r="A158" s="10"/>
      <c r="D158" s="2"/>
      <c r="E158" s="25" t="s">
        <v>118</v>
      </c>
      <c r="F158" s="24">
        <f>F159-F157</f>
        <v>23914.75</v>
      </c>
    </row>
    <row r="159" spans="1:6" ht="17.25" customHeight="1">
      <c r="A159" s="10"/>
      <c r="D159" s="2"/>
      <c r="E159" s="25" t="s">
        <v>119</v>
      </c>
      <c r="F159" s="24">
        <f>F154</f>
        <v>143534.12</v>
      </c>
    </row>
    <row r="160" spans="1:6" ht="17.25" customHeight="1">
      <c r="A160" s="10"/>
      <c r="D160" s="2"/>
      <c r="E160" s="25"/>
      <c r="F160" s="24"/>
    </row>
    <row r="161" spans="1:6" ht="17.25" customHeight="1">
      <c r="A161" s="10"/>
      <c r="D161" s="2"/>
      <c r="E161" s="25"/>
      <c r="F161" s="24"/>
    </row>
    <row r="162" spans="1:6" ht="17.25" customHeight="1">
      <c r="A162" s="10"/>
      <c r="D162" s="2"/>
      <c r="E162" s="25"/>
      <c r="F162" s="24"/>
    </row>
    <row r="163" spans="1:6" ht="17.25" customHeight="1">
      <c r="A163" s="10"/>
      <c r="D163" s="2"/>
      <c r="E163" s="25"/>
      <c r="F163" s="24"/>
    </row>
    <row r="164" spans="1:6" ht="17.25" customHeight="1">
      <c r="A164" s="10"/>
      <c r="D164" s="2"/>
      <c r="E164" s="25"/>
      <c r="F164" s="24"/>
    </row>
    <row r="165" spans="1:6" ht="17.25" customHeight="1">
      <c r="A165" s="10"/>
      <c r="D165" s="2"/>
      <c r="E165" s="25"/>
      <c r="F165" s="24"/>
    </row>
    <row r="166" spans="1:6" ht="17.25" customHeight="1">
      <c r="A166" s="10"/>
      <c r="D166" s="2"/>
      <c r="E166" s="25"/>
      <c r="F166" s="24"/>
    </row>
    <row r="167" spans="1:6" ht="17.25" customHeight="1">
      <c r="A167" s="10"/>
      <c r="D167" s="2"/>
      <c r="E167" s="25"/>
      <c r="F167" s="24"/>
    </row>
    <row r="168" spans="1:6" ht="17.25" customHeight="1">
      <c r="A168" s="10"/>
      <c r="D168" s="2"/>
      <c r="E168" s="25"/>
      <c r="F168" s="24"/>
    </row>
    <row r="169" spans="1:6" ht="11.25" customHeight="1">
      <c r="A169" s="10"/>
      <c r="D169" s="2"/>
      <c r="E169" s="26"/>
      <c r="F169" s="11"/>
    </row>
    <row r="170" spans="1:6" ht="11.25" customHeight="1">
      <c r="A170" s="10"/>
      <c r="B170" s="3" t="s">
        <v>120</v>
      </c>
      <c r="D170" s="2"/>
      <c r="E170" s="4"/>
      <c r="F170" s="2"/>
    </row>
    <row r="171" spans="1:6" ht="11.25" customHeight="1">
      <c r="A171" s="10"/>
      <c r="B171" s="12" t="s">
        <v>121</v>
      </c>
      <c r="C171" s="12" t="s">
        <v>121</v>
      </c>
      <c r="D171" s="2"/>
      <c r="E171" s="4"/>
      <c r="F171" s="2"/>
    </row>
    <row r="172" spans="1:6" ht="11.25" customHeight="1">
      <c r="A172" s="10"/>
      <c r="B172" s="12" t="s">
        <v>122</v>
      </c>
      <c r="C172" s="12" t="s">
        <v>123</v>
      </c>
      <c r="D172" s="22" t="s">
        <v>5</v>
      </c>
      <c r="E172" s="26" t="s">
        <v>124</v>
      </c>
      <c r="F172" s="22" t="s">
        <v>125</v>
      </c>
    </row>
    <row r="173" spans="1:6" ht="11.25" customHeight="1">
      <c r="A173" s="1">
        <v>2003</v>
      </c>
      <c r="B173" s="2">
        <f>C4</f>
        <v>17075.75</v>
      </c>
      <c r="C173" s="27">
        <f>E4</f>
        <v>0</v>
      </c>
      <c r="D173" s="2">
        <f>B173+C173</f>
        <v>17075.75</v>
      </c>
      <c r="E173" s="28">
        <v>1.41</v>
      </c>
      <c r="F173" s="27">
        <f t="shared" ref="F173:F179" si="6">(B173+C173)/E173</f>
        <v>12110.460992907801</v>
      </c>
    </row>
    <row r="174" spans="1:6" ht="11.25" customHeight="1">
      <c r="A174" s="1">
        <v>2004</v>
      </c>
      <c r="B174" s="2">
        <f>D25</f>
        <v>14637</v>
      </c>
      <c r="C174" s="27">
        <f>E25</f>
        <v>-10710</v>
      </c>
      <c r="D174" s="2">
        <f t="shared" ref="D174:D179" si="7">D173+B174+C174</f>
        <v>21002.75</v>
      </c>
      <c r="E174" s="28">
        <v>1.49</v>
      </c>
      <c r="F174" s="27">
        <f t="shared" si="6"/>
        <v>2635.5704697986575</v>
      </c>
    </row>
    <row r="175" spans="1:6" ht="11.25" customHeight="1">
      <c r="A175" s="1">
        <v>2005</v>
      </c>
      <c r="B175" s="2">
        <f>D67</f>
        <v>72003.92</v>
      </c>
      <c r="C175" s="27">
        <f>E67</f>
        <v>-7040</v>
      </c>
      <c r="D175" s="2">
        <f t="shared" si="7"/>
        <v>85966.67</v>
      </c>
      <c r="E175" s="28">
        <v>1.35</v>
      </c>
      <c r="F175" s="27">
        <f t="shared" si="6"/>
        <v>48121.422222222216</v>
      </c>
    </row>
    <row r="176" spans="1:6" ht="11.25" customHeight="1">
      <c r="A176" s="1">
        <v>2006</v>
      </c>
      <c r="B176" s="2">
        <f>D122</f>
        <v>73796.45</v>
      </c>
      <c r="C176" s="27">
        <f>E122</f>
        <v>-16230</v>
      </c>
      <c r="D176" s="2">
        <f t="shared" si="7"/>
        <v>143533.12</v>
      </c>
      <c r="E176" s="28">
        <v>1.56</v>
      </c>
      <c r="F176" s="27">
        <f t="shared" si="6"/>
        <v>36901.570512820508</v>
      </c>
    </row>
    <row r="177" spans="1:6" ht="11.25" customHeight="1">
      <c r="A177" s="1">
        <v>2007</v>
      </c>
      <c r="B177" s="2">
        <f>D133</f>
        <v>395</v>
      </c>
      <c r="C177" s="27">
        <f>E133</f>
        <v>-520</v>
      </c>
      <c r="D177" s="2">
        <f t="shared" si="7"/>
        <v>143408.12</v>
      </c>
      <c r="E177" s="28">
        <v>1.31</v>
      </c>
      <c r="F177" s="27">
        <f t="shared" si="6"/>
        <v>-95.419847328244273</v>
      </c>
    </row>
    <row r="178" spans="1:6" ht="11.25" customHeight="1">
      <c r="A178" s="1">
        <v>2008</v>
      </c>
      <c r="B178" s="2">
        <f>D149</f>
        <v>48</v>
      </c>
      <c r="C178" s="27">
        <f>E152</f>
        <v>-922</v>
      </c>
      <c r="D178" s="2">
        <f t="shared" si="7"/>
        <v>142534.12</v>
      </c>
      <c r="E178" s="28">
        <v>1.2</v>
      </c>
      <c r="F178" s="27">
        <f t="shared" si="6"/>
        <v>-728.33333333333337</v>
      </c>
    </row>
    <row r="179" spans="1:6" ht="11.25" customHeight="1">
      <c r="A179" s="1">
        <v>2012</v>
      </c>
      <c r="B179" s="2">
        <v>1000</v>
      </c>
      <c r="C179" s="27">
        <f>E151</f>
        <v>0</v>
      </c>
      <c r="D179" s="29">
        <f t="shared" si="7"/>
        <v>143534.12</v>
      </c>
      <c r="E179" s="28">
        <v>1.84</v>
      </c>
      <c r="F179" s="27">
        <f t="shared" si="6"/>
        <v>543.47826086956525</v>
      </c>
    </row>
    <row r="180" spans="1:6" ht="11.25" customHeight="1">
      <c r="B180" s="2"/>
      <c r="D180" s="2"/>
      <c r="E180" s="4"/>
      <c r="F180" s="30"/>
    </row>
    <row r="181" spans="1:6" ht="16.5" customHeight="1">
      <c r="B181" s="2"/>
      <c r="D181" s="2"/>
      <c r="E181" s="26" t="s">
        <v>126</v>
      </c>
      <c r="F181" s="31">
        <f>SUM(F173:F179)</f>
        <v>99488.749277957177</v>
      </c>
    </row>
    <row r="182" spans="1:6" ht="11.25" customHeight="1">
      <c r="B182" s="2"/>
      <c r="D182" s="2"/>
      <c r="E182" s="4"/>
      <c r="F182" s="32" t="s">
        <v>127</v>
      </c>
    </row>
    <row r="183" spans="1:6" ht="16.149999999999999" customHeight="1">
      <c r="A183" s="10"/>
      <c r="D183" s="2"/>
      <c r="E183"/>
      <c r="F183"/>
    </row>
  </sheetData>
  <mergeCells count="2">
    <mergeCell ref="E1:F1"/>
    <mergeCell ref="B157:C157"/>
  </mergeCells>
  <pageMargins left="0.62992125984252012" right="0.35433070866141703" top="0.78740157480315009" bottom="0.62992125984252012" header="0.39370078740157505" footer="0.23622047244094502"/>
  <pageSetup paperSize="0" fitToWidth="0" fitToHeight="0" pageOrder="overThenDown" orientation="portrait" useFirstPageNumber="1" horizontalDpi="0" verticalDpi="0" copies="0"/>
  <headerFooter alignWithMargins="0">
    <oddHeader>&amp;C&amp;D</oddHeader>
    <oddFooter>&amp;C&amp;Z&amp;F   -   &amp;F   -   &amp;A                           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topLeftCell="A18" workbookViewId="0">
      <selection activeCell="F32" sqref="F32"/>
    </sheetView>
  </sheetViews>
  <sheetFormatPr defaultRowHeight="11.25" customHeight="1"/>
  <cols>
    <col min="1" max="1" width="5.85546875" style="33" customWidth="1"/>
    <col min="2" max="2" width="30.42578125" style="37" customWidth="1"/>
    <col min="3" max="3" width="10.140625" style="37" customWidth="1"/>
    <col min="4" max="4" width="13" style="37" customWidth="1"/>
    <col min="5" max="5" width="12.28515625" style="37" customWidth="1"/>
    <col min="6" max="6" width="11" style="37" customWidth="1"/>
    <col min="7" max="7" width="12.42578125" style="35" customWidth="1"/>
    <col min="8" max="8" width="8.85546875" style="35" customWidth="1"/>
    <col min="9" max="64" width="7.42578125" style="37" customWidth="1"/>
    <col min="65" max="1023" width="12.28515625" style="1" customWidth="1"/>
    <col min="1024" max="1024" width="9.140625" style="1" customWidth="1"/>
    <col min="1025" max="1025" width="9.140625" customWidth="1"/>
  </cols>
  <sheetData>
    <row r="1" spans="1:7" ht="11.25" customHeight="1">
      <c r="B1" s="34" t="s">
        <v>128</v>
      </c>
      <c r="C1" s="35"/>
      <c r="D1" s="35"/>
      <c r="E1" s="35"/>
      <c r="F1" s="36"/>
    </row>
    <row r="2" spans="1:7" ht="11.25" customHeight="1">
      <c r="B2" s="34" t="s">
        <v>129</v>
      </c>
      <c r="C2" s="35"/>
      <c r="D2" s="35"/>
      <c r="E2" s="35"/>
      <c r="F2" s="35"/>
    </row>
    <row r="3" spans="1:7" ht="11.25" customHeight="1">
      <c r="B3" s="34" t="s">
        <v>130</v>
      </c>
      <c r="C3" s="35"/>
      <c r="D3" s="35"/>
      <c r="E3" s="187">
        <v>45233</v>
      </c>
      <c r="F3" s="187"/>
    </row>
    <row r="4" spans="1:7" ht="11.25" customHeight="1">
      <c r="B4" s="34"/>
      <c r="C4" s="38" t="s">
        <v>131</v>
      </c>
      <c r="D4" s="38" t="s">
        <v>132</v>
      </c>
      <c r="E4" s="38" t="s">
        <v>133</v>
      </c>
      <c r="F4" s="38" t="s">
        <v>134</v>
      </c>
    </row>
    <row r="5" spans="1:7" ht="11.25" customHeight="1">
      <c r="B5" s="35" t="s">
        <v>135</v>
      </c>
      <c r="C5" s="35">
        <v>80000</v>
      </c>
      <c r="D5" s="35" t="s">
        <v>136</v>
      </c>
      <c r="E5" s="33" t="s">
        <v>137</v>
      </c>
      <c r="F5" s="33" t="s">
        <v>137</v>
      </c>
    </row>
    <row r="6" spans="1:7" ht="11.25" customHeight="1">
      <c r="B6" s="35" t="s">
        <v>138</v>
      </c>
      <c r="C6" s="35">
        <v>80000</v>
      </c>
      <c r="D6" s="35" t="s">
        <v>139</v>
      </c>
      <c r="E6" s="33" t="s">
        <v>140</v>
      </c>
      <c r="F6" s="33" t="s">
        <v>137</v>
      </c>
    </row>
    <row r="7" spans="1:7" ht="11.25" customHeight="1">
      <c r="B7" s="35" t="s">
        <v>141</v>
      </c>
      <c r="C7" s="35">
        <v>80000</v>
      </c>
      <c r="D7" s="35" t="s">
        <v>139</v>
      </c>
      <c r="E7" s="33" t="s">
        <v>140</v>
      </c>
      <c r="F7" s="33" t="s">
        <v>137</v>
      </c>
    </row>
    <row r="8" spans="1:7" ht="11.25" customHeight="1">
      <c r="B8" s="35" t="s">
        <v>142</v>
      </c>
      <c r="C8" s="38">
        <v>80000</v>
      </c>
      <c r="D8" s="35" t="s">
        <v>139</v>
      </c>
      <c r="E8" s="35" t="s">
        <v>143</v>
      </c>
      <c r="F8" s="38" t="s">
        <v>144</v>
      </c>
      <c r="G8" s="38"/>
    </row>
    <row r="9" spans="1:7" ht="11.25" customHeight="1">
      <c r="B9" s="35" t="s">
        <v>145</v>
      </c>
      <c r="C9" s="35">
        <v>80000</v>
      </c>
      <c r="D9" s="35" t="s">
        <v>139</v>
      </c>
      <c r="E9" s="35" t="s">
        <v>143</v>
      </c>
      <c r="F9" s="38" t="s">
        <v>144</v>
      </c>
      <c r="G9" s="39"/>
    </row>
    <row r="10" spans="1:7" ht="11.25" customHeight="1">
      <c r="B10" s="40" t="s">
        <v>146</v>
      </c>
      <c r="C10" s="41">
        <v>30000</v>
      </c>
      <c r="D10" s="35" t="s">
        <v>139</v>
      </c>
      <c r="E10" s="40" t="s">
        <v>147</v>
      </c>
      <c r="F10" s="41" t="s">
        <v>144</v>
      </c>
    </row>
    <row r="11" spans="1:7" ht="11.25" customHeight="1">
      <c r="B11" s="40"/>
      <c r="C11" s="41"/>
      <c r="D11" s="35"/>
      <c r="E11" s="40"/>
      <c r="F11" s="41"/>
    </row>
    <row r="12" spans="1:7" ht="11.25" customHeight="1">
      <c r="B12" s="40"/>
      <c r="C12" s="41"/>
      <c r="D12" s="35"/>
      <c r="E12" s="40"/>
      <c r="F12" s="41"/>
    </row>
    <row r="13" spans="1:7" ht="11.25" customHeight="1">
      <c r="A13" s="42" t="s">
        <v>148</v>
      </c>
      <c r="B13" s="43" t="s">
        <v>149</v>
      </c>
      <c r="C13" s="35"/>
      <c r="D13" s="35"/>
      <c r="E13" s="35"/>
      <c r="F13" s="35"/>
    </row>
    <row r="14" spans="1:7" ht="11.25" customHeight="1">
      <c r="A14" s="42"/>
      <c r="B14" s="35" t="s">
        <v>150</v>
      </c>
      <c r="C14" s="35"/>
      <c r="D14" s="35"/>
      <c r="E14" s="35"/>
      <c r="F14" s="35"/>
    </row>
    <row r="15" spans="1:7" ht="11.25" customHeight="1">
      <c r="A15" s="42"/>
      <c r="B15" s="35" t="s">
        <v>151</v>
      </c>
      <c r="C15" s="35"/>
      <c r="D15" s="44"/>
      <c r="E15" s="1"/>
      <c r="F15" s="38">
        <v>80000</v>
      </c>
    </row>
    <row r="16" spans="1:7" ht="11.25" customHeight="1">
      <c r="A16" s="42" t="s">
        <v>148</v>
      </c>
      <c r="B16" s="35" t="s">
        <v>152</v>
      </c>
      <c r="C16" s="35"/>
      <c r="D16" s="44"/>
      <c r="E16" s="1"/>
      <c r="F16" s="38">
        <v>-30000</v>
      </c>
    </row>
    <row r="17" spans="1:9" ht="11.25" customHeight="1">
      <c r="A17" s="42" t="s">
        <v>148</v>
      </c>
      <c r="B17" s="35" t="s">
        <v>153</v>
      </c>
      <c r="C17" s="1"/>
      <c r="D17" s="44"/>
      <c r="E17" s="1"/>
      <c r="F17" s="45">
        <f>'01-03-HAKAN'!D179</f>
        <v>143534.12</v>
      </c>
    </row>
    <row r="18" spans="1:9" ht="11.25" customHeight="1">
      <c r="A18" s="42" t="s">
        <v>148</v>
      </c>
      <c r="B18" s="35" t="s">
        <v>154</v>
      </c>
      <c r="C18" s="35"/>
      <c r="D18" s="35"/>
      <c r="E18" s="35"/>
      <c r="F18" s="38">
        <v>50000</v>
      </c>
    </row>
    <row r="19" spans="1:9" ht="11.25" customHeight="1" thickBot="1">
      <c r="B19" s="35"/>
      <c r="C19" s="35"/>
      <c r="D19" s="35"/>
      <c r="E19" s="35"/>
      <c r="F19" s="38"/>
    </row>
    <row r="20" spans="1:9" ht="11.25" customHeight="1">
      <c r="B20" s="46" t="s">
        <v>155</v>
      </c>
      <c r="C20" s="47"/>
      <c r="D20" s="47"/>
      <c r="E20" s="47"/>
      <c r="F20" s="48"/>
    </row>
    <row r="21" spans="1:9" ht="11.25" customHeight="1">
      <c r="B21" s="49" t="s">
        <v>156</v>
      </c>
      <c r="C21" s="35"/>
      <c r="D21" s="35"/>
      <c r="E21" s="35"/>
      <c r="F21" s="50"/>
    </row>
    <row r="22" spans="1:9" ht="11.25" customHeight="1">
      <c r="B22" s="51" t="s">
        <v>157</v>
      </c>
      <c r="C22" s="35"/>
      <c r="D22" s="35"/>
      <c r="E22" s="35"/>
      <c r="F22" s="50"/>
    </row>
    <row r="23" spans="1:9" ht="11.25" customHeight="1" thickBot="1">
      <c r="B23" s="51" t="s">
        <v>158</v>
      </c>
      <c r="C23" s="35"/>
      <c r="D23" s="35"/>
      <c r="E23" s="35"/>
      <c r="F23" s="50"/>
    </row>
    <row r="24" spans="1:9" ht="11.25" customHeight="1" thickBot="1">
      <c r="B24" s="52" t="s">
        <v>159</v>
      </c>
      <c r="C24" s="53"/>
      <c r="D24" s="53"/>
      <c r="E24" s="53"/>
      <c r="F24" s="54"/>
    </row>
    <row r="25" spans="1:9" ht="11.25" customHeight="1">
      <c r="B25" s="35"/>
      <c r="C25" s="35"/>
      <c r="D25" s="35"/>
      <c r="E25" s="35"/>
      <c r="F25" s="35"/>
    </row>
    <row r="26" spans="1:9" ht="11.25" customHeight="1">
      <c r="B26" s="35"/>
      <c r="C26" s="35"/>
      <c r="D26" s="35"/>
      <c r="E26" s="35"/>
      <c r="F26" s="35"/>
    </row>
    <row r="27" spans="1:9" ht="11.25" customHeight="1">
      <c r="B27" s="35"/>
      <c r="C27" s="35"/>
      <c r="D27" s="35"/>
      <c r="E27" s="35"/>
      <c r="F27" s="35"/>
    </row>
    <row r="28" spans="1:9" ht="11.25" customHeight="1">
      <c r="B28" s="35"/>
      <c r="C28" s="55" t="s">
        <v>160</v>
      </c>
      <c r="D28" s="55" t="s">
        <v>161</v>
      </c>
      <c r="E28" s="55" t="s">
        <v>162</v>
      </c>
      <c r="F28" s="55" t="s">
        <v>163</v>
      </c>
      <c r="G28" s="2"/>
      <c r="H28" s="1"/>
      <c r="I28" s="1"/>
    </row>
    <row r="29" spans="1:9" ht="11.25" customHeight="1">
      <c r="B29" s="35"/>
      <c r="C29" s="55" t="s">
        <v>116</v>
      </c>
      <c r="D29" s="55" t="s">
        <v>116</v>
      </c>
      <c r="E29" s="55"/>
      <c r="F29" s="55" t="s">
        <v>127</v>
      </c>
      <c r="G29" s="2"/>
      <c r="H29" s="1"/>
      <c r="I29" s="1"/>
    </row>
    <row r="30" spans="1:9" ht="11.25" customHeight="1">
      <c r="A30" s="33">
        <v>2005</v>
      </c>
      <c r="B30" s="35" t="s">
        <v>164</v>
      </c>
      <c r="C30" s="35">
        <f>F15/2</f>
        <v>40000</v>
      </c>
      <c r="D30" s="35">
        <f>C30</f>
        <v>40000</v>
      </c>
      <c r="E30" s="35">
        <v>1.4</v>
      </c>
      <c r="F30" s="35">
        <f>C30/E30</f>
        <v>28571.428571428572</v>
      </c>
      <c r="G30" s="2"/>
      <c r="H30" s="1"/>
      <c r="I30" s="1"/>
    </row>
    <row r="31" spans="1:9" ht="11.25" customHeight="1">
      <c r="A31" s="56" t="s">
        <v>165</v>
      </c>
      <c r="B31" s="35" t="s">
        <v>166</v>
      </c>
      <c r="C31" s="35">
        <f>F17/2</f>
        <v>71767.06</v>
      </c>
      <c r="D31" s="35">
        <f>D30+C31</f>
        <v>111767.06</v>
      </c>
      <c r="E31" s="35">
        <f>C31/F31</f>
        <v>1.4427172361414968</v>
      </c>
      <c r="F31" s="2">
        <v>49744.37</v>
      </c>
      <c r="H31" s="57"/>
      <c r="I31" s="1"/>
    </row>
    <row r="32" spans="1:9" ht="11.25" customHeight="1">
      <c r="A32" s="33">
        <v>2008</v>
      </c>
      <c r="B32" s="35" t="s">
        <v>167</v>
      </c>
      <c r="C32" s="35">
        <f>F18/2</f>
        <v>25000</v>
      </c>
      <c r="D32" s="35">
        <f>D31+C32</f>
        <v>136767.06</v>
      </c>
      <c r="E32" s="35">
        <v>1.31</v>
      </c>
      <c r="F32" s="35">
        <f>C32/E32</f>
        <v>19083.969465648854</v>
      </c>
      <c r="G32" s="2"/>
      <c r="H32" s="1"/>
      <c r="I32" s="1"/>
    </row>
    <row r="33" spans="1:9" ht="11.25" customHeight="1">
      <c r="A33" s="33">
        <v>2017</v>
      </c>
      <c r="B33" s="37" t="s">
        <v>168</v>
      </c>
      <c r="C33" s="2">
        <f>F59*-1</f>
        <v>141563.54999999999</v>
      </c>
      <c r="D33" s="35">
        <f>D32+C33</f>
        <v>278330.61</v>
      </c>
      <c r="E33" s="1">
        <v>3.55</v>
      </c>
      <c r="F33" s="35">
        <f>C33/E33</f>
        <v>39877.056338028167</v>
      </c>
      <c r="G33" s="58"/>
      <c r="I33" s="1"/>
    </row>
    <row r="34" spans="1:9" ht="11.25" customHeight="1">
      <c r="B34" s="34" t="s">
        <v>169</v>
      </c>
      <c r="C34" s="1"/>
      <c r="D34" s="35"/>
      <c r="E34" s="59" t="s">
        <v>170</v>
      </c>
      <c r="F34" s="38">
        <f>SUM(F30:F33)</f>
        <v>137276.82437510561</v>
      </c>
      <c r="G34" s="2"/>
      <c r="I34" s="1"/>
    </row>
    <row r="35" spans="1:9" ht="11.25" customHeight="1">
      <c r="C35" s="55" t="s">
        <v>171</v>
      </c>
      <c r="D35" s="35"/>
      <c r="E35" s="1"/>
      <c r="F35" s="35"/>
      <c r="G35" s="2"/>
      <c r="I35" s="1"/>
    </row>
    <row r="36" spans="1:9" ht="11.25" customHeight="1">
      <c r="B36" s="35" t="s">
        <v>172</v>
      </c>
      <c r="C36" s="38">
        <v>-15000</v>
      </c>
      <c r="D36" s="35">
        <f>C36</f>
        <v>-15000</v>
      </c>
      <c r="E36" s="35">
        <v>1.4</v>
      </c>
      <c r="F36" s="38">
        <f>C36/E36</f>
        <v>-10714.285714285716</v>
      </c>
      <c r="G36" s="11"/>
      <c r="H36" s="57"/>
      <c r="I36" s="1"/>
    </row>
    <row r="37" spans="1:9" s="1" customFormat="1" ht="11.25" customHeight="1">
      <c r="A37" s="56"/>
      <c r="B37" s="37"/>
      <c r="C37" s="11"/>
      <c r="D37" s="35">
        <f>D36+C37</f>
        <v>-15000</v>
      </c>
      <c r="F37" s="35"/>
      <c r="G37" s="11"/>
      <c r="H37" s="57"/>
    </row>
    <row r="38" spans="1:9" s="1" customFormat="1" ht="11.25" customHeight="1">
      <c r="A38" s="56"/>
      <c r="B38" s="37"/>
      <c r="C38" s="11"/>
      <c r="D38" s="35"/>
      <c r="E38" s="59" t="s">
        <v>173</v>
      </c>
      <c r="F38" s="38">
        <f>SUM(F36:F37)</f>
        <v>-10714.285714285716</v>
      </c>
      <c r="G38" s="11"/>
      <c r="H38" s="57"/>
    </row>
    <row r="39" spans="1:9" ht="11.25" customHeight="1">
      <c r="B39" t="s">
        <v>174</v>
      </c>
      <c r="C39" s="1">
        <f>SUM(C30:C38)</f>
        <v>263330.61</v>
      </c>
      <c r="D39" s="35"/>
      <c r="E39" s="1"/>
      <c r="F39" s="60"/>
      <c r="G39" s="11"/>
      <c r="H39" s="57"/>
      <c r="I39" s="1"/>
    </row>
    <row r="40" spans="1:9" ht="11.25" customHeight="1">
      <c r="A40" s="60"/>
      <c r="B40" s="61" t="s">
        <v>169</v>
      </c>
      <c r="C40" s="60"/>
      <c r="D40" s="60"/>
      <c r="E40" s="62" t="s">
        <v>175</v>
      </c>
      <c r="F40" s="63">
        <f>F34+F38</f>
        <v>126562.5386608199</v>
      </c>
      <c r="G40" s="55"/>
      <c r="I40" s="1"/>
    </row>
    <row r="41" spans="1:9" ht="11.25" customHeight="1">
      <c r="C41" s="1"/>
      <c r="D41" s="55"/>
      <c r="E41" s="55"/>
      <c r="F41" s="60"/>
    </row>
    <row r="42" spans="1:9" ht="11.25" customHeight="1">
      <c r="C42" s="1"/>
      <c r="D42" s="55"/>
      <c r="E42" s="55"/>
      <c r="F42" s="1"/>
    </row>
    <row r="43" spans="1:9" ht="11.25" customHeight="1" thickBot="1">
      <c r="B43" s="34"/>
      <c r="C43" s="35"/>
      <c r="D43" s="35"/>
      <c r="E43" s="35"/>
      <c r="F43" s="1"/>
    </row>
    <row r="44" spans="1:9" ht="11.25" customHeight="1">
      <c r="B44" s="64" t="s">
        <v>176</v>
      </c>
      <c r="C44" s="65"/>
      <c r="D44" s="47"/>
      <c r="E44" s="47"/>
      <c r="F44" s="48" t="s">
        <v>116</v>
      </c>
    </row>
    <row r="45" spans="1:9" ht="11.25" customHeight="1">
      <c r="B45" s="66" t="s">
        <v>177</v>
      </c>
      <c r="C45"/>
      <c r="D45" s="67" t="s">
        <v>116</v>
      </c>
      <c r="E45" s="35">
        <v>-20000</v>
      </c>
      <c r="F45" s="50">
        <f>E45</f>
        <v>-20000</v>
      </c>
    </row>
    <row r="46" spans="1:9" ht="11.25" customHeight="1">
      <c r="B46" s="66" t="s">
        <v>178</v>
      </c>
      <c r="C46"/>
      <c r="D46" s="67" t="s">
        <v>116</v>
      </c>
      <c r="E46" s="35">
        <v>-24710</v>
      </c>
      <c r="F46" s="50">
        <f t="shared" ref="F46:F51" si="0">F45+E46</f>
        <v>-44710</v>
      </c>
    </row>
    <row r="47" spans="1:9" ht="11.25" customHeight="1">
      <c r="B47" s="66" t="s">
        <v>179</v>
      </c>
      <c r="C47"/>
      <c r="D47" s="67" t="s">
        <v>116</v>
      </c>
      <c r="E47" s="35">
        <v>-13750</v>
      </c>
      <c r="F47" s="50">
        <f t="shared" si="0"/>
        <v>-58460</v>
      </c>
    </row>
    <row r="48" spans="1:9" ht="11.25" customHeight="1">
      <c r="B48" s="66" t="s">
        <v>180</v>
      </c>
      <c r="C48"/>
      <c r="D48" s="67" t="s">
        <v>116</v>
      </c>
      <c r="E48" s="35">
        <v>-7000</v>
      </c>
      <c r="F48" s="50">
        <f t="shared" si="0"/>
        <v>-65460</v>
      </c>
    </row>
    <row r="49" spans="2:6" ht="11.25" customHeight="1">
      <c r="B49" s="66" t="s">
        <v>181</v>
      </c>
      <c r="C49"/>
      <c r="D49" s="67" t="s">
        <v>116</v>
      </c>
      <c r="E49" s="35">
        <v>-180984.36</v>
      </c>
      <c r="F49" s="50">
        <f t="shared" si="0"/>
        <v>-246444.36</v>
      </c>
    </row>
    <row r="50" spans="2:6" ht="11.25" customHeight="1">
      <c r="B50" s="66" t="s">
        <v>182</v>
      </c>
      <c r="C50"/>
      <c r="D50" s="67" t="s">
        <v>116</v>
      </c>
      <c r="E50" s="35">
        <v>-16268.74</v>
      </c>
      <c r="F50" s="50">
        <f t="shared" si="0"/>
        <v>-262713.09999999998</v>
      </c>
    </row>
    <row r="51" spans="2:6" ht="11.25" customHeight="1">
      <c r="B51" s="68" t="s">
        <v>183</v>
      </c>
      <c r="C51"/>
      <c r="D51" s="44"/>
      <c r="E51" s="35"/>
      <c r="F51" s="69">
        <f t="shared" si="0"/>
        <v>-262713.09999999998</v>
      </c>
    </row>
    <row r="52" spans="2:6" ht="11.25" customHeight="1">
      <c r="B52" s="66"/>
      <c r="C52"/>
      <c r="D52" s="44"/>
      <c r="E52" s="35"/>
      <c r="F52" s="50"/>
    </row>
    <row r="53" spans="2:6" ht="11.25" customHeight="1">
      <c r="B53" s="70" t="s">
        <v>184</v>
      </c>
      <c r="C53"/>
      <c r="D53" s="44"/>
      <c r="E53" s="35"/>
      <c r="F53" s="50"/>
    </row>
    <row r="54" spans="2:6" ht="11.25" customHeight="1">
      <c r="B54" s="66" t="s">
        <v>185</v>
      </c>
      <c r="C54"/>
      <c r="D54" s="44" t="s">
        <v>116</v>
      </c>
      <c r="E54" s="38">
        <f>F51/2</f>
        <v>-131356.54999999999</v>
      </c>
      <c r="F54" s="50">
        <f t="shared" ref="F54:F59" si="1">F53+E54</f>
        <v>-131356.54999999999</v>
      </c>
    </row>
    <row r="55" spans="2:6" ht="11.25" customHeight="1">
      <c r="B55" s="66" t="s">
        <v>186</v>
      </c>
      <c r="C55"/>
      <c r="D55" s="44" t="s">
        <v>116</v>
      </c>
      <c r="E55" s="35">
        <v>-1862</v>
      </c>
      <c r="F55" s="50">
        <f t="shared" si="1"/>
        <v>-133218.54999999999</v>
      </c>
    </row>
    <row r="56" spans="2:6" ht="11.25" customHeight="1">
      <c r="B56" s="66" t="s">
        <v>187</v>
      </c>
      <c r="C56"/>
      <c r="D56" s="67" t="s">
        <v>116</v>
      </c>
      <c r="E56" s="2">
        <v>-650</v>
      </c>
      <c r="F56" s="50">
        <f t="shared" si="1"/>
        <v>-133868.54999999999</v>
      </c>
    </row>
    <row r="57" spans="2:6" ht="11.25" customHeight="1">
      <c r="B57" s="66" t="s">
        <v>188</v>
      </c>
      <c r="C57"/>
      <c r="D57" s="67" t="s">
        <v>116</v>
      </c>
      <c r="E57" s="2">
        <v>-1695</v>
      </c>
      <c r="F57" s="50">
        <f t="shared" si="1"/>
        <v>-135563.54999999999</v>
      </c>
    </row>
    <row r="58" spans="2:6" ht="11.25" customHeight="1">
      <c r="B58" s="66" t="s">
        <v>189</v>
      </c>
      <c r="C58"/>
      <c r="D58" s="67" t="s">
        <v>116</v>
      </c>
      <c r="E58" s="2">
        <v>-6000</v>
      </c>
      <c r="F58" s="50">
        <f t="shared" si="1"/>
        <v>-141563.54999999999</v>
      </c>
    </row>
    <row r="59" spans="2:6" ht="11.25" customHeight="1">
      <c r="B59" s="71" t="s">
        <v>190</v>
      </c>
      <c r="C59" s="72"/>
      <c r="D59" s="73" t="s">
        <v>116</v>
      </c>
      <c r="E59" s="74"/>
      <c r="F59" s="75">
        <f t="shared" si="1"/>
        <v>-141563.54999999999</v>
      </c>
    </row>
    <row r="60" spans="2:6" ht="11.25" customHeight="1">
      <c r="B60" s="66"/>
      <c r="C60"/>
      <c r="D60" s="44"/>
      <c r="E60" s="35"/>
      <c r="F60" s="50"/>
    </row>
    <row r="61" spans="2:6" ht="11.25" customHeight="1">
      <c r="B61" s="76" t="s">
        <v>191</v>
      </c>
      <c r="C61"/>
      <c r="D61" s="44" t="s">
        <v>116</v>
      </c>
      <c r="E61" s="11">
        <f>F51/2</f>
        <v>-131356.54999999999</v>
      </c>
      <c r="F61" s="50">
        <f>F60+E61</f>
        <v>-131356.54999999999</v>
      </c>
    </row>
    <row r="62" spans="2:6" ht="11.25" customHeight="1">
      <c r="B62" s="66"/>
      <c r="C62"/>
      <c r="D62" s="35"/>
      <c r="E62" s="2"/>
      <c r="F62" s="50">
        <f>F61+E62</f>
        <v>-131356.54999999999</v>
      </c>
    </row>
    <row r="63" spans="2:6" ht="11.25" customHeight="1">
      <c r="B63" s="76"/>
      <c r="C63"/>
      <c r="D63" s="35"/>
      <c r="E63" s="11"/>
      <c r="F63" s="50"/>
    </row>
    <row r="64" spans="2:6" ht="11.25" customHeight="1" thickBot="1">
      <c r="B64" s="77" t="s">
        <v>192</v>
      </c>
      <c r="C64" s="78"/>
      <c r="D64" s="79"/>
      <c r="E64" s="80"/>
      <c r="F64" s="81">
        <f>F59+F62</f>
        <v>-272920.09999999998</v>
      </c>
    </row>
    <row r="65" spans="2:6" ht="11.25" customHeight="1">
      <c r="B65" s="33"/>
      <c r="C65" s="33"/>
      <c r="D65" s="35"/>
      <c r="E65" s="33"/>
      <c r="F65" s="33"/>
    </row>
    <row r="66" spans="2:6" ht="11.25" customHeight="1">
      <c r="B66" s="35"/>
      <c r="C66" s="35"/>
      <c r="D66" s="35"/>
      <c r="E66" s="33"/>
      <c r="F66" s="35"/>
    </row>
    <row r="67" spans="2:6" ht="11.25" customHeight="1">
      <c r="B67" s="35"/>
      <c r="C67" s="44"/>
      <c r="D67" s="44"/>
      <c r="E67" s="44"/>
      <c r="F67" s="44"/>
    </row>
    <row r="68" spans="2:6" ht="11.25" customHeight="1">
      <c r="B68" s="55"/>
      <c r="C68" s="38"/>
      <c r="D68" s="38"/>
      <c r="E68" s="55"/>
      <c r="F68" s="38"/>
    </row>
    <row r="69" spans="2:6" ht="11.25" customHeight="1">
      <c r="B69" s="35"/>
      <c r="C69" s="35"/>
      <c r="D69" s="35"/>
      <c r="E69" s="35"/>
      <c r="F69" s="35"/>
    </row>
    <row r="70" spans="2:6" ht="11.25" customHeight="1">
      <c r="B70" s="35"/>
      <c r="C70" s="35"/>
      <c r="D70" s="35"/>
      <c r="E70" s="35"/>
      <c r="F70" s="35"/>
    </row>
    <row r="71" spans="2:6" ht="11.25" customHeight="1">
      <c r="B71" s="35"/>
      <c r="C71" s="33"/>
      <c r="D71" s="33"/>
    </row>
    <row r="72" spans="2:6" ht="11.25" customHeight="1">
      <c r="B72" s="35"/>
      <c r="C72" s="35"/>
      <c r="D72" s="35"/>
      <c r="E72" s="35"/>
      <c r="F72" s="35"/>
    </row>
    <row r="73" spans="2:6" ht="11.25" customHeight="1">
      <c r="C73" s="35"/>
      <c r="D73" s="35"/>
      <c r="E73" s="35"/>
      <c r="F73" s="35"/>
    </row>
    <row r="74" spans="2:6" ht="11.25" customHeight="1">
      <c r="C74" s="35"/>
      <c r="D74" s="35"/>
      <c r="E74" s="35"/>
      <c r="F74" s="35"/>
    </row>
    <row r="75" spans="2:6" ht="11.25" customHeight="1">
      <c r="C75" s="35"/>
      <c r="D75" s="35"/>
      <c r="E75" s="35"/>
      <c r="F75" s="35"/>
    </row>
    <row r="76" spans="2:6" ht="11.25" customHeight="1">
      <c r="C76" s="35"/>
      <c r="D76" s="35"/>
      <c r="E76" s="35"/>
      <c r="F76" s="35"/>
    </row>
    <row r="77" spans="2:6" ht="11.25" customHeight="1">
      <c r="C77" s="35"/>
      <c r="D77" s="35"/>
      <c r="E77" s="35"/>
      <c r="F77" s="35"/>
    </row>
    <row r="78" spans="2:6" ht="11.25" customHeight="1">
      <c r="C78" s="35"/>
      <c r="D78" s="35"/>
      <c r="E78" s="35"/>
      <c r="F78" s="35"/>
    </row>
    <row r="79" spans="2:6" ht="11.25" customHeight="1">
      <c r="C79" s="35"/>
      <c r="D79" s="35"/>
      <c r="E79" s="35"/>
      <c r="F79" s="35"/>
    </row>
    <row r="80" spans="2:6" ht="11.25" customHeight="1">
      <c r="C80" s="35"/>
      <c r="D80" s="35"/>
      <c r="E80" s="35"/>
      <c r="F80" s="35"/>
    </row>
    <row r="81" spans="2:6" ht="11.25" customHeight="1">
      <c r="C81" s="35"/>
      <c r="D81" s="35"/>
      <c r="E81" s="35"/>
      <c r="F81" s="35"/>
    </row>
    <row r="82" spans="2:6" ht="11.25" customHeight="1">
      <c r="C82" s="35"/>
      <c r="D82" s="35"/>
      <c r="E82" s="35"/>
      <c r="F82" s="35"/>
    </row>
    <row r="83" spans="2:6" ht="11.25" customHeight="1">
      <c r="C83" s="35"/>
      <c r="D83" s="35"/>
      <c r="E83" s="35"/>
      <c r="F83" s="35"/>
    </row>
    <row r="84" spans="2:6" ht="11.25" customHeight="1">
      <c r="C84" s="35"/>
      <c r="D84" s="35"/>
      <c r="E84" s="35"/>
      <c r="F84" s="35"/>
    </row>
    <row r="85" spans="2:6" ht="11.25" customHeight="1">
      <c r="C85" s="35"/>
      <c r="D85" s="35"/>
      <c r="E85" s="35"/>
      <c r="F85" s="35"/>
    </row>
    <row r="86" spans="2:6" ht="11.25" customHeight="1">
      <c r="C86" s="35"/>
      <c r="D86" s="35"/>
      <c r="E86" s="35"/>
      <c r="F86" s="35"/>
    </row>
    <row r="87" spans="2:6" ht="11.25" customHeight="1">
      <c r="C87" s="35"/>
      <c r="D87" s="35"/>
      <c r="E87" s="35"/>
      <c r="F87" s="35"/>
    </row>
    <row r="88" spans="2:6" ht="11.25" customHeight="1">
      <c r="C88" s="35"/>
      <c r="D88" s="35"/>
      <c r="E88" s="35"/>
      <c r="F88" s="35"/>
    </row>
    <row r="89" spans="2:6" ht="11.25" customHeight="1">
      <c r="B89" s="38"/>
      <c r="C89" s="35"/>
      <c r="D89" s="35"/>
      <c r="E89" s="35"/>
      <c r="F89" s="35"/>
    </row>
    <row r="90" spans="2:6" ht="11.25" customHeight="1">
      <c r="B90" s="35"/>
      <c r="C90" s="35"/>
      <c r="D90" s="35"/>
      <c r="E90" s="35"/>
      <c r="F90" s="35"/>
    </row>
    <row r="91" spans="2:6" ht="11.25" customHeight="1">
      <c r="B91" s="35"/>
      <c r="C91" s="35"/>
      <c r="D91" s="35"/>
      <c r="E91" s="35"/>
      <c r="F91" s="35"/>
    </row>
    <row r="92" spans="2:6" ht="11.25" customHeight="1">
      <c r="B92" s="35"/>
      <c r="C92" s="35"/>
      <c r="D92" s="35"/>
      <c r="E92" s="35"/>
      <c r="F92" s="35"/>
    </row>
    <row r="93" spans="2:6" ht="11.25" customHeight="1">
      <c r="B93" s="55"/>
      <c r="C93" s="38"/>
      <c r="D93" s="38"/>
      <c r="E93" s="55"/>
      <c r="F93" s="38"/>
    </row>
    <row r="94" spans="2:6" ht="11.25" customHeight="1">
      <c r="C94" s="35"/>
      <c r="D94" s="35"/>
      <c r="E94" s="35"/>
      <c r="F94" s="35"/>
    </row>
    <row r="95" spans="2:6" ht="11.25" customHeight="1">
      <c r="C95" s="35"/>
      <c r="D95" s="35"/>
      <c r="E95" s="35"/>
      <c r="F95" s="35"/>
    </row>
    <row r="1048573" ht="12.75" customHeight="1"/>
    <row r="1048574" ht="12.75" customHeight="1"/>
    <row r="1048575" ht="12.75" customHeight="1"/>
    <row r="1048576" ht="12.75" customHeight="1"/>
  </sheetData>
  <mergeCells count="1">
    <mergeCell ref="E3:F3"/>
  </mergeCells>
  <pageMargins left="0.62992125984252012" right="0.35433070866141703" top="0.78740157480315009" bottom="0.62992125984252012" header="0.39370078740157505" footer="0.23622047244094502"/>
  <pageSetup paperSize="0" fitToWidth="0" fitToHeight="0" pageOrder="overThenDown" orientation="portrait" useFirstPageNumber="1" horizontalDpi="0" verticalDpi="0" copies="0"/>
  <headerFooter alignWithMargins="0">
    <oddHeader>&amp;C&amp;D</oddHeader>
    <oddFooter>&amp;C&amp;Z&amp;F   -   &amp;F   - 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defaultRowHeight="12.75"/>
  <cols>
    <col min="1" max="1" width="43.140625" customWidth="1"/>
    <col min="2" max="2" width="12.140625" customWidth="1"/>
    <col min="3" max="3" width="10.5703125" customWidth="1"/>
    <col min="4" max="4" width="14.140625" customWidth="1"/>
    <col min="5" max="5" width="12.28515625" bestFit="1" customWidth="1"/>
    <col min="6" max="6" width="9.140625" customWidth="1"/>
  </cols>
  <sheetData>
    <row r="1" spans="1:5">
      <c r="A1" s="82"/>
      <c r="B1" s="83"/>
      <c r="C1" s="83"/>
      <c r="D1" s="188">
        <v>45233</v>
      </c>
      <c r="E1" s="188"/>
    </row>
    <row r="2" spans="1:5">
      <c r="A2" s="82"/>
      <c r="B2" s="83"/>
      <c r="C2" s="83"/>
      <c r="D2" s="83"/>
    </row>
    <row r="3" spans="1:5">
      <c r="A3" s="84" t="s">
        <v>193</v>
      </c>
      <c r="B3" s="83"/>
      <c r="C3" s="83"/>
      <c r="D3" s="83"/>
      <c r="E3" s="85" t="s">
        <v>194</v>
      </c>
    </row>
    <row r="4" spans="1:5">
      <c r="A4" s="86" t="s">
        <v>195</v>
      </c>
      <c r="B4" s="86">
        <f>'01-03-HAKAN'!F159</f>
        <v>143534.12</v>
      </c>
      <c r="C4" s="87">
        <f>B4/D4</f>
        <v>1.4427171015989599</v>
      </c>
      <c r="D4" s="88">
        <f>'01-03-HAKAN'!F181</f>
        <v>99488.749277957177</v>
      </c>
      <c r="E4" s="89">
        <f>D4</f>
        <v>99488.749277957177</v>
      </c>
    </row>
    <row r="5" spans="1:5">
      <c r="A5" s="83" t="s">
        <v>196</v>
      </c>
      <c r="B5" s="90">
        <f>'01-01-DGS'!F59*-1</f>
        <v>141563.54999999999</v>
      </c>
      <c r="C5" s="87">
        <v>3.55</v>
      </c>
      <c r="D5" s="91">
        <f>B5/C5</f>
        <v>39877.056338028167</v>
      </c>
      <c r="E5" s="92">
        <f>E4+D5</f>
        <v>139365.80561598536</v>
      </c>
    </row>
    <row r="6" spans="1:5">
      <c r="A6" s="83" t="s">
        <v>197</v>
      </c>
      <c r="B6" s="90">
        <f>'01-01-DGS'!F61*-1</f>
        <v>131356.54999999999</v>
      </c>
      <c r="C6" s="87">
        <v>3.55</v>
      </c>
      <c r="D6" s="93">
        <f>B6/C6</f>
        <v>37001.845070422532</v>
      </c>
      <c r="E6" s="92">
        <f>E5+D6</f>
        <v>176367.6506864079</v>
      </c>
    </row>
    <row r="7" spans="1:5" ht="15.75">
      <c r="A7" s="94" t="s">
        <v>198</v>
      </c>
      <c r="B7" s="95">
        <f>SUM(B4:B6)</f>
        <v>416454.22</v>
      </c>
      <c r="C7" s="87"/>
      <c r="D7" s="96">
        <f>SUM(D4:D6)</f>
        <v>176367.6506864079</v>
      </c>
      <c r="E7" s="92"/>
    </row>
    <row r="8" spans="1:5" ht="15.75">
      <c r="A8" s="83"/>
      <c r="B8" s="95"/>
      <c r="C8" s="87"/>
      <c r="D8" s="96"/>
      <c r="E8" s="92"/>
    </row>
    <row r="9" spans="1:5">
      <c r="A9" s="84" t="s">
        <v>199</v>
      </c>
      <c r="B9" s="90"/>
      <c r="C9" s="87"/>
      <c r="D9" s="83"/>
      <c r="E9" s="92"/>
    </row>
    <row r="10" spans="1:5">
      <c r="A10" s="83" t="s">
        <v>200</v>
      </c>
      <c r="B10" s="90">
        <v>50000</v>
      </c>
      <c r="C10" s="87">
        <v>1.31</v>
      </c>
      <c r="D10" s="93">
        <f>B10/C10</f>
        <v>38167.938931297707</v>
      </c>
      <c r="E10" s="92">
        <f>E6+D10*-1</f>
        <v>138199.71175511018</v>
      </c>
    </row>
    <row r="11" spans="1:5">
      <c r="A11" s="83" t="s">
        <v>201</v>
      </c>
      <c r="B11" s="90">
        <f>'01-01-DGS'!F64*-1</f>
        <v>272920.09999999998</v>
      </c>
      <c r="C11" s="87">
        <v>3.55</v>
      </c>
      <c r="D11" s="93">
        <f>B11/C11</f>
        <v>76878.901408450707</v>
      </c>
      <c r="E11" s="92">
        <f>E10+D11*-1</f>
        <v>61320.810346659477</v>
      </c>
    </row>
    <row r="12" spans="1:5" ht="15.75">
      <c r="A12" s="94" t="s">
        <v>202</v>
      </c>
      <c r="B12" s="95">
        <f>SUM(B10:B11)</f>
        <v>322920.09999999998</v>
      </c>
      <c r="C12" s="87"/>
      <c r="D12" s="96">
        <f>SUM(D10:D11)</f>
        <v>115046.84033974842</v>
      </c>
      <c r="E12" s="92">
        <f>E11</f>
        <v>61320.810346659477</v>
      </c>
    </row>
    <row r="13" spans="1:5">
      <c r="A13" s="83"/>
      <c r="B13" s="90"/>
      <c r="C13" s="87"/>
      <c r="E13" s="92">
        <f>E12</f>
        <v>61320.810346659477</v>
      </c>
    </row>
    <row r="14" spans="1:5">
      <c r="A14" s="83"/>
      <c r="B14" s="90"/>
      <c r="D14" s="85" t="s">
        <v>203</v>
      </c>
      <c r="E14" s="92">
        <f>E13</f>
        <v>61320.810346659477</v>
      </c>
    </row>
    <row r="15" spans="1:5" ht="15.75">
      <c r="B15" s="97"/>
      <c r="D15" s="96"/>
      <c r="E15" s="92"/>
    </row>
    <row r="16" spans="1:5" ht="15">
      <c r="A16" t="s">
        <v>204</v>
      </c>
      <c r="D16" s="98">
        <f>E14/2</f>
        <v>30660.405173329738</v>
      </c>
      <c r="E16" s="92"/>
    </row>
    <row r="17" spans="1:5" ht="15">
      <c r="A17" t="s">
        <v>205</v>
      </c>
      <c r="D17" s="99">
        <f>D16</f>
        <v>30660.405173329738</v>
      </c>
      <c r="E17" s="92"/>
    </row>
    <row r="18" spans="1:5">
      <c r="D18" s="89"/>
      <c r="E18" s="92"/>
    </row>
    <row r="19" spans="1:5" ht="13.5" thickBot="1">
      <c r="D19" s="89"/>
      <c r="E19" s="92"/>
    </row>
    <row r="20" spans="1:5">
      <c r="A20" s="100" t="s">
        <v>206</v>
      </c>
      <c r="B20" s="101"/>
      <c r="C20" s="102"/>
      <c r="D20" s="102"/>
      <c r="E20" s="103"/>
    </row>
    <row r="21" spans="1:5">
      <c r="A21" s="104"/>
      <c r="B21" s="105" t="s">
        <v>207</v>
      </c>
      <c r="C21" s="106">
        <v>40000</v>
      </c>
      <c r="D21" s="86">
        <v>1.4</v>
      </c>
      <c r="E21" s="107">
        <f>C21/D21</f>
        <v>28571.428571428572</v>
      </c>
    </row>
    <row r="22" spans="1:5">
      <c r="A22" s="104"/>
      <c r="B22" s="105" t="s">
        <v>208</v>
      </c>
      <c r="C22" s="108">
        <v>15000</v>
      </c>
      <c r="D22" s="86">
        <v>1.4</v>
      </c>
      <c r="E22" s="109">
        <f>C22/D22*-1</f>
        <v>-10714.285714285716</v>
      </c>
    </row>
    <row r="23" spans="1:5" ht="13.5" thickBot="1">
      <c r="A23" s="110"/>
      <c r="B23" s="111"/>
      <c r="C23" s="112"/>
      <c r="D23" s="113" t="s">
        <v>209</v>
      </c>
      <c r="E23" s="114">
        <f>SUM(E21:E22)</f>
        <v>17857.142857142855</v>
      </c>
    </row>
    <row r="25" spans="1:5" ht="13.5" thickBot="1"/>
    <row r="26" spans="1:5" ht="13.5" thickBot="1">
      <c r="A26" s="115"/>
      <c r="B26" s="65"/>
      <c r="C26" s="116"/>
      <c r="D26" s="65"/>
      <c r="E26" s="117"/>
    </row>
    <row r="27" spans="1:5" ht="13.5" thickBot="1">
      <c r="A27" s="118" t="s">
        <v>210</v>
      </c>
      <c r="C27" s="119" t="s">
        <v>211</v>
      </c>
      <c r="D27" s="88">
        <f>D4*-1</f>
        <v>-99488.749277957177</v>
      </c>
      <c r="E27" s="120">
        <f>D27</f>
        <v>-99488.749277957177</v>
      </c>
    </row>
    <row r="28" spans="1:5">
      <c r="A28" s="104"/>
      <c r="C28" s="119" t="s">
        <v>212</v>
      </c>
      <c r="D28" s="121">
        <f>D5*-1</f>
        <v>-39877.056338028167</v>
      </c>
      <c r="E28" s="120">
        <f t="shared" ref="E28:E33" si="0">E27+D28</f>
        <v>-139365.80561598536</v>
      </c>
    </row>
    <row r="29" spans="1:5">
      <c r="A29" s="104"/>
      <c r="C29" s="122" t="s">
        <v>213</v>
      </c>
      <c r="D29" s="123">
        <f>E23*-1</f>
        <v>-17857.142857142855</v>
      </c>
      <c r="E29" s="120">
        <f t="shared" si="0"/>
        <v>-157222.9484731282</v>
      </c>
    </row>
    <row r="30" spans="1:5">
      <c r="A30" s="124"/>
      <c r="D30" s="125"/>
      <c r="E30" s="120">
        <f t="shared" si="0"/>
        <v>-157222.9484731282</v>
      </c>
    </row>
    <row r="31" spans="1:5">
      <c r="A31" s="126"/>
      <c r="B31" s="127"/>
      <c r="C31" s="128" t="s">
        <v>214</v>
      </c>
      <c r="D31" s="129">
        <f>D16</f>
        <v>30660.405173329738</v>
      </c>
      <c r="E31" s="120">
        <f t="shared" si="0"/>
        <v>-126562.54329979846</v>
      </c>
    </row>
    <row r="32" spans="1:5">
      <c r="A32" s="104"/>
      <c r="C32" s="119"/>
      <c r="D32" s="89"/>
      <c r="E32" s="120">
        <f t="shared" si="0"/>
        <v>-126562.54329979846</v>
      </c>
    </row>
    <row r="33" spans="1:5">
      <c r="A33" s="130"/>
      <c r="B33" s="131"/>
      <c r="C33" s="132" t="s">
        <v>215</v>
      </c>
      <c r="D33" s="133"/>
      <c r="E33" s="134">
        <f t="shared" si="0"/>
        <v>-126562.54329979846</v>
      </c>
    </row>
    <row r="34" spans="1:5" ht="13.5" thickBot="1">
      <c r="A34" s="110"/>
      <c r="B34" s="78"/>
      <c r="C34" s="135" t="s">
        <v>216</v>
      </c>
      <c r="D34" s="136">
        <f>D4/E33</f>
        <v>-0.7860836759758415</v>
      </c>
      <c r="E34" s="137"/>
    </row>
    <row r="36" spans="1:5">
      <c r="A36" s="138"/>
    </row>
  </sheetData>
  <mergeCells count="1">
    <mergeCell ref="D1:E1"/>
  </mergeCells>
  <pageMargins left="0.62992125984252012" right="0.35433070866141703" top="0.78740157480315009" bottom="0.62992125984252012" header="0.39370078740157505" footer="0.23622047244094502"/>
  <pageSetup paperSize="0" fitToWidth="0" fitToHeight="0" pageOrder="overThenDown" orientation="portrait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abSelected="1" topLeftCell="A4" workbookViewId="0">
      <selection activeCell="D14" sqref="D14"/>
    </sheetView>
  </sheetViews>
  <sheetFormatPr defaultRowHeight="12.75"/>
  <cols>
    <col min="1" max="1" width="8.7109375" customWidth="1"/>
    <col min="2" max="2" width="15" customWidth="1"/>
    <col min="3" max="3" width="31.5703125" customWidth="1"/>
    <col min="4" max="4" width="20" customWidth="1"/>
    <col min="5" max="5" width="25" bestFit="1" customWidth="1"/>
    <col min="6" max="6" width="9.140625" customWidth="1"/>
  </cols>
  <sheetData>
    <row r="1" spans="1:5">
      <c r="A1" s="139"/>
      <c r="D1" s="140"/>
      <c r="E1" s="36">
        <v>45234</v>
      </c>
    </row>
    <row r="3" spans="1:5" ht="18.75" thickBot="1">
      <c r="C3" s="141"/>
      <c r="D3" s="142" t="s">
        <v>217</v>
      </c>
      <c r="E3" s="143">
        <v>450000</v>
      </c>
    </row>
    <row r="4" spans="1:5" ht="19.5" thickTop="1" thickBot="1">
      <c r="B4" s="144"/>
      <c r="C4" s="145"/>
      <c r="D4" s="146" t="s">
        <v>218</v>
      </c>
      <c r="E4" s="147" t="s">
        <v>143</v>
      </c>
    </row>
    <row r="5" spans="1:5" ht="19.5" thickTop="1" thickBot="1">
      <c r="C5" s="142"/>
      <c r="D5" s="148"/>
      <c r="E5" s="148"/>
    </row>
    <row r="6" spans="1:5" ht="18">
      <c r="B6" s="115"/>
      <c r="C6" s="149" t="s">
        <v>219</v>
      </c>
      <c r="D6" s="150">
        <v>0.5</v>
      </c>
      <c r="E6" s="151">
        <v>0.5</v>
      </c>
    </row>
    <row r="7" spans="1:5" ht="18.75" thickBot="1">
      <c r="B7" s="110"/>
      <c r="C7" s="152" t="s">
        <v>220</v>
      </c>
      <c r="D7" s="153">
        <f>E3*0.5</f>
        <v>225000</v>
      </c>
      <c r="E7" s="154">
        <f>E3*0.5</f>
        <v>225000</v>
      </c>
    </row>
    <row r="8" spans="1:5" ht="18">
      <c r="C8" s="142"/>
      <c r="D8" s="155"/>
      <c r="E8" s="155"/>
    </row>
    <row r="9" spans="1:5" ht="18">
      <c r="B9" s="156"/>
      <c r="C9" s="157" t="s">
        <v>221</v>
      </c>
      <c r="D9" s="158">
        <f>'01-02-DGS'!E33</f>
        <v>-126562.54329979846</v>
      </c>
      <c r="E9" s="159">
        <f>D9*-1</f>
        <v>126562.54329979846</v>
      </c>
    </row>
    <row r="10" spans="1:5" ht="80.25" customHeight="1" thickBot="1">
      <c r="C10" s="160"/>
      <c r="D10" s="161" t="s">
        <v>222</v>
      </c>
      <c r="E10" s="161" t="s">
        <v>223</v>
      </c>
    </row>
    <row r="11" spans="1:5" ht="18">
      <c r="B11" s="115"/>
      <c r="C11" s="149" t="s">
        <v>224</v>
      </c>
      <c r="D11" s="162">
        <f>SUM(D7:D9)</f>
        <v>98437.456700201539</v>
      </c>
      <c r="E11" s="163">
        <f>SUM(E7:E9)</f>
        <v>351562.54329979845</v>
      </c>
    </row>
    <row r="12" spans="1:5" ht="18.75" thickBot="1">
      <c r="B12" s="110"/>
      <c r="C12" s="164" t="s">
        <v>225</v>
      </c>
      <c r="D12" s="165">
        <f>D11/E3</f>
        <v>0.21874990377822565</v>
      </c>
      <c r="E12" s="166">
        <f>E11/E3</f>
        <v>0.78125009622177433</v>
      </c>
    </row>
    <row r="13" spans="1:5" ht="61.5" thickBot="1">
      <c r="B13" s="167"/>
      <c r="C13" s="168"/>
      <c r="D13" s="160">
        <f>'[1]02-13-BAKIYE'!$AC$28</f>
        <v>7357.6712120510329</v>
      </c>
      <c r="E13" s="161" t="s">
        <v>226</v>
      </c>
    </row>
    <row r="14" spans="1:5" ht="18">
      <c r="B14" s="115"/>
      <c r="C14" s="169" t="s">
        <v>227</v>
      </c>
      <c r="D14" s="162">
        <v>7357.6712127999999</v>
      </c>
      <c r="E14" s="163">
        <f>D14*-1</f>
        <v>-7357.6712127999999</v>
      </c>
    </row>
    <row r="15" spans="1:5" ht="18.75" thickBot="1">
      <c r="B15" s="110"/>
      <c r="C15" s="170" t="s">
        <v>228</v>
      </c>
      <c r="D15" s="165">
        <f>D18-D12</f>
        <v>1.6350380472888892E-2</v>
      </c>
      <c r="E15" s="171">
        <f>E18-E12</f>
        <v>-1.6350380472888948E-2</v>
      </c>
    </row>
    <row r="16" spans="1:5" ht="123.75" customHeight="1" thickBot="1">
      <c r="B16" s="167"/>
      <c r="C16" s="168"/>
      <c r="D16" s="161" t="s">
        <v>229</v>
      </c>
      <c r="E16" s="161" t="s">
        <v>230</v>
      </c>
    </row>
    <row r="17" spans="2:5" ht="18">
      <c r="B17" s="172"/>
      <c r="C17" s="142" t="s">
        <v>231</v>
      </c>
      <c r="D17" s="173">
        <f>D11+D14</f>
        <v>105795.12791300155</v>
      </c>
      <c r="E17" s="174">
        <f>E11+E14</f>
        <v>344204.87208699842</v>
      </c>
    </row>
    <row r="18" spans="2:5" ht="18">
      <c r="B18" s="175"/>
      <c r="C18" s="176" t="s">
        <v>232</v>
      </c>
      <c r="D18" s="177">
        <f>D17/E3</f>
        <v>0.23510028425111454</v>
      </c>
      <c r="E18" s="178">
        <f>E17/E3</f>
        <v>0.76489971574888538</v>
      </c>
    </row>
    <row r="19" spans="2:5" ht="13.5" thickBot="1"/>
    <row r="20" spans="2:5" ht="23.25">
      <c r="B20" s="179" t="s">
        <v>233</v>
      </c>
      <c r="C20" s="180"/>
      <c r="D20" s="65"/>
      <c r="E20" s="117"/>
    </row>
    <row r="21" spans="2:5" ht="24" thickBot="1">
      <c r="B21" s="181" t="s">
        <v>234</v>
      </c>
      <c r="C21" s="182"/>
      <c r="D21" s="183">
        <f>D18</f>
        <v>0.23510028425111454</v>
      </c>
      <c r="E21" s="184">
        <f>E18</f>
        <v>0.76489971574888538</v>
      </c>
    </row>
    <row r="23" spans="2:5">
      <c r="B23" t="s">
        <v>235</v>
      </c>
    </row>
    <row r="24" spans="2:5">
      <c r="B24" t="s">
        <v>236</v>
      </c>
    </row>
    <row r="26" spans="2:5">
      <c r="B26" t="s">
        <v>237</v>
      </c>
    </row>
    <row r="27" spans="2:5">
      <c r="B27" t="s">
        <v>238</v>
      </c>
    </row>
    <row r="28" spans="2:5">
      <c r="B28" t="s">
        <v>239</v>
      </c>
    </row>
  </sheetData>
  <pageMargins left="0.25" right="0.25" top="0.75" bottom="0.75" header="0.30000000000000004" footer="0.30000000000000004"/>
  <pageSetup paperSize="0" fitToWidth="0" fitToHeight="0" pageOrder="overThenDown" orientation="portrait" useFirstPageNumber="1" horizontalDpi="0" verticalDpi="0" copies="0"/>
  <headerFooter alignWithMargins="0">
    <oddHeader>&amp;C&amp;D</oddHeader>
    <oddFooter>&amp;C&amp;Z&amp;F   -   &amp;F   - 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01-03-HAKAN</vt:lpstr>
      <vt:lpstr>01-01-DGS</vt:lpstr>
      <vt:lpstr>01-02-DGS</vt:lpstr>
      <vt:lpstr>1203-YZD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230</cp:revision>
  <cp:lastPrinted>2023-11-04T12:06:32Z</cp:lastPrinted>
  <dcterms:created xsi:type="dcterms:W3CDTF">2019-12-25T12:06:09Z</dcterms:created>
  <dcterms:modified xsi:type="dcterms:W3CDTF">2024-01-23T12:11:05Z</dcterms:modified>
</cp:coreProperties>
</file>