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2007-2023_ Hesap-Toplamlar\x020_ DOGUS\"/>
    </mc:Choice>
  </mc:AlternateContent>
  <xr:revisionPtr revIDLastSave="0" documentId="13_ncr:1_{69D8BCF5-8B5C-4DF3-A1F8-22DF289EDDDA}" xr6:coauthVersionLast="47" xr6:coauthVersionMax="47" xr10:uidLastSave="{00000000-0000-0000-0000-000000000000}"/>
  <bookViews>
    <workbookView xWindow="-120" yWindow="-120" windowWidth="29040" windowHeight="15720" tabRatio="912" xr2:uid="{00000000-000D-0000-FFFF-FFFF00000000}"/>
  </bookViews>
  <sheets>
    <sheet name="02-11-GLR" sheetId="10" r:id="rId1"/>
    <sheet name="02-12-GDR" sheetId="11" r:id="rId2"/>
    <sheet name="02-13-BKY" sheetId="12" r:id="rId3"/>
    <sheet name="Sayfa1" sheetId="15" r:id="rId4"/>
    <sheet name="02-13-BAKIY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4" i="14" l="1"/>
  <c r="H84" i="14"/>
  <c r="C8" i="15"/>
  <c r="D8" i="15"/>
  <c r="C9" i="15"/>
  <c r="D9" i="15"/>
  <c r="G42" i="15"/>
  <c r="I42" i="15"/>
  <c r="E71" i="14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D7" i="15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E85" i="14"/>
  <c r="C10" i="15" s="1"/>
  <c r="E59" i="14"/>
  <c r="E41" i="14"/>
  <c r="E24" i="14"/>
  <c r="C7" i="15" s="1"/>
  <c r="E14" i="14"/>
  <c r="C6" i="15" s="1"/>
  <c r="Q5" i="14"/>
  <c r="R5" i="14" s="1"/>
  <c r="N5" i="14" s="1"/>
  <c r="L5" i="14"/>
  <c r="H5" i="14"/>
  <c r="N4" i="14"/>
  <c r="I41" i="15" s="1"/>
  <c r="H4" i="14"/>
  <c r="G41" i="15" s="1"/>
  <c r="D65" i="12"/>
  <c r="D41" i="12"/>
  <c r="D28" i="12"/>
  <c r="D15" i="12"/>
  <c r="D10" i="12"/>
  <c r="P6" i="12"/>
  <c r="Q6" i="12" s="1"/>
  <c r="K6" i="12"/>
  <c r="G6" i="12" s="1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F52" i="10"/>
  <c r="J50" i="10"/>
  <c r="J48" i="10"/>
  <c r="J46" i="10"/>
  <c r="J44" i="10"/>
  <c r="J43" i="10"/>
  <c r="J42" i="10"/>
  <c r="J41" i="10"/>
  <c r="J39" i="10"/>
  <c r="J37" i="10"/>
  <c r="J36" i="10"/>
  <c r="G33" i="10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F15" i="10"/>
  <c r="J14" i="10"/>
  <c r="J13" i="10"/>
  <c r="J10" i="10"/>
  <c r="J9" i="10"/>
  <c r="G6" i="10"/>
  <c r="E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E86" i="14" l="1"/>
  <c r="D10" i="15" s="1"/>
  <c r="C11" i="15"/>
  <c r="D16" i="12"/>
  <c r="H8" i="12"/>
  <c r="I8" i="12" s="1"/>
  <c r="F132" i="11"/>
  <c r="H65" i="11"/>
  <c r="H16" i="11"/>
  <c r="H17" i="11" s="1"/>
  <c r="H77" i="11"/>
  <c r="H32" i="11"/>
  <c r="H33" i="11" s="1"/>
  <c r="F94" i="10"/>
  <c r="H81" i="11"/>
  <c r="H82" i="11" s="1"/>
  <c r="J15" i="10"/>
  <c r="D29" i="12"/>
  <c r="D42" i="12" s="1"/>
  <c r="D67" i="12" s="1"/>
  <c r="E57" i="14"/>
  <c r="E40" i="12"/>
  <c r="E12" i="14"/>
  <c r="E16" i="14" s="1"/>
  <c r="F6" i="15" s="1"/>
  <c r="E9" i="12"/>
  <c r="E10" i="12" s="1"/>
  <c r="E22" i="12"/>
  <c r="E34" i="14"/>
  <c r="E55" i="14"/>
  <c r="E38" i="12"/>
  <c r="H114" i="11"/>
  <c r="E25" i="12"/>
  <c r="E37" i="14"/>
  <c r="E27" i="12"/>
  <c r="E39" i="14"/>
  <c r="M6" i="12"/>
  <c r="N8" i="12" s="1"/>
  <c r="H54" i="11"/>
  <c r="F82" i="11"/>
  <c r="E56" i="14"/>
  <c r="F126" i="11"/>
  <c r="H125" i="11"/>
  <c r="J52" i="10"/>
  <c r="J94" i="10" s="1"/>
  <c r="E22" i="14"/>
  <c r="E26" i="14" s="1"/>
  <c r="F7" i="15" s="1"/>
  <c r="E14" i="12"/>
  <c r="E15" i="12" s="1"/>
  <c r="E11" i="14"/>
  <c r="F33" i="11"/>
  <c r="E24" i="12"/>
  <c r="E36" i="14"/>
  <c r="E20" i="12"/>
  <c r="E32" i="14"/>
  <c r="E39" i="12"/>
  <c r="E16" i="12" l="1"/>
  <c r="J8" i="12"/>
  <c r="H132" i="11"/>
  <c r="H133" i="11" s="1"/>
  <c r="E49" i="12"/>
  <c r="E65" i="12" s="1"/>
  <c r="E68" i="14"/>
  <c r="E87" i="14" s="1"/>
  <c r="F10" i="15" s="1"/>
  <c r="H126" i="11"/>
  <c r="E41" i="12"/>
  <c r="H83" i="11"/>
  <c r="H127" i="11"/>
  <c r="F83" i="11"/>
  <c r="E15" i="14"/>
  <c r="D6" i="15" s="1"/>
  <c r="D11" i="15" s="1"/>
  <c r="I11" i="14"/>
  <c r="E61" i="14"/>
  <c r="F9" i="15" s="1"/>
  <c r="E43" i="14"/>
  <c r="F8" i="15" s="1"/>
  <c r="F127" i="11"/>
  <c r="F133" i="11" s="1"/>
  <c r="O11" i="14"/>
  <c r="E27" i="14"/>
  <c r="H7" i="15" s="1"/>
  <c r="P8" i="12"/>
  <c r="O8" i="12"/>
  <c r="E28" i="12"/>
  <c r="E29" i="12" s="1"/>
  <c r="F11" i="15" l="1"/>
  <c r="H11" i="15"/>
  <c r="E88" i="14"/>
  <c r="H10" i="15" s="1"/>
  <c r="E42" i="12"/>
  <c r="E67" i="12" s="1"/>
  <c r="E17" i="14"/>
  <c r="H6" i="15" s="1"/>
  <c r="Q11" i="14"/>
  <c r="P11" i="14"/>
  <c r="O15" i="14"/>
  <c r="D26" i="15" s="1"/>
  <c r="E44" i="14"/>
  <c r="H8" i="15" s="1"/>
  <c r="E62" i="14"/>
  <c r="H9" i="15" s="1"/>
  <c r="I15" i="14"/>
  <c r="D16" i="15" s="1"/>
  <c r="K11" i="14"/>
  <c r="J11" i="14"/>
  <c r="J15" i="14" s="1"/>
  <c r="E16" i="15" s="1"/>
  <c r="K8" i="12"/>
  <c r="Q8" i="12"/>
  <c r="M8" i="12" l="1"/>
  <c r="N9" i="12" s="1"/>
  <c r="G8" i="12"/>
  <c r="H9" i="12" s="1"/>
  <c r="P15" i="14"/>
  <c r="E26" i="15" s="1"/>
  <c r="R11" i="14"/>
  <c r="L11" i="14"/>
  <c r="H11" i="14" l="1"/>
  <c r="I12" i="14" s="1"/>
  <c r="N11" i="14"/>
  <c r="O12" i="14" s="1"/>
  <c r="F15" i="14"/>
  <c r="E6" i="15" s="1"/>
  <c r="I9" i="12"/>
  <c r="I10" i="12" s="1"/>
  <c r="H10" i="12"/>
  <c r="J9" i="12"/>
  <c r="O9" i="12"/>
  <c r="N10" i="12"/>
  <c r="P9" i="12"/>
  <c r="P12" i="14" l="1"/>
  <c r="O16" i="14"/>
  <c r="F26" i="15" s="1"/>
  <c r="Q12" i="14"/>
  <c r="O10" i="12"/>
  <c r="Q9" i="12"/>
  <c r="K9" i="12"/>
  <c r="J12" i="14"/>
  <c r="J16" i="14" s="1"/>
  <c r="G16" i="15" s="1"/>
  <c r="I16" i="14"/>
  <c r="F16" i="15" s="1"/>
  <c r="K12" i="14"/>
  <c r="I16" i="15" l="1"/>
  <c r="J17" i="14"/>
  <c r="G9" i="12"/>
  <c r="H12" i="12" s="1"/>
  <c r="M9" i="12"/>
  <c r="N12" i="12" s="1"/>
  <c r="O17" i="14"/>
  <c r="H26" i="15" s="1"/>
  <c r="I17" i="14"/>
  <c r="H16" i="15" s="1"/>
  <c r="P16" i="14"/>
  <c r="G26" i="15" s="1"/>
  <c r="R12" i="14"/>
  <c r="L12" i="14"/>
  <c r="I26" i="15" l="1"/>
  <c r="P17" i="14"/>
  <c r="H12" i="14"/>
  <c r="I20" i="14" s="1"/>
  <c r="N12" i="14"/>
  <c r="O20" i="14" s="1"/>
  <c r="O12" i="12"/>
  <c r="P12" i="12"/>
  <c r="I12" i="12"/>
  <c r="J12" i="12"/>
  <c r="F17" i="14"/>
  <c r="F16" i="14"/>
  <c r="G6" i="15" s="1"/>
  <c r="I6" i="15" s="1"/>
  <c r="Q12" i="12" l="1"/>
  <c r="K12" i="12"/>
  <c r="P20" i="14"/>
  <c r="Q20" i="14"/>
  <c r="J20" i="14"/>
  <c r="K20" i="14"/>
  <c r="G12" i="12" l="1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K13" i="12" l="1"/>
  <c r="Q13" i="12"/>
  <c r="I25" i="14"/>
  <c r="D17" i="15" s="1"/>
  <c r="J21" i="14"/>
  <c r="J25" i="14" s="1"/>
  <c r="E17" i="15" s="1"/>
  <c r="K21" i="14"/>
  <c r="P21" i="14"/>
  <c r="O25" i="14"/>
  <c r="D27" i="15" s="1"/>
  <c r="Q21" i="14"/>
  <c r="P25" i="14" l="1"/>
  <c r="R21" i="14"/>
  <c r="L21" i="14"/>
  <c r="M13" i="12"/>
  <c r="N14" i="12" s="1"/>
  <c r="G13" i="12"/>
  <c r="H14" i="12" s="1"/>
  <c r="F25" i="14" l="1"/>
  <c r="E7" i="15" s="1"/>
  <c r="E27" i="15"/>
  <c r="I14" i="12"/>
  <c r="I15" i="12" s="1"/>
  <c r="H15" i="12"/>
  <c r="J14" i="12"/>
  <c r="H21" i="14"/>
  <c r="I22" i="14" s="1"/>
  <c r="N21" i="14"/>
  <c r="O22" i="14" s="1"/>
  <c r="O14" i="12"/>
  <c r="N15" i="12"/>
  <c r="P14" i="12"/>
  <c r="J22" i="14" l="1"/>
  <c r="J26" i="14" s="1"/>
  <c r="G17" i="15" s="1"/>
  <c r="I26" i="14"/>
  <c r="F17" i="15" s="1"/>
  <c r="K22" i="14"/>
  <c r="O15" i="12"/>
  <c r="K14" i="12"/>
  <c r="Q14" i="12"/>
  <c r="O26" i="14"/>
  <c r="F27" i="15" s="1"/>
  <c r="P22" i="14"/>
  <c r="Q22" i="14"/>
  <c r="I17" i="15" l="1"/>
  <c r="P26" i="14"/>
  <c r="G27" i="15" s="1"/>
  <c r="R22" i="14"/>
  <c r="L22" i="14"/>
  <c r="O27" i="14"/>
  <c r="H27" i="15" s="1"/>
  <c r="M14" i="12"/>
  <c r="N18" i="12" s="1"/>
  <c r="G14" i="12"/>
  <c r="H18" i="12" s="1"/>
  <c r="I27" i="14"/>
  <c r="H17" i="15" s="1"/>
  <c r="J27" i="14"/>
  <c r="F26" i="14"/>
  <c r="G7" i="15" s="1"/>
  <c r="I7" i="15" s="1"/>
  <c r="I27" i="15" l="1"/>
  <c r="I18" i="12"/>
  <c r="J18" i="12"/>
  <c r="O18" i="12"/>
  <c r="P18" i="12"/>
  <c r="H22" i="14"/>
  <c r="I30" i="14" s="1"/>
  <c r="N22" i="14"/>
  <c r="O30" i="14" s="1"/>
  <c r="P27" i="14"/>
  <c r="F27" i="14" s="1"/>
  <c r="J30" i="14" l="1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E18" i="15" s="1"/>
  <c r="I42" i="14"/>
  <c r="D18" i="15" s="1"/>
  <c r="K38" i="14"/>
  <c r="Q26" i="12"/>
  <c r="K26" i="12"/>
  <c r="P38" i="14"/>
  <c r="O42" i="14"/>
  <c r="D28" i="15" s="1"/>
  <c r="Q38" i="14"/>
  <c r="M26" i="12" l="1"/>
  <c r="N27" i="12" s="1"/>
  <c r="P42" i="14"/>
  <c r="E28" i="15" s="1"/>
  <c r="R38" i="14"/>
  <c r="L38" i="14"/>
  <c r="G26" i="12"/>
  <c r="H27" i="12" s="1"/>
  <c r="N38" i="14" l="1"/>
  <c r="O39" i="14" s="1"/>
  <c r="O27" i="12"/>
  <c r="N28" i="12"/>
  <c r="P27" i="12"/>
  <c r="I27" i="12"/>
  <c r="I28" i="12" s="1"/>
  <c r="H28" i="12"/>
  <c r="J27" i="12"/>
  <c r="H38" i="14"/>
  <c r="I39" i="14" s="1"/>
  <c r="F42" i="14"/>
  <c r="E8" i="15" s="1"/>
  <c r="O28" i="12" l="1"/>
  <c r="Q27" i="12"/>
  <c r="K27" i="12"/>
  <c r="I43" i="14"/>
  <c r="F18" i="15" s="1"/>
  <c r="J39" i="14"/>
  <c r="J43" i="14" s="1"/>
  <c r="G18" i="15" s="1"/>
  <c r="K39" i="14"/>
  <c r="O43" i="14"/>
  <c r="F28" i="15" s="1"/>
  <c r="P39" i="14"/>
  <c r="O40" i="14"/>
  <c r="Q39" i="14"/>
  <c r="I18" i="15" l="1"/>
  <c r="J44" i="14"/>
  <c r="P40" i="14"/>
  <c r="P43" i="14"/>
  <c r="G28" i="15" s="1"/>
  <c r="R39" i="14"/>
  <c r="L39" i="14"/>
  <c r="O44" i="14"/>
  <c r="H28" i="15" s="1"/>
  <c r="I44" i="14"/>
  <c r="H18" i="15" s="1"/>
  <c r="G27" i="12"/>
  <c r="H31" i="12" s="1"/>
  <c r="M27" i="12"/>
  <c r="N31" i="12" s="1"/>
  <c r="I28" i="15" l="1"/>
  <c r="I31" i="12"/>
  <c r="J31" i="12"/>
  <c r="O31" i="12"/>
  <c r="P31" i="12"/>
  <c r="H39" i="14"/>
  <c r="I48" i="14" s="1"/>
  <c r="N39" i="14"/>
  <c r="O48" i="14" s="1"/>
  <c r="P44" i="14"/>
  <c r="F44" i="14"/>
  <c r="F43" i="14"/>
  <c r="G8" i="15" s="1"/>
  <c r="I8" i="15" l="1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E19" i="15" s="1"/>
  <c r="I60" i="14"/>
  <c r="D19" i="15" s="1"/>
  <c r="K54" i="14"/>
  <c r="P54" i="14"/>
  <c r="O60" i="14"/>
  <c r="D29" i="15" s="1"/>
  <c r="Q54" i="14"/>
  <c r="P60" i="14" l="1"/>
  <c r="E29" i="15" s="1"/>
  <c r="R54" i="14"/>
  <c r="L54" i="14"/>
  <c r="F60" i="14"/>
  <c r="E9" i="15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F29" i="15" s="1"/>
  <c r="Q57" i="14"/>
  <c r="J57" i="14"/>
  <c r="J61" i="14" s="1"/>
  <c r="G19" i="15" s="1"/>
  <c r="I61" i="14"/>
  <c r="F19" i="15" s="1"/>
  <c r="K57" i="14"/>
  <c r="I19" i="15" l="1"/>
  <c r="I62" i="14"/>
  <c r="H19" i="15" s="1"/>
  <c r="O62" i="14"/>
  <c r="H29" i="15" s="1"/>
  <c r="J62" i="14"/>
  <c r="P61" i="14"/>
  <c r="G29" i="15" s="1"/>
  <c r="L57" i="14"/>
  <c r="R57" i="14"/>
  <c r="M40" i="12"/>
  <c r="N46" i="12" s="1"/>
  <c r="G40" i="12"/>
  <c r="H46" i="12" s="1"/>
  <c r="I29" i="15" l="1"/>
  <c r="I46" i="12"/>
  <c r="J46" i="12"/>
  <c r="O46" i="12"/>
  <c r="P46" i="12"/>
  <c r="N57" i="14"/>
  <c r="O65" i="14" s="1"/>
  <c r="H57" i="14"/>
  <c r="I65" i="14" s="1"/>
  <c r="P62" i="14"/>
  <c r="F62" i="14"/>
  <c r="F61" i="14"/>
  <c r="G9" i="15" s="1"/>
  <c r="I9" i="15" l="1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H73" i="12" s="1"/>
  <c r="M48" i="12"/>
  <c r="N49" i="12" s="1"/>
  <c r="N73" i="12" l="1"/>
  <c r="C73" i="12" s="1"/>
  <c r="O49" i="12"/>
  <c r="P49" i="12"/>
  <c r="I49" i="12"/>
  <c r="I73" i="12" s="1"/>
  <c r="J49" i="12"/>
  <c r="H67" i="14"/>
  <c r="I68" i="14" s="1"/>
  <c r="N67" i="14"/>
  <c r="O68" i="14" s="1"/>
  <c r="O87" i="14" l="1"/>
  <c r="F30" i="15" s="1"/>
  <c r="F31" i="15" s="1"/>
  <c r="P68" i="14"/>
  <c r="Q68" i="14"/>
  <c r="J68" i="14"/>
  <c r="J87" i="14" s="1"/>
  <c r="G20" i="15" s="1"/>
  <c r="G21" i="15" s="1"/>
  <c r="I87" i="14"/>
  <c r="F20" i="15" s="1"/>
  <c r="F21" i="15" s="1"/>
  <c r="K68" i="14"/>
  <c r="O73" i="12"/>
  <c r="E73" i="12" s="1"/>
  <c r="K49" i="12"/>
  <c r="Q49" i="12"/>
  <c r="F36" i="15" l="1"/>
  <c r="G49" i="12"/>
  <c r="H50" i="12" s="1"/>
  <c r="M49" i="12"/>
  <c r="N50" i="12" s="1"/>
  <c r="P87" i="14"/>
  <c r="G30" i="15" s="1"/>
  <c r="G31" i="15" s="1"/>
  <c r="G36" i="15" s="1"/>
  <c r="L68" i="14"/>
  <c r="R68" i="14"/>
  <c r="H68" i="14" l="1"/>
  <c r="I69" i="14" s="1"/>
  <c r="F87" i="14"/>
  <c r="G10" i="15" s="1"/>
  <c r="G11" i="15" s="1"/>
  <c r="N68" i="14"/>
  <c r="O69" i="14" s="1"/>
  <c r="O50" i="12"/>
  <c r="P50" i="12"/>
  <c r="I50" i="12"/>
  <c r="J50" i="12"/>
  <c r="P69" i="14" l="1"/>
  <c r="Q69" i="14"/>
  <c r="K50" i="12"/>
  <c r="Q50" i="12"/>
  <c r="J69" i="14"/>
  <c r="K69" i="14"/>
  <c r="M50" i="12" l="1"/>
  <c r="N51" i="12" s="1"/>
  <c r="G50" i="12"/>
  <c r="H51" i="12" s="1"/>
  <c r="L69" i="14"/>
  <c r="R69" i="14"/>
  <c r="N69" i="14" l="1"/>
  <c r="O70" i="14" s="1"/>
  <c r="H69" i="14"/>
  <c r="I70" i="14" s="1"/>
  <c r="I51" i="12"/>
  <c r="J51" i="12"/>
  <c r="O51" i="12"/>
  <c r="P51" i="12"/>
  <c r="Q51" i="12" l="1"/>
  <c r="K51" i="12"/>
  <c r="J70" i="14"/>
  <c r="K70" i="14"/>
  <c r="P70" i="14"/>
  <c r="Q70" i="14"/>
  <c r="R70" i="14" l="1"/>
  <c r="L70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N65" i="12" l="1"/>
  <c r="N72" i="12"/>
  <c r="H65" i="12"/>
  <c r="H72" i="12"/>
  <c r="C72" i="12" s="1"/>
  <c r="H82" i="14"/>
  <c r="I83" i="14" s="1"/>
  <c r="I86" i="14" s="1"/>
  <c r="D20" i="15" s="1"/>
  <c r="D21" i="15" s="1"/>
  <c r="H21" i="15" s="1"/>
  <c r="I64" i="12"/>
  <c r="J64" i="12"/>
  <c r="N82" i="14"/>
  <c r="O83" i="14" s="1"/>
  <c r="O86" i="14" s="1"/>
  <c r="D30" i="15" s="1"/>
  <c r="D31" i="15" s="1"/>
  <c r="O64" i="12"/>
  <c r="P64" i="12"/>
  <c r="N74" i="12" s="1"/>
  <c r="D36" i="15" l="1"/>
  <c r="H36" i="15" s="1"/>
  <c r="H31" i="15"/>
  <c r="I43" i="15" s="1"/>
  <c r="O65" i="12"/>
  <c r="O74" i="12" s="1"/>
  <c r="O72" i="12"/>
  <c r="I65" i="12"/>
  <c r="I74" i="12" s="1"/>
  <c r="E74" i="12" s="1"/>
  <c r="I72" i="12"/>
  <c r="H74" i="12"/>
  <c r="C74" i="12" s="1"/>
  <c r="O88" i="14"/>
  <c r="H30" i="15" s="1"/>
  <c r="I88" i="14"/>
  <c r="H20" i="15" s="1"/>
  <c r="Q64" i="12"/>
  <c r="M64" i="12" s="1"/>
  <c r="N76" i="12" s="1"/>
  <c r="K64" i="12"/>
  <c r="G64" i="12" s="1"/>
  <c r="H76" i="12" s="1"/>
  <c r="P83" i="14"/>
  <c r="P86" i="14" s="1"/>
  <c r="E30" i="15" s="1"/>
  <c r="Q83" i="14"/>
  <c r="J83" i="14"/>
  <c r="J86" i="14" s="1"/>
  <c r="E20" i="15" s="1"/>
  <c r="K83" i="14"/>
  <c r="I20" i="15" l="1"/>
  <c r="E21" i="15"/>
  <c r="I21" i="15" s="1"/>
  <c r="I30" i="15"/>
  <c r="E31" i="15"/>
  <c r="E72" i="12"/>
  <c r="P88" i="14"/>
  <c r="J88" i="14"/>
  <c r="F86" i="14"/>
  <c r="E10" i="15" s="1"/>
  <c r="L83" i="14"/>
  <c r="H83" i="14" s="1"/>
  <c r="C14" i="15" s="1"/>
  <c r="G46" i="15" s="1"/>
  <c r="G44" i="15" s="1"/>
  <c r="R83" i="14"/>
  <c r="N83" i="14" s="1"/>
  <c r="C24" i="15" s="1"/>
  <c r="I46" i="15" s="1"/>
  <c r="I44" i="15" s="1"/>
  <c r="F88" i="14" l="1"/>
  <c r="I10" i="15"/>
  <c r="E11" i="15"/>
  <c r="I11" i="15" s="1"/>
  <c r="I31" i="15"/>
  <c r="E36" i="15"/>
  <c r="I36" i="15" s="1"/>
</calcChain>
</file>

<file path=xl/sharedStrings.xml><?xml version="1.0" encoding="utf-8"?>
<sst xmlns="http://schemas.openxmlformats.org/spreadsheetml/2006/main" count="762" uniqueCount="328">
  <si>
    <t>Yazıhane</t>
  </si>
  <si>
    <t>Masraf</t>
  </si>
  <si>
    <t>NET</t>
  </si>
  <si>
    <t>Su</t>
  </si>
  <si>
    <t>ağustos</t>
  </si>
  <si>
    <t>su</t>
  </si>
  <si>
    <t>ödeme</t>
  </si>
  <si>
    <t>300 m2</t>
  </si>
  <si>
    <t>Bina Vergisi 1</t>
  </si>
  <si>
    <t>Kültür Vergisi 1</t>
  </si>
  <si>
    <t>Bina Vergisi 2</t>
  </si>
  <si>
    <t>Kültür Vergisi 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</si>
  <si>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</si>
  <si>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</si>
  <si>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</si>
  <si>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</si>
  <si>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</si>
  <si>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</si>
  <si>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</si>
  <si>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</si>
  <si>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</si>
  <si>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</si>
  <si>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</si>
  <si>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</si>
  <si>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</si>
  <si>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</si>
  <si>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</si>
  <si>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</si>
  <si>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</si>
  <si>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</si>
  <si>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</si>
  <si>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</si>
  <si>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</si>
  <si>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</si>
  <si>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</si>
  <si>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</si>
  <si>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</si>
  <si>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</si>
  <si>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</si>
  <si>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</si>
  <si>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</si>
  <si>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</si>
  <si>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</si>
  <si>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</si>
  <si>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</si>
  <si>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</si>
  <si>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</si>
  <si>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</si>
  <si>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</si>
  <si>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</si>
  <si>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</si>
  <si>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</si>
  <si>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</si>
  <si>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</si>
  <si>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</si>
  <si>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</si>
  <si>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</si>
  <si>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</si>
  <si>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</si>
  <si>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</si>
  <si>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</si>
  <si>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</si>
  <si>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</si>
  <si>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</si>
  <si>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</si>
  <si>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</si>
  <si>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</si>
  <si>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</si>
  <si>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</si>
  <si>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</si>
  <si>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</si>
  <si>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</si>
  <si>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</si>
  <si>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</si>
  <si>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</si>
  <si>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</si>
  <si>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</si>
  <si>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</si>
  <si>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</si>
  <si>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</si>
  <si>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</si>
  <si>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</si>
  <si>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</si>
  <si>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</si>
  <si>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</si>
  <si>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</si>
  <si>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</si>
  <si>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</si>
  <si>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</si>
  <si>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</si>
  <si>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</si>
  <si>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</si>
  <si>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</si>
  <si>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</si>
  <si>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</si>
  <si>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</si>
  <si>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</si>
  <si>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</si>
  <si>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</si>
  <si>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</si>
  <si>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</si>
  <si>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</si>
  <si>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</si>
  <si>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</si>
  <si>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</si>
  <si>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</si>
  <si>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</si>
  <si>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</si>
  <si>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</si>
  <si>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</si>
  <si>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</si>
  <si>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</si>
  <si>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</si>
  <si>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</si>
  <si>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</si>
  <si>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</si>
  <si>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</si>
  <si>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</si>
  <si>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</si>
  <si>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</si>
  <si>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</si>
  <si>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</si>
  <si>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</si>
  <si>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</si>
  <si>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</si>
  <si>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</si>
  <si>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</si>
  <si>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</si>
  <si>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</si>
  <si>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</si>
  <si>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</si>
  <si>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</si>
  <si>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</si>
  <si>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</si>
  <si>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</si>
  <si>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</si>
  <si>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</si>
  <si>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</si>
  <si>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</si>
  <si>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</si>
  <si>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</si>
  <si>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</si>
  <si>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</si>
  <si>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</si>
  <si>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</si>
  <si>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</si>
  <si>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</si>
  <si>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</si>
  <si>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</si>
  <si>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</si>
  <si>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</si>
  <si>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</si>
  <si>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</si>
  <si>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</si>
  <si>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</si>
  <si>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</si>
  <si>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</si>
  <si>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</si>
  <si>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</si>
  <si>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</si>
  <si>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</si>
  <si>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</si>
  <si>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</si>
  <si>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</si>
  <si>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</si>
  <si>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</si>
  <si>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</si>
  <si>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</si>
  <si>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</si>
  <si>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</si>
  <si>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</si>
  <si>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</si>
  <si>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</si>
  <si>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</si>
  <si>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</si>
  <si>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</si>
  <si>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</si>
  <si>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</si>
  <si>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</si>
  <si>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</si>
  <si>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</si>
  <si>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</si>
  <si>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</si>
  <si>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</si>
  <si>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</si>
  <si>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</si>
  <si>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</si>
  <si>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</si>
  <si>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</si>
  <si>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</si>
  <si>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</si>
  <si>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</si>
  <si>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</si>
  <si>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</si>
  <si>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</si>
  <si>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</si>
  <si>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</si>
  <si>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</si>
  <si>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</si>
  <si>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</si>
  <si>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</si>
  <si>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</si>
  <si>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</si>
  <si>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</si>
  <si>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</si>
  <si>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</si>
  <si>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</si>
  <si>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</si>
  <si>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</si>
  <si>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</si>
  <si>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</si>
  <si>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</si>
  <si>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</si>
  <si>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</si>
  <si>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</si>
  <si>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</si>
  <si>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</si>
  <si>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</si>
  <si>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</si>
  <si>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</si>
  <si>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</si>
  <si>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</si>
  <si>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</si>
  <si>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</si>
  <si>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</si>
  <si>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</si>
  <si>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</si>
  <si>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</si>
  <si>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</si>
  <si>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</si>
  <si>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</si>
  <si>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</si>
  <si>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</si>
  <si>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</si>
  <si>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</si>
  <si>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</si>
  <si>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</si>
  <si>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</si>
  <si>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</si>
  <si>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</si>
  <si>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</si>
  <si>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</si>
  <si>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</si>
  <si>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</si>
  <si>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</si>
  <si>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</si>
  <si>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</si>
  <si>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Yıllık Toplam 2022</t>
  </si>
  <si>
    <t>Toplam – Net 2018-22</t>
  </si>
  <si>
    <t>Gelen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</si>
  <si>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</si>
  <si>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</si>
  <si>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</si>
  <si>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</si>
  <si>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</si>
  <si>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</si>
  <si>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</si>
  <si>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</si>
  <si>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</si>
  <si>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</si>
  <si>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</si>
  <si>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</si>
  <si>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</si>
  <si>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</si>
  <si>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</si>
  <si>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</si>
  <si>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</si>
  <si>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</si>
  <si>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</si>
  <si>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</si>
  <si>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</si>
  <si>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</si>
  <si>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</si>
  <si>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</si>
  <si>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</si>
  <si>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</si>
  <si>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</si>
  <si>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</si>
  <si>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</si>
  <si>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</si>
  <si>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</si>
  <si>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</si>
  <si>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</si>
  <si>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</si>
  <si>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</si>
  <si>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</si>
  <si>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</si>
  <si>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</si>
  <si>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</si>
  <si>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</si>
  <si>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</si>
  <si>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</si>
  <si>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</si>
  <si>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</si>
  <si>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</si>
  <si>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</si>
  <si>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</si>
  <si>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</si>
  <si>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</si>
  <si>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</si>
  <si>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</si>
  <si>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</si>
  <si>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</si>
  <si>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</si>
  <si>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</si>
  <si>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x</t>
  </si>
  <si>
    <t>Yıkama Masraf</t>
  </si>
  <si>
    <t>Karo Masraf</t>
  </si>
  <si>
    <t>Vinç Masraf</t>
  </si>
  <si>
    <t>Silim Masraf</t>
  </si>
  <si>
    <t>Este Masraf</t>
  </si>
  <si>
    <t>Pano Masraf</t>
  </si>
  <si>
    <t>Yıkama</t>
  </si>
  <si>
    <t>Karo</t>
  </si>
  <si>
    <t>Vinç</t>
  </si>
  <si>
    <t>Este</t>
  </si>
  <si>
    <t>Pano</t>
  </si>
  <si>
    <t>snyH</t>
  </si>
  <si>
    <t>Silim</t>
  </si>
  <si>
    <t>55 m2</t>
  </si>
  <si>
    <t>165 m2</t>
  </si>
  <si>
    <t>300 m2 Açık + 80 m2 kapalı</t>
  </si>
  <si>
    <t>100 m2</t>
  </si>
  <si>
    <t>gelecek</t>
  </si>
  <si>
    <t>gelen</t>
  </si>
  <si>
    <t>Dönem Sonu Hisse Oranı</t>
  </si>
  <si>
    <t>2018-2022 TOPLAMLAR</t>
  </si>
  <si>
    <t>2019-2022 SANAYİ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</si>
</sst>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₺-41F]#,##0.00;[Red]&quot;-&quot;[$₺-41F]#,##0.00"/>
    <numFmt numFmtId="165" formatCode="[$$-409]#,##0.00;[Red]&quot;-&quot;[$$-409]#,##0.00"/>
    <numFmt numFmtId="166" formatCode="dd&quot;.&quot;mm&quot;.&quot;yyyy"/>
    <numFmt numFmtId="167" formatCode="mmm&quot;.&quot;yy"/>
    <numFmt numFmtId="168" formatCode="[$₺-41F]#,##0.##;[Red]&quot;-&quot;[$₺-41F]#,##0.##"/>
    <numFmt numFmtId="169" formatCode="%0.00"/>
    <numFmt numFmtId="170" formatCode="[$-41F]General"/>
    <numFmt numFmtId="171" formatCode="[$$-409]#,##0;[Red]&quot;-&quot;[$$-409]#,##0"/>
    <numFmt numFmtId="172" formatCode="0.0"/>
    <numFmt numFmtId="173" formatCode="0.0000%"/>
    <numFmt numFmtId="174" formatCode="[$₺-41F]#,##0.00;[Red][$₺-41F]#,##0.00"/>
    <numFmt numFmtId="175" formatCode="0.000%"/>
    <numFmt numFmtId="176" formatCode="[$₺-41F]#,##0.00"/>
  </numFmts>
  <fonts count="43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22"/>
      <color rgb="FF000000"/>
      <name val="Liberation Sans1"/>
      <charset val="16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0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9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0" fillId="0" borderId="0" xfId="0" applyFill="1"/>
    <xf numFmtId="4" fontId="0" fillId="0" borderId="0" xfId="0" applyNumberFormat="1" applyFill="1"/>
    <xf numFmtId="4" fontId="2" fillId="0" borderId="0" xfId="0" applyNumberFormat="1" applyFont="1"/>
    <xf numFmtId="166" fontId="0" fillId="0" borderId="0" xfId="0" applyNumberFormat="1"/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16" fillId="0" borderId="0" xfId="0" applyFont="1"/>
    <xf numFmtId="164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5" fontId="0" fillId="0" borderId="0" xfId="0" applyNumberFormat="1" applyFill="1"/>
    <xf numFmtId="165" fontId="2" fillId="0" borderId="0" xfId="0" applyNumberFormat="1" applyFont="1"/>
    <xf numFmtId="164" fontId="0" fillId="0" borderId="0" xfId="0" applyNumberFormat="1" applyFill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165" fontId="0" fillId="0" borderId="0" xfId="0" applyNumberFormat="1"/>
    <xf numFmtId="164" fontId="0" fillId="9" borderId="0" xfId="0" applyNumberFormat="1" applyFill="1"/>
    <xf numFmtId="164" fontId="0" fillId="10" borderId="0" xfId="0" applyNumberFormat="1" applyFill="1"/>
    <xf numFmtId="0" fontId="17" fillId="0" borderId="0" xfId="0" applyFont="1"/>
    <xf numFmtId="164" fontId="17" fillId="0" borderId="0" xfId="0" applyNumberFormat="1" applyFont="1"/>
    <xf numFmtId="4" fontId="17" fillId="0" borderId="0" xfId="0" applyNumberFormat="1" applyFont="1"/>
    <xf numFmtId="0" fontId="18" fillId="0" borderId="0" xfId="0" applyFont="1"/>
    <xf numFmtId="0" fontId="19" fillId="0" borderId="0" xfId="0" applyFont="1"/>
    <xf numFmtId="164" fontId="17" fillId="0" borderId="0" xfId="0" applyNumberFormat="1" applyFont="1" applyAlignment="1">
      <alignment horizontal="right"/>
    </xf>
    <xf numFmtId="4" fontId="17" fillId="0" borderId="0" xfId="0" applyNumberFormat="1" applyFont="1" applyAlignment="1">
      <alignment horizontal="right"/>
    </xf>
    <xf numFmtId="164" fontId="18" fillId="0" borderId="0" xfId="0" applyNumberFormat="1" applyFont="1"/>
    <xf numFmtId="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0" fontId="18" fillId="0" borderId="3" xfId="0" applyFont="1" applyBorder="1"/>
    <xf numFmtId="166" fontId="18" fillId="0" borderId="3" xfId="0" applyNumberFormat="1" applyFont="1" applyBorder="1"/>
    <xf numFmtId="4" fontId="17" fillId="0" borderId="3" xfId="0" applyNumberFormat="1" applyFont="1" applyBorder="1" applyAlignment="1">
      <alignment horizontal="right"/>
    </xf>
    <xf numFmtId="164" fontId="17" fillId="0" borderId="3" xfId="0" applyNumberFormat="1" applyFont="1" applyBorder="1"/>
    <xf numFmtId="4" fontId="18" fillId="0" borderId="3" xfId="0" applyNumberFormat="1" applyFont="1" applyBorder="1"/>
    <xf numFmtId="165" fontId="17" fillId="0" borderId="3" xfId="0" applyNumberFormat="1" applyFont="1" applyBorder="1"/>
    <xf numFmtId="4" fontId="20" fillId="0" borderId="0" xfId="0" applyNumberFormat="1" applyFont="1" applyAlignment="1">
      <alignment horizontal="right"/>
    </xf>
    <xf numFmtId="164" fontId="20" fillId="0" borderId="0" xfId="0" applyNumberFormat="1" applyFont="1"/>
    <xf numFmtId="4" fontId="20" fillId="0" borderId="0" xfId="0" applyNumberFormat="1" applyFont="1"/>
    <xf numFmtId="165" fontId="20" fillId="0" borderId="0" xfId="0" applyNumberFormat="1" applyFont="1"/>
    <xf numFmtId="164" fontId="18" fillId="0" borderId="0" xfId="0" applyNumberFormat="1" applyFont="1" applyAlignment="1">
      <alignment horizontal="right"/>
    </xf>
    <xf numFmtId="0" fontId="21" fillId="0" borderId="0" xfId="0" applyFont="1" applyAlignment="1">
      <alignment vertical="center"/>
    </xf>
    <xf numFmtId="167" fontId="21" fillId="0" borderId="0" xfId="0" applyNumberFormat="1" applyFont="1" applyAlignment="1">
      <alignment vertical="center"/>
    </xf>
    <xf numFmtId="168" fontId="21" fillId="0" borderId="0" xfId="0" applyNumberFormat="1" applyFont="1" applyAlignment="1">
      <alignment vertical="center"/>
    </xf>
    <xf numFmtId="169" fontId="22" fillId="0" borderId="0" xfId="0" applyNumberFormat="1" applyFont="1" applyAlignment="1">
      <alignment vertical="center"/>
    </xf>
    <xf numFmtId="165" fontId="21" fillId="0" borderId="0" xfId="0" applyNumberFormat="1" applyFont="1" applyAlignment="1">
      <alignment vertical="center"/>
    </xf>
    <xf numFmtId="170" fontId="21" fillId="0" borderId="0" xfId="7" applyFont="1" applyFill="1" applyAlignment="1">
      <alignment vertical="center"/>
    </xf>
    <xf numFmtId="171" fontId="21" fillId="0" borderId="0" xfId="0" applyNumberFormat="1" applyFont="1" applyAlignment="1">
      <alignment vertical="center"/>
    </xf>
    <xf numFmtId="0" fontId="23" fillId="0" borderId="0" xfId="0" applyFont="1"/>
    <xf numFmtId="0" fontId="21" fillId="0" borderId="4" xfId="0" applyFont="1" applyBorder="1" applyAlignment="1">
      <alignment vertical="center"/>
    </xf>
    <xf numFmtId="167" fontId="21" fillId="0" borderId="5" xfId="0" applyNumberFormat="1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4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7" fontId="21" fillId="0" borderId="2" xfId="0" applyNumberFormat="1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165" fontId="24" fillId="0" borderId="2" xfId="0" applyNumberFormat="1" applyFont="1" applyBorder="1" applyAlignment="1">
      <alignment horizontal="center" vertical="center"/>
    </xf>
    <xf numFmtId="171" fontId="24" fillId="0" borderId="2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6" fillId="0" borderId="4" xfId="0" applyFont="1" applyBorder="1" applyAlignment="1">
      <alignment vertical="center"/>
    </xf>
    <xf numFmtId="167" fontId="24" fillId="0" borderId="5" xfId="0" applyNumberFormat="1" applyFont="1" applyBorder="1" applyAlignment="1">
      <alignment vertical="center"/>
    </xf>
    <xf numFmtId="0" fontId="24" fillId="0" borderId="5" xfId="0" applyFont="1" applyBorder="1" applyAlignment="1">
      <alignment horizontal="right" vertical="center"/>
    </xf>
    <xf numFmtId="165" fontId="24" fillId="0" borderId="5" xfId="0" applyNumberFormat="1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5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71" fontId="24" fillId="0" borderId="5" xfId="0" applyNumberFormat="1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67" fontId="21" fillId="0" borderId="2" xfId="0" applyNumberFormat="1" applyFont="1" applyBorder="1" applyAlignment="1">
      <alignment horizontal="right" vertical="center"/>
    </xf>
    <xf numFmtId="164" fontId="21" fillId="11" borderId="2" xfId="0" applyNumberFormat="1" applyFont="1" applyFill="1" applyBorder="1" applyAlignment="1">
      <alignment horizontal="right" vertical="center"/>
    </xf>
    <xf numFmtId="165" fontId="21" fillId="11" borderId="2" xfId="0" applyNumberFormat="1" applyFont="1" applyFill="1" applyBorder="1" applyAlignment="1">
      <alignment vertical="center"/>
    </xf>
    <xf numFmtId="165" fontId="24" fillId="10" borderId="2" xfId="0" applyNumberFormat="1" applyFont="1" applyFill="1" applyBorder="1" applyAlignment="1">
      <alignment vertical="center"/>
    </xf>
    <xf numFmtId="171" fontId="21" fillId="12" borderId="2" xfId="0" applyNumberFormat="1" applyFont="1" applyFill="1" applyBorder="1" applyAlignment="1">
      <alignment horizontal="right" vertical="center"/>
    </xf>
    <xf numFmtId="165" fontId="21" fillId="12" borderId="2" xfId="0" applyNumberFormat="1" applyFont="1" applyFill="1" applyBorder="1" applyAlignment="1">
      <alignment vertical="center"/>
    </xf>
    <xf numFmtId="165" fontId="24" fillId="12" borderId="2" xfId="0" applyNumberFormat="1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69" fontId="22" fillId="0" borderId="5" xfId="0" applyNumberFormat="1" applyFont="1" applyBorder="1" applyAlignment="1">
      <alignment vertical="center"/>
    </xf>
    <xf numFmtId="165" fontId="24" fillId="0" borderId="5" xfId="0" applyNumberFormat="1" applyFont="1" applyFill="1" applyBorder="1" applyAlignment="1">
      <alignment vertical="center"/>
    </xf>
    <xf numFmtId="171" fontId="21" fillId="0" borderId="5" xfId="0" applyNumberFormat="1" applyFont="1" applyBorder="1" applyAlignment="1">
      <alignment vertical="center"/>
    </xf>
    <xf numFmtId="164" fontId="21" fillId="0" borderId="0" xfId="0" applyNumberFormat="1" applyFont="1" applyAlignment="1">
      <alignment vertical="center"/>
    </xf>
    <xf numFmtId="169" fontId="25" fillId="0" borderId="0" xfId="0" applyNumberFormat="1" applyFont="1" applyAlignment="1">
      <alignment vertical="center"/>
    </xf>
    <xf numFmtId="172" fontId="21" fillId="0" borderId="8" xfId="0" applyNumberFormat="1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165" fontId="21" fillId="0" borderId="2" xfId="0" applyNumberFormat="1" applyFont="1" applyBorder="1" applyAlignment="1">
      <alignment horizontal="right" vertical="center"/>
    </xf>
    <xf numFmtId="164" fontId="21" fillId="0" borderId="2" xfId="0" applyNumberFormat="1" applyFont="1" applyBorder="1" applyAlignment="1">
      <alignment vertical="center"/>
    </xf>
    <xf numFmtId="168" fontId="21" fillId="0" borderId="2" xfId="0" applyNumberFormat="1" applyFont="1" applyBorder="1" applyAlignment="1">
      <alignment vertical="center"/>
    </xf>
    <xf numFmtId="169" fontId="25" fillId="0" borderId="2" xfId="0" applyNumberFormat="1" applyFont="1" applyBorder="1" applyAlignment="1">
      <alignment vertical="center"/>
    </xf>
    <xf numFmtId="171" fontId="21" fillId="0" borderId="2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9" fontId="25" fillId="0" borderId="5" xfId="0" applyNumberFormat="1" applyFont="1" applyBorder="1" applyAlignment="1">
      <alignment vertical="center"/>
    </xf>
    <xf numFmtId="168" fontId="21" fillId="0" borderId="5" xfId="0" applyNumberFormat="1" applyFont="1" applyBorder="1" applyAlignment="1">
      <alignment vertical="center"/>
    </xf>
    <xf numFmtId="165" fontId="21" fillId="0" borderId="5" xfId="0" applyNumberFormat="1" applyFont="1" applyBorder="1" applyAlignment="1">
      <alignment vertical="center"/>
    </xf>
    <xf numFmtId="165" fontId="21" fillId="0" borderId="0" xfId="0" applyNumberFormat="1" applyFont="1" applyAlignment="1">
      <alignment horizontal="right" vertical="center"/>
    </xf>
    <xf numFmtId="170" fontId="21" fillId="0" borderId="0" xfId="0" applyNumberFormat="1" applyFont="1" applyAlignment="1">
      <alignment vertical="center"/>
    </xf>
    <xf numFmtId="168" fontId="24" fillId="0" borderId="0" xfId="0" applyNumberFormat="1" applyFont="1" applyAlignment="1">
      <alignment vertical="center"/>
    </xf>
    <xf numFmtId="164" fontId="24" fillId="0" borderId="2" xfId="0" applyNumberFormat="1" applyFont="1" applyBorder="1" applyAlignment="1">
      <alignment vertical="center"/>
    </xf>
    <xf numFmtId="167" fontId="24" fillId="0" borderId="0" xfId="0" applyNumberFormat="1" applyFont="1" applyAlignment="1">
      <alignment horizontal="right" vertical="center"/>
    </xf>
    <xf numFmtId="0" fontId="24" fillId="0" borderId="0" xfId="0" applyFont="1" applyAlignment="1">
      <alignment vertical="center"/>
    </xf>
    <xf numFmtId="164" fontId="21" fillId="0" borderId="5" xfId="0" applyNumberFormat="1" applyFont="1" applyBorder="1" applyAlignment="1">
      <alignment vertical="center"/>
    </xf>
    <xf numFmtId="168" fontId="21" fillId="0" borderId="6" xfId="0" applyNumberFormat="1" applyFont="1" applyBorder="1" applyAlignment="1">
      <alignment vertical="center"/>
    </xf>
    <xf numFmtId="170" fontId="21" fillId="0" borderId="0" xfId="0" applyNumberFormat="1" applyFont="1" applyAlignment="1">
      <alignment horizontal="right" vertical="center"/>
    </xf>
    <xf numFmtId="10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171" fontId="24" fillId="0" borderId="0" xfId="0" applyNumberFormat="1" applyFont="1" applyAlignment="1">
      <alignment vertical="center"/>
    </xf>
    <xf numFmtId="171" fontId="24" fillId="0" borderId="2" xfId="0" applyNumberFormat="1" applyFont="1" applyBorder="1" applyAlignment="1">
      <alignment vertical="center"/>
    </xf>
    <xf numFmtId="165" fontId="24" fillId="0" borderId="2" xfId="0" applyNumberFormat="1" applyFont="1" applyBorder="1" applyAlignment="1">
      <alignment vertical="center"/>
    </xf>
    <xf numFmtId="169" fontId="29" fillId="0" borderId="0" xfId="0" applyNumberFormat="1" applyFont="1" applyAlignment="1">
      <alignment vertical="center"/>
    </xf>
    <xf numFmtId="167" fontId="21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169" fontId="21" fillId="0" borderId="0" xfId="0" applyNumberFormat="1" applyFont="1" applyAlignment="1">
      <alignment vertical="center"/>
    </xf>
    <xf numFmtId="165" fontId="24" fillId="0" borderId="12" xfId="0" applyNumberFormat="1" applyFont="1" applyBorder="1" applyAlignment="1">
      <alignment horizontal="right" vertical="center"/>
    </xf>
    <xf numFmtId="0" fontId="21" fillId="0" borderId="13" xfId="0" applyFont="1" applyBorder="1" applyAlignment="1">
      <alignment vertical="center"/>
    </xf>
    <xf numFmtId="167" fontId="24" fillId="0" borderId="14" xfId="0" applyNumberFormat="1" applyFont="1" applyBorder="1" applyAlignment="1">
      <alignment vertical="center"/>
    </xf>
    <xf numFmtId="167" fontId="21" fillId="0" borderId="14" xfId="0" applyNumberFormat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4" fillId="0" borderId="16" xfId="0" applyFont="1" applyBorder="1" applyAlignment="1">
      <alignment horizontal="right" vertical="center"/>
    </xf>
    <xf numFmtId="0" fontId="24" fillId="0" borderId="9" xfId="0" applyFont="1" applyBorder="1" applyAlignment="1">
      <alignment horizontal="right" vertical="center"/>
    </xf>
    <xf numFmtId="0" fontId="24" fillId="0" borderId="10" xfId="0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22" fillId="0" borderId="8" xfId="0" applyFont="1" applyBorder="1" applyAlignment="1">
      <alignment vertical="center"/>
    </xf>
    <xf numFmtId="169" fontId="21" fillId="0" borderId="7" xfId="0" applyNumberFormat="1" applyFont="1" applyBorder="1" applyAlignment="1">
      <alignment vertical="center"/>
    </xf>
    <xf numFmtId="165" fontId="21" fillId="0" borderId="8" xfId="0" applyNumberFormat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7" xfId="0" applyNumberFormat="1" applyFont="1" applyBorder="1" applyAlignment="1">
      <alignment vertical="center"/>
    </xf>
    <xf numFmtId="171" fontId="21" fillId="0" borderId="8" xfId="0" applyNumberFormat="1" applyFont="1" applyBorder="1" applyAlignment="1">
      <alignment vertical="center"/>
    </xf>
    <xf numFmtId="165" fontId="25" fillId="0" borderId="6" xfId="0" applyNumberFormat="1" applyFont="1" applyBorder="1" applyAlignment="1">
      <alignment vertical="center"/>
    </xf>
    <xf numFmtId="169" fontId="24" fillId="0" borderId="4" xfId="0" applyNumberFormat="1" applyFont="1" applyBorder="1" applyAlignment="1">
      <alignment vertical="center"/>
    </xf>
    <xf numFmtId="165" fontId="24" fillId="0" borderId="6" xfId="0" applyNumberFormat="1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167" fontId="22" fillId="0" borderId="10" xfId="0" applyNumberFormat="1" applyFont="1" applyBorder="1" applyAlignment="1">
      <alignment horizontal="right" vertical="center"/>
    </xf>
    <xf numFmtId="165" fontId="24" fillId="10" borderId="10" xfId="0" applyNumberFormat="1" applyFont="1" applyFill="1" applyBorder="1" applyAlignment="1">
      <alignment vertical="center"/>
    </xf>
    <xf numFmtId="165" fontId="24" fillId="12" borderId="10" xfId="0" applyNumberFormat="1" applyFont="1" applyFill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5" fillId="0" borderId="6" xfId="0" applyFont="1" applyBorder="1" applyAlignment="1">
      <alignment horizontal="center" vertical="center"/>
    </xf>
    <xf numFmtId="174" fontId="30" fillId="0" borderId="4" xfId="0" applyNumberFormat="1" applyFont="1" applyBorder="1" applyAlignment="1">
      <alignment vertical="center"/>
    </xf>
    <xf numFmtId="171" fontId="30" fillId="0" borderId="6" xfId="0" applyNumberFormat="1" applyFont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169" fontId="24" fillId="0" borderId="9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2" fillId="0" borderId="6" xfId="0" applyFont="1" applyBorder="1" applyAlignment="1">
      <alignment vertical="center"/>
    </xf>
    <xf numFmtId="169" fontId="21" fillId="0" borderId="4" xfId="0" applyNumberFormat="1" applyFont="1" applyBorder="1" applyAlignment="1">
      <alignment vertical="center"/>
    </xf>
    <xf numFmtId="165" fontId="24" fillId="0" borderId="6" xfId="0" applyNumberFormat="1" applyFont="1" applyFill="1" applyBorder="1" applyAlignment="1">
      <alignment vertical="center"/>
    </xf>
    <xf numFmtId="0" fontId="21" fillId="0" borderId="12" xfId="0" applyFont="1" applyBorder="1" applyAlignment="1">
      <alignment vertical="center"/>
    </xf>
    <xf numFmtId="164" fontId="22" fillId="0" borderId="8" xfId="0" applyNumberFormat="1" applyFont="1" applyBorder="1" applyAlignment="1">
      <alignment vertical="center"/>
    </xf>
    <xf numFmtId="169" fontId="24" fillId="0" borderId="7" xfId="0" applyNumberFormat="1" applyFont="1" applyBorder="1" applyAlignment="1">
      <alignment vertical="center"/>
    </xf>
    <xf numFmtId="174" fontId="21" fillId="0" borderId="0" xfId="0" applyNumberFormat="1" applyFont="1" applyAlignment="1">
      <alignment vertical="center"/>
    </xf>
    <xf numFmtId="168" fontId="21" fillId="0" borderId="4" xfId="0" applyNumberFormat="1" applyFont="1" applyBorder="1" applyAlignment="1">
      <alignment vertical="center"/>
    </xf>
    <xf numFmtId="171" fontId="21" fillId="0" borderId="6" xfId="0" applyNumberFormat="1" applyFont="1" applyBorder="1" applyAlignment="1">
      <alignment vertical="center"/>
    </xf>
    <xf numFmtId="165" fontId="24" fillId="0" borderId="0" xfId="0" applyNumberFormat="1" applyFont="1" applyAlignment="1">
      <alignment horizontal="right" vertical="center"/>
    </xf>
    <xf numFmtId="170" fontId="25" fillId="0" borderId="8" xfId="0" applyNumberFormat="1" applyFont="1" applyBorder="1" applyAlignment="1">
      <alignment vertical="center"/>
    </xf>
    <xf numFmtId="165" fontId="22" fillId="0" borderId="8" xfId="0" applyNumberFormat="1" applyFont="1" applyBorder="1" applyAlignment="1">
      <alignment vertical="center"/>
    </xf>
    <xf numFmtId="165" fontId="22" fillId="0" borderId="10" xfId="0" applyNumberFormat="1" applyFont="1" applyBorder="1" applyAlignment="1">
      <alignment vertical="center"/>
    </xf>
    <xf numFmtId="169" fontId="21" fillId="0" borderId="9" xfId="0" applyNumberFormat="1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0" xfId="0" applyFont="1" applyAlignment="1">
      <alignment vertical="center"/>
    </xf>
    <xf numFmtId="170" fontId="24" fillId="0" borderId="0" xfId="0" applyNumberFormat="1" applyFont="1" applyAlignment="1">
      <alignment vertical="center"/>
    </xf>
    <xf numFmtId="164" fontId="25" fillId="0" borderId="8" xfId="0" applyNumberFormat="1" applyFont="1" applyBorder="1" applyAlignment="1">
      <alignment vertical="center"/>
    </xf>
    <xf numFmtId="167" fontId="24" fillId="0" borderId="7" xfId="0" applyNumberFormat="1" applyFont="1" applyBorder="1" applyAlignment="1">
      <alignment horizontal="left" vertical="center"/>
    </xf>
    <xf numFmtId="174" fontId="30" fillId="0" borderId="5" xfId="0" applyNumberFormat="1" applyFont="1" applyBorder="1" applyAlignment="1">
      <alignment vertical="center"/>
    </xf>
    <xf numFmtId="165" fontId="21" fillId="0" borderId="6" xfId="0" applyNumberFormat="1" applyFont="1" applyBorder="1" applyAlignment="1">
      <alignment vertical="center"/>
    </xf>
    <xf numFmtId="165" fontId="21" fillId="0" borderId="10" xfId="0" applyNumberFormat="1" applyFont="1" applyBorder="1" applyAlignment="1">
      <alignment vertical="center"/>
    </xf>
    <xf numFmtId="174" fontId="33" fillId="0" borderId="5" xfId="0" applyNumberFormat="1" applyFont="1" applyBorder="1" applyAlignment="1">
      <alignment vertical="center"/>
    </xf>
    <xf numFmtId="174" fontId="33" fillId="0" borderId="0" xfId="0" applyNumberFormat="1" applyFont="1" applyAlignment="1">
      <alignment vertical="center"/>
    </xf>
    <xf numFmtId="0" fontId="24" fillId="0" borderId="12" xfId="0" applyFont="1" applyBorder="1" applyAlignment="1">
      <alignment horizontal="right" vertical="center"/>
    </xf>
    <xf numFmtId="0" fontId="24" fillId="0" borderId="6" xfId="0" applyFont="1" applyBorder="1" applyAlignment="1">
      <alignment horizontal="right" vertical="center"/>
    </xf>
    <xf numFmtId="0" fontId="24" fillId="0" borderId="17" xfId="0" applyFont="1" applyBorder="1" applyAlignment="1">
      <alignment vertical="center"/>
    </xf>
    <xf numFmtId="173" fontId="24" fillId="0" borderId="2" xfId="0" applyNumberFormat="1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174" fontId="21" fillId="0" borderId="8" xfId="0" applyNumberFormat="1" applyFont="1" applyBorder="1" applyAlignment="1">
      <alignment vertical="center"/>
    </xf>
    <xf numFmtId="0" fontId="36" fillId="0" borderId="0" xfId="0" applyFont="1" applyAlignment="1">
      <alignment vertical="center"/>
    </xf>
    <xf numFmtId="173" fontId="29" fillId="0" borderId="0" xfId="0" applyNumberFormat="1" applyFont="1" applyAlignment="1">
      <alignment vertical="center"/>
    </xf>
    <xf numFmtId="173" fontId="29" fillId="0" borderId="8" xfId="0" applyNumberFormat="1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164" fontId="22" fillId="0" borderId="6" xfId="0" applyNumberFormat="1" applyFont="1" applyBorder="1" applyAlignment="1">
      <alignment vertical="center"/>
    </xf>
    <xf numFmtId="168" fontId="21" fillId="0" borderId="12" xfId="0" applyNumberFormat="1" applyFont="1" applyBorder="1" applyAlignment="1">
      <alignment vertical="center"/>
    </xf>
    <xf numFmtId="167" fontId="37" fillId="0" borderId="0" xfId="0" applyNumberFormat="1" applyFont="1" applyAlignment="1">
      <alignment vertical="center"/>
    </xf>
    <xf numFmtId="170" fontId="37" fillId="0" borderId="0" xfId="0" applyNumberFormat="1" applyFont="1" applyAlignment="1">
      <alignment horizontal="right" vertical="center"/>
    </xf>
    <xf numFmtId="0" fontId="37" fillId="0" borderId="0" xfId="0" applyFont="1" applyAlignment="1">
      <alignment vertical="center"/>
    </xf>
    <xf numFmtId="164" fontId="38" fillId="0" borderId="8" xfId="0" applyNumberFormat="1" applyFont="1" applyBorder="1" applyAlignment="1">
      <alignment horizontal="right" vertical="center"/>
    </xf>
    <xf numFmtId="168" fontId="37" fillId="0" borderId="0" xfId="0" applyNumberFormat="1" applyFont="1" applyAlignment="1">
      <alignment vertical="center"/>
    </xf>
    <xf numFmtId="164" fontId="38" fillId="0" borderId="0" xfId="0" applyNumberFormat="1" applyFont="1" applyAlignment="1">
      <alignment vertical="center"/>
    </xf>
    <xf numFmtId="165" fontId="37" fillId="0" borderId="8" xfId="0" applyNumberFormat="1" applyFont="1" applyBorder="1" applyAlignment="1">
      <alignment vertical="center"/>
    </xf>
    <xf numFmtId="165" fontId="38" fillId="0" borderId="0" xfId="0" applyNumberFormat="1" applyFont="1" applyAlignment="1">
      <alignment vertical="center"/>
    </xf>
    <xf numFmtId="165" fontId="24" fillId="0" borderId="0" xfId="0" applyNumberFormat="1" applyFont="1" applyAlignment="1">
      <alignment vertical="center"/>
    </xf>
    <xf numFmtId="167" fontId="24" fillId="0" borderId="0" xfId="0" applyNumberFormat="1" applyFont="1" applyAlignment="1">
      <alignment vertical="center"/>
    </xf>
    <xf numFmtId="0" fontId="24" fillId="0" borderId="7" xfId="0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4" fontId="21" fillId="0" borderId="0" xfId="0" applyNumberFormat="1" applyFont="1" applyBorder="1" applyAlignment="1">
      <alignment vertical="center"/>
    </xf>
    <xf numFmtId="168" fontId="21" fillId="0" borderId="0" xfId="0" applyNumberFormat="1" applyFont="1" applyBorder="1" applyAlignment="1">
      <alignment vertical="center"/>
    </xf>
    <xf numFmtId="169" fontId="25" fillId="0" borderId="0" xfId="0" applyNumberFormat="1" applyFont="1" applyBorder="1" applyAlignment="1">
      <alignment vertical="center"/>
    </xf>
    <xf numFmtId="171" fontId="21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65" fontId="21" fillId="0" borderId="0" xfId="0" applyNumberFormat="1" applyFont="1" applyBorder="1" applyAlignment="1">
      <alignment vertical="center"/>
    </xf>
    <xf numFmtId="168" fontId="24" fillId="0" borderId="0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171" fontId="24" fillId="0" borderId="0" xfId="0" applyNumberFormat="1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165" fontId="21" fillId="0" borderId="19" xfId="0" applyNumberFormat="1" applyFont="1" applyBorder="1" applyAlignment="1">
      <alignment horizontal="right" vertical="center"/>
    </xf>
    <xf numFmtId="167" fontId="24" fillId="0" borderId="19" xfId="0" applyNumberFormat="1" applyFont="1" applyBorder="1" applyAlignment="1">
      <alignment horizontal="right" vertical="center"/>
    </xf>
    <xf numFmtId="170" fontId="21" fillId="0" borderId="19" xfId="0" applyNumberFormat="1" applyFont="1" applyBorder="1" applyAlignment="1">
      <alignment horizontal="right" vertical="center"/>
    </xf>
    <xf numFmtId="164" fontId="21" fillId="0" borderId="19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9" fontId="25" fillId="0" borderId="19" xfId="0" applyNumberFormat="1" applyFont="1" applyBorder="1" applyAlignment="1">
      <alignment vertical="center"/>
    </xf>
    <xf numFmtId="165" fontId="21" fillId="0" borderId="19" xfId="0" applyNumberFormat="1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171" fontId="21" fillId="0" borderId="19" xfId="0" applyNumberFormat="1" applyFont="1" applyBorder="1" applyAlignment="1">
      <alignment horizontal="right" vertical="center"/>
    </xf>
    <xf numFmtId="168" fontId="24" fillId="0" borderId="19" xfId="0" applyNumberFormat="1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170" fontId="24" fillId="0" borderId="0" xfId="0" applyNumberFormat="1" applyFont="1" applyAlignment="1">
      <alignment horizontal="right" vertical="center"/>
    </xf>
    <xf numFmtId="0" fontId="39" fillId="0" borderId="0" xfId="0" applyFont="1" applyAlignment="1">
      <alignment vertical="center"/>
    </xf>
    <xf numFmtId="0" fontId="24" fillId="0" borderId="8" xfId="0" applyFont="1" applyBorder="1" applyAlignment="1">
      <alignment vertical="center"/>
    </xf>
    <xf numFmtId="167" fontId="21" fillId="0" borderId="19" xfId="0" applyNumberFormat="1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171" fontId="21" fillId="0" borderId="19" xfId="0" applyNumberFormat="1" applyFont="1" applyBorder="1" applyAlignment="1">
      <alignment vertical="center"/>
    </xf>
    <xf numFmtId="167" fontId="24" fillId="0" borderId="0" xfId="0" applyNumberFormat="1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167" fontId="24" fillId="0" borderId="19" xfId="0" applyNumberFormat="1" applyFont="1" applyBorder="1" applyAlignment="1">
      <alignment vertical="center"/>
    </xf>
    <xf numFmtId="0" fontId="23" fillId="0" borderId="18" xfId="0" applyFont="1" applyBorder="1" applyAlignment="1">
      <alignment vertical="center"/>
    </xf>
    <xf numFmtId="164" fontId="24" fillId="0" borderId="19" xfId="0" applyNumberFormat="1" applyFont="1" applyBorder="1" applyAlignment="1">
      <alignment vertical="center"/>
    </xf>
    <xf numFmtId="165" fontId="24" fillId="0" borderId="2" xfId="0" applyNumberFormat="1" applyFont="1" applyBorder="1" applyAlignment="1">
      <alignment horizontal="right" vertical="center"/>
    </xf>
    <xf numFmtId="170" fontId="24" fillId="0" borderId="2" xfId="0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165" fontId="24" fillId="0" borderId="0" xfId="0" applyNumberFormat="1" applyFont="1" applyBorder="1" applyAlignment="1">
      <alignment vertical="center"/>
    </xf>
    <xf numFmtId="168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1" fillId="0" borderId="21" xfId="0" applyFont="1" applyBorder="1" applyAlignment="1">
      <alignment vertical="center"/>
    </xf>
    <xf numFmtId="167" fontId="21" fillId="0" borderId="22" xfId="0" applyNumberFormat="1" applyFont="1" applyBorder="1" applyAlignment="1">
      <alignment horizontal="center" vertical="center"/>
    </xf>
    <xf numFmtId="167" fontId="21" fillId="0" borderId="22" xfId="0" applyNumberFormat="1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24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4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vertical="center"/>
    </xf>
    <xf numFmtId="169" fontId="25" fillId="0" borderId="27" xfId="0" applyNumberFormat="1" applyFont="1" applyBorder="1" applyAlignment="1">
      <alignment horizontal="center" vertical="center"/>
    </xf>
    <xf numFmtId="165" fontId="24" fillId="0" borderId="27" xfId="0" applyNumberFormat="1" applyFont="1" applyBorder="1" applyAlignment="1">
      <alignment horizontal="center" vertical="center"/>
    </xf>
    <xf numFmtId="171" fontId="24" fillId="0" borderId="27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4" fontId="24" fillId="0" borderId="18" xfId="0" applyNumberFormat="1" applyFont="1" applyBorder="1" applyAlignment="1">
      <alignment vertical="center"/>
    </xf>
    <xf numFmtId="0" fontId="26" fillId="0" borderId="19" xfId="0" applyFont="1" applyBorder="1"/>
    <xf numFmtId="164" fontId="24" fillId="0" borderId="20" xfId="0" applyNumberFormat="1" applyFont="1" applyBorder="1" applyAlignment="1">
      <alignment vertical="center"/>
    </xf>
    <xf numFmtId="0" fontId="26" fillId="0" borderId="0" xfId="0" applyFont="1" applyBorder="1"/>
    <xf numFmtId="168" fontId="21" fillId="0" borderId="22" xfId="0" applyNumberFormat="1" applyFont="1" applyBorder="1" applyAlignment="1">
      <alignment vertical="center"/>
    </xf>
    <xf numFmtId="169" fontId="25" fillId="0" borderId="22" xfId="0" applyNumberFormat="1" applyFont="1" applyBorder="1" applyAlignment="1">
      <alignment vertical="center"/>
    </xf>
    <xf numFmtId="164" fontId="21" fillId="0" borderId="22" xfId="0" applyNumberFormat="1" applyFont="1" applyBorder="1" applyAlignment="1">
      <alignment vertical="center"/>
    </xf>
    <xf numFmtId="171" fontId="21" fillId="0" borderId="22" xfId="0" applyNumberFormat="1" applyFont="1" applyBorder="1" applyAlignment="1">
      <alignment vertical="center"/>
    </xf>
    <xf numFmtId="165" fontId="21" fillId="0" borderId="22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4" fontId="24" fillId="0" borderId="24" xfId="0" applyNumberFormat="1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164" fontId="24" fillId="0" borderId="24" xfId="0" applyNumberFormat="1" applyFont="1" applyBorder="1" applyAlignment="1">
      <alignment horizontal="right" vertical="center"/>
    </xf>
    <xf numFmtId="0" fontId="24" fillId="0" borderId="24" xfId="0" applyFont="1" applyBorder="1" applyAlignment="1">
      <alignment horizontal="right" vertical="center"/>
    </xf>
    <xf numFmtId="169" fontId="2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73" fontId="26" fillId="0" borderId="0" xfId="0" applyNumberFormat="1" applyFont="1" applyFill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3" fillId="0" borderId="27" xfId="0" applyFont="1" applyBorder="1"/>
    <xf numFmtId="164" fontId="21" fillId="0" borderId="27" xfId="0" applyNumberFormat="1" applyFont="1" applyBorder="1" applyAlignment="1">
      <alignment vertical="center"/>
    </xf>
    <xf numFmtId="168" fontId="21" fillId="0" borderId="27" xfId="0" applyNumberFormat="1" applyFont="1" applyBorder="1" applyAlignment="1">
      <alignment vertical="center"/>
    </xf>
    <xf numFmtId="169" fontId="25" fillId="0" borderId="27" xfId="0" applyNumberFormat="1" applyFont="1" applyBorder="1" applyAlignment="1">
      <alignment vertical="center"/>
    </xf>
    <xf numFmtId="173" fontId="26" fillId="0" borderId="27" xfId="0" applyNumberFormat="1" applyFont="1" applyFill="1" applyBorder="1" applyAlignment="1">
      <alignment horizontal="center" vertical="center"/>
    </xf>
    <xf numFmtId="165" fontId="21" fillId="0" borderId="27" xfId="0" applyNumberFormat="1" applyFont="1" applyBorder="1" applyAlignment="1">
      <alignment vertical="center"/>
    </xf>
    <xf numFmtId="168" fontId="24" fillId="0" borderId="27" xfId="0" applyNumberFormat="1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167" fontId="24" fillId="0" borderId="0" xfId="0" applyNumberFormat="1" applyFont="1" applyBorder="1" applyAlignment="1">
      <alignment horizontal="right" vertical="center"/>
    </xf>
    <xf numFmtId="173" fontId="41" fillId="0" borderId="19" xfId="0" applyNumberFormat="1" applyFont="1" applyFill="1" applyBorder="1" applyAlignment="1">
      <alignment horizontal="center" vertical="center"/>
    </xf>
    <xf numFmtId="0" fontId="39" fillId="0" borderId="18" xfId="0" applyFont="1" applyBorder="1"/>
    <xf numFmtId="164" fontId="25" fillId="0" borderId="19" xfId="0" applyNumberFormat="1" applyFont="1" applyBorder="1" applyAlignment="1">
      <alignment vertical="center"/>
    </xf>
    <xf numFmtId="168" fontId="25" fillId="0" borderId="19" xfId="0" applyNumberFormat="1" applyFont="1" applyBorder="1" applyAlignment="1">
      <alignment vertical="center"/>
    </xf>
    <xf numFmtId="169" fontId="25" fillId="0" borderId="19" xfId="0" applyNumberFormat="1" applyFont="1" applyBorder="1" applyAlignment="1">
      <alignment horizontal="right" vertical="center"/>
    </xf>
    <xf numFmtId="0" fontId="39" fillId="0" borderId="19" xfId="0" applyFont="1" applyBorder="1"/>
    <xf numFmtId="165" fontId="25" fillId="0" borderId="19" xfId="0" applyNumberFormat="1" applyFont="1" applyBorder="1" applyAlignment="1">
      <alignment vertical="center"/>
    </xf>
    <xf numFmtId="0" fontId="25" fillId="0" borderId="19" xfId="0" applyFont="1" applyBorder="1" applyAlignment="1">
      <alignment vertical="center"/>
    </xf>
    <xf numFmtId="10" fontId="41" fillId="0" borderId="19" xfId="0" applyNumberFormat="1" applyFont="1" applyFill="1" applyBorder="1" applyAlignment="1">
      <alignment horizontal="center" vertical="center"/>
    </xf>
    <xf numFmtId="10" fontId="41" fillId="0" borderId="20" xfId="0" applyNumberFormat="1" applyFont="1" applyFill="1" applyBorder="1" applyAlignment="1">
      <alignment horizontal="center" vertical="center"/>
    </xf>
    <xf numFmtId="175" fontId="34" fillId="0" borderId="2" xfId="0" applyNumberFormat="1" applyFont="1" applyBorder="1" applyAlignment="1">
      <alignment horizontal="right" vertical="center"/>
    </xf>
    <xf numFmtId="175" fontId="35" fillId="0" borderId="0" xfId="0" applyNumberFormat="1" applyFont="1" applyAlignment="1">
      <alignment vertical="center"/>
    </xf>
    <xf numFmtId="175" fontId="36" fillId="0" borderId="0" xfId="0" applyNumberFormat="1" applyFont="1" applyAlignment="1">
      <alignment vertical="center"/>
    </xf>
    <xf numFmtId="10" fontId="24" fillId="0" borderId="7" xfId="0" applyNumberFormat="1" applyFont="1" applyBorder="1" applyAlignment="1">
      <alignment vertical="center"/>
    </xf>
    <xf numFmtId="164" fontId="2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69" fontId="24" fillId="0" borderId="22" xfId="0" applyNumberFormat="1" applyFont="1" applyFill="1" applyBorder="1" applyAlignment="1">
      <alignment horizontal="center" vertical="center"/>
    </xf>
    <xf numFmtId="169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69" fontId="24" fillId="0" borderId="0" xfId="0" applyNumberFormat="1" applyFont="1" applyFill="1" applyBorder="1" applyAlignment="1">
      <alignment horizontal="left" vertical="center"/>
    </xf>
    <xf numFmtId="173" fontId="24" fillId="0" borderId="0" xfId="0" applyNumberFormat="1" applyFont="1" applyFill="1" applyBorder="1" applyAlignment="1">
      <alignment horizontal="left" vertical="center"/>
    </xf>
    <xf numFmtId="173" fontId="24" fillId="0" borderId="2" xfId="0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10" fontId="38" fillId="0" borderId="7" xfId="0" applyNumberFormat="1" applyFont="1" applyFill="1" applyBorder="1" applyAlignment="1">
      <alignment horizontal="center" vertical="center"/>
    </xf>
    <xf numFmtId="169" fontId="24" fillId="0" borderId="4" xfId="0" applyNumberFormat="1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173" fontId="24" fillId="0" borderId="9" xfId="0" applyNumberFormat="1" applyFont="1" applyFill="1" applyBorder="1" applyAlignment="1">
      <alignment horizontal="left" vertical="center"/>
    </xf>
    <xf numFmtId="169" fontId="24" fillId="0" borderId="11" xfId="0" applyNumberFormat="1" applyFont="1" applyFill="1" applyBorder="1" applyAlignment="1">
      <alignment horizontal="center" vertical="center"/>
    </xf>
    <xf numFmtId="165" fontId="24" fillId="0" borderId="12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/>
    </xf>
    <xf numFmtId="176" fontId="30" fillId="0" borderId="11" xfId="0" applyNumberFormat="1" applyFont="1" applyFill="1" applyBorder="1" applyAlignment="1">
      <alignment vertical="center"/>
    </xf>
    <xf numFmtId="176" fontId="30" fillId="0" borderId="13" xfId="0" applyNumberFormat="1" applyFont="1" applyFill="1" applyBorder="1" applyAlignment="1">
      <alignment vertical="center"/>
    </xf>
    <xf numFmtId="171" fontId="30" fillId="0" borderId="15" xfId="0" applyNumberFormat="1" applyFont="1" applyFill="1" applyBorder="1" applyAlignment="1">
      <alignment vertical="center"/>
    </xf>
    <xf numFmtId="168" fontId="30" fillId="0" borderId="16" xfId="0" applyNumberFormat="1" applyFont="1" applyFill="1" applyBorder="1" applyAlignment="1">
      <alignment horizontal="center" vertical="center"/>
    </xf>
    <xf numFmtId="173" fontId="24" fillId="0" borderId="11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right" vertical="center"/>
    </xf>
    <xf numFmtId="0" fontId="32" fillId="0" borderId="11" xfId="0" applyFont="1" applyFill="1" applyBorder="1" applyAlignment="1">
      <alignment horizontal="center" vertical="center"/>
    </xf>
    <xf numFmtId="165" fontId="24" fillId="0" borderId="4" xfId="0" applyNumberFormat="1" applyFont="1" applyFill="1" applyBorder="1" applyAlignment="1">
      <alignment horizontal="center" vertical="center"/>
    </xf>
    <xf numFmtId="165" fontId="24" fillId="0" borderId="6" xfId="0" applyNumberFormat="1" applyFont="1" applyFill="1" applyBorder="1" applyAlignment="1">
      <alignment horizontal="center" vertical="center"/>
    </xf>
    <xf numFmtId="175" fontId="34" fillId="0" borderId="14" xfId="0" applyNumberFormat="1" applyFont="1" applyBorder="1" applyAlignment="1">
      <alignment vertical="center"/>
    </xf>
    <xf numFmtId="175" fontId="34" fillId="0" borderId="15" xfId="0" applyNumberFormat="1" applyFont="1" applyBorder="1" applyAlignment="1">
      <alignment vertical="center"/>
    </xf>
    <xf numFmtId="0" fontId="42" fillId="0" borderId="0" xfId="0" applyFont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abSelected="1" topLeftCell="A76" zoomScale="175" zoomScaleNormal="175" workbookViewId="0">
      <selection activeCell="G94" sqref="G94"/>
    </sheetView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3" customWidth="1"/>
    <col min="7" max="7" width="11.5703125" style="3" bestFit="1" customWidth="1"/>
    <col min="8" max="8" width="10.5703125" customWidth="1"/>
    <col min="9" max="9" width="4.5703125" customWidth="1"/>
    <col min="10" max="10" width="10.42578125" style="2" bestFit="1" customWidth="1"/>
    <col min="11" max="11" width="9.7109375" customWidth="1"/>
    <col min="12" max="12" width="12.5703125" style="2" customWidth="1"/>
    <col min="13" max="13" width="12.140625" customWidth="1"/>
    <col min="14" max="14" width="9.140625" customWidth="1"/>
  </cols>
  <sheetData>
    <row r="1" spans="2:12" ht="25.5">
      <c r="F1" s="11" t="s">
        <v>12</v>
      </c>
      <c r="G1" s="11" t="s">
        <v>13</v>
      </c>
      <c r="H1" s="12" t="s">
        <v>14</v>
      </c>
      <c r="I1" s="4"/>
      <c r="J1" s="13"/>
    </row>
    <row r="2" spans="2:12" ht="15">
      <c r="C2" s="14">
        <v>2018</v>
      </c>
      <c r="F2" s="15" t="s">
        <v>15</v>
      </c>
      <c r="G2" s="15" t="s">
        <v>15</v>
      </c>
      <c r="H2" s="4" t="s">
        <v>15</v>
      </c>
      <c r="I2" s="4" t="s">
        <v>16</v>
      </c>
      <c r="J2" s="16"/>
    </row>
    <row r="3" spans="2:12">
      <c r="B3" t="s">
        <v>17</v>
      </c>
      <c r="C3" s="9">
        <v>43403</v>
      </c>
      <c r="D3" t="s">
        <v>18</v>
      </c>
      <c r="F3" s="3">
        <v>25000</v>
      </c>
      <c r="H3" s="2">
        <f>F3-G3</f>
        <v>25000</v>
      </c>
      <c r="J3" s="7"/>
    </row>
    <row r="4" spans="2:12">
      <c r="B4" t="s">
        <v>17</v>
      </c>
      <c r="C4" s="9">
        <v>43403</v>
      </c>
      <c r="D4" t="s">
        <v>19</v>
      </c>
      <c r="G4" s="3">
        <v>7500</v>
      </c>
      <c r="H4" s="2">
        <f>H3+F4-G4</f>
        <v>17500</v>
      </c>
      <c r="I4">
        <v>5.52</v>
      </c>
      <c r="J4" s="17">
        <f>G4/I4</f>
        <v>1358.6956521739132</v>
      </c>
    </row>
    <row r="5" spans="2:12">
      <c r="B5" t="s">
        <v>17</v>
      </c>
      <c r="C5" s="9">
        <v>43461</v>
      </c>
      <c r="D5" t="s">
        <v>20</v>
      </c>
      <c r="G5" s="3">
        <v>13500</v>
      </c>
      <c r="H5" s="2">
        <f>H4+F5-G5</f>
        <v>4000</v>
      </c>
      <c r="I5">
        <v>5.28</v>
      </c>
      <c r="J5" s="17">
        <f>G5/I5</f>
        <v>2556.8181818181815</v>
      </c>
    </row>
    <row r="6" spans="2:12">
      <c r="C6" s="9"/>
      <c r="D6" s="10" t="s">
        <v>21</v>
      </c>
      <c r="F6" s="5">
        <f>SUM(F3:F5)</f>
        <v>25000</v>
      </c>
      <c r="G6" s="5">
        <f>SUM(G4:G5)</f>
        <v>21000</v>
      </c>
      <c r="H6" s="8"/>
      <c r="I6" s="1"/>
      <c r="J6" s="18">
        <f>SUM(J4:J5)</f>
        <v>3915.513833992095</v>
      </c>
      <c r="L6" s="2" t="s">
        <v>305</v>
      </c>
    </row>
    <row r="7" spans="2:12">
      <c r="C7" s="9"/>
      <c r="D7" s="10"/>
      <c r="F7" s="5"/>
      <c r="G7" s="5"/>
      <c r="H7" s="8"/>
      <c r="I7" s="1"/>
      <c r="J7" s="18"/>
    </row>
    <row r="8" spans="2:12" ht="15">
      <c r="C8" s="14">
        <v>2019</v>
      </c>
      <c r="H8" s="2"/>
      <c r="J8" s="17"/>
    </row>
    <row r="9" spans="2:12">
      <c r="B9" t="s">
        <v>17</v>
      </c>
      <c r="C9" s="9">
        <v>43595</v>
      </c>
      <c r="D9" t="s">
        <v>19</v>
      </c>
      <c r="G9" s="3">
        <v>2000</v>
      </c>
      <c r="H9" s="2">
        <f>H5+F9-G9</f>
        <v>2000</v>
      </c>
      <c r="I9">
        <v>6.11</v>
      </c>
      <c r="J9" s="17">
        <f>G9/I9</f>
        <v>327.3322422258592</v>
      </c>
    </row>
    <row r="10" spans="2:12">
      <c r="B10" s="6" t="s">
        <v>17</v>
      </c>
      <c r="C10" s="9">
        <v>43718</v>
      </c>
      <c r="D10" t="s">
        <v>19</v>
      </c>
      <c r="G10" s="3">
        <v>2000</v>
      </c>
      <c r="H10" s="2">
        <f>H9+F10-G10</f>
        <v>0</v>
      </c>
      <c r="I10">
        <v>5.82</v>
      </c>
      <c r="J10" s="17">
        <f>G10/I10</f>
        <v>343.64261168384877</v>
      </c>
    </row>
    <row r="11" spans="2:12">
      <c r="B11" s="6" t="s">
        <v>22</v>
      </c>
      <c r="C11" s="9">
        <v>43768</v>
      </c>
      <c r="D11" t="s">
        <v>23</v>
      </c>
      <c r="F11" s="19">
        <v>30645</v>
      </c>
      <c r="G11" s="19"/>
      <c r="H11" s="2">
        <f>H10+F11-G11</f>
        <v>30645</v>
      </c>
      <c r="J11" s="17"/>
    </row>
    <row r="12" spans="2:12">
      <c r="B12" s="6" t="s">
        <v>24</v>
      </c>
      <c r="C12" s="9">
        <v>43799</v>
      </c>
      <c r="D12" t="s">
        <v>25</v>
      </c>
      <c r="E12" s="2" t="s">
        <v>26</v>
      </c>
      <c r="F12" s="19">
        <v>4000</v>
      </c>
      <c r="G12" s="19"/>
      <c r="H12" s="2">
        <f>H11+F12-G12</f>
        <v>34645</v>
      </c>
      <c r="J12" s="17"/>
    </row>
    <row r="13" spans="2:12">
      <c r="B13" t="s">
        <v>24</v>
      </c>
      <c r="C13" s="9">
        <v>43799</v>
      </c>
      <c r="D13" t="s">
        <v>27</v>
      </c>
      <c r="E13" s="2"/>
      <c r="F13" s="19"/>
      <c r="G13" s="19">
        <v>4000</v>
      </c>
      <c r="H13" s="2">
        <f>H12+F13-G13</f>
        <v>30645</v>
      </c>
      <c r="I13">
        <v>5.73</v>
      </c>
      <c r="J13" s="17">
        <f>G13/I13</f>
        <v>698.08027923211159</v>
      </c>
    </row>
    <row r="14" spans="2:12">
      <c r="B14" t="s">
        <v>22</v>
      </c>
      <c r="C14" s="9">
        <v>43781</v>
      </c>
      <c r="D14" t="s">
        <v>28</v>
      </c>
      <c r="E14" t="s">
        <v>6</v>
      </c>
      <c r="F14" s="19"/>
      <c r="G14" s="19">
        <v>18500</v>
      </c>
      <c r="H14" s="2">
        <f>H13+F14-G14</f>
        <v>12145</v>
      </c>
      <c r="I14">
        <v>5.79</v>
      </c>
      <c r="J14" s="17">
        <f>G14/I14</f>
        <v>3195.1640759930915</v>
      </c>
    </row>
    <row r="15" spans="2:12">
      <c r="C15" s="9"/>
      <c r="D15" s="10" t="s">
        <v>21</v>
      </c>
      <c r="F15" s="20">
        <f>SUM(F9:F14)</f>
        <v>34645</v>
      </c>
      <c r="G15" s="20">
        <f>SUM(G9:G14)</f>
        <v>26500</v>
      </c>
      <c r="H15" s="8"/>
      <c r="I15" s="1"/>
      <c r="J15" s="18">
        <f>SUM(J9:J14)</f>
        <v>4564.2192091349116</v>
      </c>
      <c r="L15" s="2" t="s">
        <v>305</v>
      </c>
    </row>
    <row r="16" spans="2:12" ht="15">
      <c r="C16" s="14">
        <v>2020</v>
      </c>
      <c r="D16" s="2"/>
      <c r="E16" s="10"/>
      <c r="F16" s="21"/>
      <c r="G16" s="19"/>
      <c r="H16" s="2"/>
      <c r="J16" s="22"/>
    </row>
    <row r="17" spans="2:10">
      <c r="C17" s="9"/>
      <c r="D17" s="2" t="s">
        <v>29</v>
      </c>
      <c r="E17" s="10"/>
      <c r="F17" s="21"/>
      <c r="G17" s="19"/>
      <c r="H17" s="2">
        <f>H14+F17-G17</f>
        <v>12145</v>
      </c>
      <c r="J17" s="22"/>
    </row>
    <row r="18" spans="2:10">
      <c r="B18" t="s">
        <v>30</v>
      </c>
      <c r="C18" s="9">
        <v>43920</v>
      </c>
      <c r="D18" t="s">
        <v>31</v>
      </c>
      <c r="E18" t="s">
        <v>32</v>
      </c>
      <c r="F18" s="19">
        <v>6200</v>
      </c>
      <c r="G18" s="19"/>
      <c r="H18" s="2">
        <f t="shared" ref="H18:H32" si="0">H17+F18-G18</f>
        <v>18345</v>
      </c>
      <c r="J18" s="17"/>
    </row>
    <row r="19" spans="2:10">
      <c r="B19" t="s">
        <v>30</v>
      </c>
      <c r="C19" s="9">
        <v>43920</v>
      </c>
      <c r="D19" t="s">
        <v>31</v>
      </c>
      <c r="F19" s="19"/>
      <c r="G19" s="19">
        <v>6200</v>
      </c>
      <c r="H19" s="2">
        <f t="shared" si="0"/>
        <v>12145</v>
      </c>
      <c r="I19">
        <v>6.43</v>
      </c>
      <c r="J19" s="17">
        <f>G19/I19</f>
        <v>964.23017107309488</v>
      </c>
    </row>
    <row r="20" spans="2:10">
      <c r="B20" t="s">
        <v>33</v>
      </c>
      <c r="C20" s="9">
        <v>43922</v>
      </c>
      <c r="D20" t="s">
        <v>28</v>
      </c>
      <c r="F20" s="19"/>
      <c r="G20" s="19">
        <v>5000</v>
      </c>
      <c r="H20" s="7">
        <f t="shared" si="0"/>
        <v>7145</v>
      </c>
      <c r="I20">
        <v>6.64</v>
      </c>
      <c r="J20" s="17">
        <f>G20/I20</f>
        <v>753.01204819277109</v>
      </c>
    </row>
    <row r="21" spans="2:10">
      <c r="B21" t="s">
        <v>34</v>
      </c>
      <c r="C21" s="9">
        <v>44073</v>
      </c>
      <c r="D21" t="s">
        <v>35</v>
      </c>
      <c r="F21" s="19">
        <v>30000</v>
      </c>
      <c r="G21" s="19"/>
      <c r="H21" s="2">
        <f t="shared" si="0"/>
        <v>37145</v>
      </c>
      <c r="J21" s="22"/>
    </row>
    <row r="22" spans="2:10">
      <c r="B22" t="s">
        <v>34</v>
      </c>
      <c r="C22" s="9">
        <v>44063</v>
      </c>
      <c r="D22" t="s">
        <v>36</v>
      </c>
      <c r="E22" s="2"/>
      <c r="F22" s="19"/>
      <c r="G22" s="19">
        <v>15000</v>
      </c>
      <c r="H22" s="2">
        <f t="shared" si="0"/>
        <v>22145</v>
      </c>
      <c r="I22">
        <v>7.34</v>
      </c>
      <c r="J22" s="17">
        <f>G22/I22</f>
        <v>2043.5967302452316</v>
      </c>
    </row>
    <row r="23" spans="2:10">
      <c r="B23" t="s">
        <v>34</v>
      </c>
      <c r="C23" s="9">
        <v>44104</v>
      </c>
      <c r="D23" t="s">
        <v>37</v>
      </c>
      <c r="E23" s="2"/>
      <c r="F23" s="19"/>
      <c r="G23" s="19">
        <v>3000</v>
      </c>
      <c r="H23" s="2">
        <f t="shared" si="0"/>
        <v>19145</v>
      </c>
      <c r="I23">
        <v>7.8</v>
      </c>
      <c r="J23" s="17">
        <f>G23/I23</f>
        <v>384.61538461538464</v>
      </c>
    </row>
    <row r="24" spans="2:10">
      <c r="B24" t="s">
        <v>38</v>
      </c>
      <c r="C24" s="9">
        <v>44134</v>
      </c>
      <c r="D24" t="s">
        <v>39</v>
      </c>
      <c r="E24" t="s">
        <v>40</v>
      </c>
      <c r="F24" s="19">
        <v>7800</v>
      </c>
      <c r="G24" s="19"/>
      <c r="H24" s="2">
        <f t="shared" si="0"/>
        <v>26945</v>
      </c>
      <c r="J24" s="22"/>
    </row>
    <row r="25" spans="2:10">
      <c r="B25" t="s">
        <v>38</v>
      </c>
      <c r="C25" s="9">
        <v>44134</v>
      </c>
      <c r="D25" t="s">
        <v>39</v>
      </c>
      <c r="F25" s="19"/>
      <c r="G25" s="19">
        <v>7800</v>
      </c>
      <c r="H25" s="2">
        <f t="shared" si="0"/>
        <v>19145</v>
      </c>
      <c r="I25">
        <v>7.8</v>
      </c>
      <c r="J25" s="17">
        <f>G25/I25</f>
        <v>1000</v>
      </c>
    </row>
    <row r="26" spans="2:10">
      <c r="B26" t="s">
        <v>33</v>
      </c>
      <c r="C26" s="9">
        <v>44134</v>
      </c>
      <c r="D26" t="s">
        <v>41</v>
      </c>
      <c r="F26" s="19">
        <v>3014</v>
      </c>
      <c r="G26" s="19"/>
      <c r="H26" s="2">
        <f t="shared" si="0"/>
        <v>22159</v>
      </c>
      <c r="J26" s="22"/>
    </row>
    <row r="27" spans="2:10">
      <c r="B27" t="s">
        <v>33</v>
      </c>
      <c r="C27" s="9">
        <v>44151</v>
      </c>
      <c r="D27" t="s">
        <v>42</v>
      </c>
      <c r="F27" s="19">
        <v>1610</v>
      </c>
      <c r="G27" s="19"/>
      <c r="H27" s="2">
        <f t="shared" si="0"/>
        <v>23769</v>
      </c>
      <c r="J27" s="22"/>
    </row>
    <row r="28" spans="2:10">
      <c r="B28" t="s">
        <v>43</v>
      </c>
      <c r="C28" s="9">
        <v>44124</v>
      </c>
      <c r="D28" t="s">
        <v>44</v>
      </c>
      <c r="F28" s="19">
        <v>35000</v>
      </c>
      <c r="G28" s="19"/>
      <c r="H28" s="2">
        <f t="shared" si="0"/>
        <v>58769</v>
      </c>
      <c r="J28" s="22"/>
    </row>
    <row r="29" spans="2:10">
      <c r="B29" t="s">
        <v>43</v>
      </c>
      <c r="C29" s="9">
        <v>44124</v>
      </c>
      <c r="D29" t="s">
        <v>45</v>
      </c>
      <c r="F29" s="19"/>
      <c r="G29" s="19">
        <v>20000</v>
      </c>
      <c r="H29" s="2">
        <f t="shared" si="0"/>
        <v>38769</v>
      </c>
      <c r="I29">
        <v>7.87</v>
      </c>
      <c r="J29" s="17">
        <f>G29/I29</f>
        <v>2541.2960609911056</v>
      </c>
    </row>
    <row r="30" spans="2:10">
      <c r="B30" t="s">
        <v>43</v>
      </c>
      <c r="C30" s="9">
        <v>44165</v>
      </c>
      <c r="D30" t="s">
        <v>46</v>
      </c>
      <c r="F30" s="19"/>
      <c r="G30" s="19">
        <v>3000</v>
      </c>
      <c r="H30" s="2">
        <f t="shared" si="0"/>
        <v>35769</v>
      </c>
      <c r="I30">
        <v>7.79</v>
      </c>
      <c r="J30" s="17">
        <f>G30/I30</f>
        <v>385.10911424903725</v>
      </c>
    </row>
    <row r="31" spans="2:10">
      <c r="B31" t="s">
        <v>34</v>
      </c>
      <c r="C31" s="9">
        <v>44147</v>
      </c>
      <c r="D31" t="s">
        <v>47</v>
      </c>
      <c r="E31" s="2"/>
      <c r="F31" s="19"/>
      <c r="G31" s="19">
        <v>3000</v>
      </c>
      <c r="H31" s="2">
        <f t="shared" si="0"/>
        <v>32769</v>
      </c>
      <c r="I31">
        <v>8</v>
      </c>
      <c r="J31" s="17">
        <f>G31/I31</f>
        <v>375</v>
      </c>
    </row>
    <row r="32" spans="2:10">
      <c r="B32" t="s">
        <v>34</v>
      </c>
      <c r="C32" s="9">
        <v>44177</v>
      </c>
      <c r="D32" t="s">
        <v>48</v>
      </c>
      <c r="E32" s="2"/>
      <c r="F32" s="19"/>
      <c r="G32" s="19">
        <v>1500</v>
      </c>
      <c r="H32" s="2">
        <f t="shared" si="0"/>
        <v>31269</v>
      </c>
      <c r="I32">
        <v>8</v>
      </c>
      <c r="J32" s="17">
        <f>G32/I32</f>
        <v>187.5</v>
      </c>
    </row>
    <row r="33" spans="2:12">
      <c r="D33" s="10" t="s">
        <v>21</v>
      </c>
      <c r="F33" s="20">
        <f>SUM(F18:F32)</f>
        <v>83624</v>
      </c>
      <c r="G33" s="20">
        <f>SUM(G18:G32)</f>
        <v>64500</v>
      </c>
      <c r="H33" s="2"/>
      <c r="J33" s="18">
        <f>SUM(J17:J32)</f>
        <v>8634.3595093666245</v>
      </c>
      <c r="L33" t="s">
        <v>305</v>
      </c>
    </row>
    <row r="34" spans="2:12">
      <c r="C34" s="2"/>
      <c r="D34" s="10"/>
      <c r="E34" s="8"/>
      <c r="F34" s="19"/>
      <c r="G34" s="19"/>
      <c r="I34" s="7"/>
      <c r="J34" s="22"/>
      <c r="L34"/>
    </row>
    <row r="35" spans="2:12" ht="15">
      <c r="C35" s="14">
        <v>2021</v>
      </c>
      <c r="F35" s="19"/>
      <c r="G35" s="19"/>
      <c r="H35" s="2"/>
      <c r="J35" s="22"/>
    </row>
    <row r="36" spans="2:12">
      <c r="B36" t="s">
        <v>49</v>
      </c>
      <c r="C36" s="9">
        <v>44226</v>
      </c>
      <c r="D36" t="s">
        <v>50</v>
      </c>
      <c r="F36" s="19"/>
      <c r="G36" s="19">
        <v>6000</v>
      </c>
      <c r="H36" s="2">
        <f>H32+F36-G36</f>
        <v>25269</v>
      </c>
      <c r="I36">
        <v>8.5</v>
      </c>
      <c r="J36" s="17">
        <f>G36/I36</f>
        <v>705.88235294117646</v>
      </c>
    </row>
    <row r="37" spans="2:12">
      <c r="B37" t="s">
        <v>49</v>
      </c>
      <c r="C37" s="9">
        <v>44285</v>
      </c>
      <c r="D37" t="s">
        <v>51</v>
      </c>
      <c r="F37" s="19"/>
      <c r="G37" s="19">
        <v>6000</v>
      </c>
      <c r="H37" s="2">
        <f t="shared" ref="H37:H50" si="1">H36+F37-G37</f>
        <v>19269</v>
      </c>
      <c r="I37">
        <v>8.5</v>
      </c>
      <c r="J37" s="17">
        <f>G37/I37</f>
        <v>705.88235294117646</v>
      </c>
    </row>
    <row r="38" spans="2:12">
      <c r="B38" t="s">
        <v>52</v>
      </c>
      <c r="C38" s="9">
        <v>44316</v>
      </c>
      <c r="D38" t="s">
        <v>53</v>
      </c>
      <c r="E38" t="s">
        <v>54</v>
      </c>
      <c r="F38" s="19">
        <v>6800</v>
      </c>
      <c r="G38" s="19"/>
      <c r="H38" s="2">
        <f t="shared" si="1"/>
        <v>26069</v>
      </c>
      <c r="J38" s="22"/>
    </row>
    <row r="39" spans="2:12">
      <c r="B39" t="s">
        <v>52</v>
      </c>
      <c r="C39" s="9">
        <v>44316</v>
      </c>
      <c r="D39" t="s">
        <v>53</v>
      </c>
      <c r="F39" s="19"/>
      <c r="G39" s="19">
        <v>6800</v>
      </c>
      <c r="H39" s="2">
        <f t="shared" si="1"/>
        <v>19269</v>
      </c>
      <c r="I39">
        <v>8.5</v>
      </c>
      <c r="J39" s="17">
        <f>G39/I39</f>
        <v>800</v>
      </c>
    </row>
    <row r="40" spans="2:12">
      <c r="B40" t="s">
        <v>55</v>
      </c>
      <c r="C40" s="9">
        <v>44457</v>
      </c>
      <c r="D40" t="s">
        <v>56</v>
      </c>
      <c r="F40" s="19">
        <v>24000</v>
      </c>
      <c r="G40" s="19"/>
      <c r="H40" s="2">
        <f t="shared" si="1"/>
        <v>43269</v>
      </c>
      <c r="J40" s="22"/>
    </row>
    <row r="41" spans="2:12">
      <c r="B41" t="s">
        <v>55</v>
      </c>
      <c r="C41" s="9">
        <v>44457</v>
      </c>
      <c r="D41" t="s">
        <v>56</v>
      </c>
      <c r="F41" s="19"/>
      <c r="G41" s="19">
        <v>24000</v>
      </c>
      <c r="H41" s="2">
        <f t="shared" si="1"/>
        <v>19269</v>
      </c>
      <c r="I41">
        <v>8.5</v>
      </c>
      <c r="J41" s="17">
        <f>G41/I41</f>
        <v>2823.5294117647059</v>
      </c>
    </row>
    <row r="42" spans="2:12">
      <c r="B42" t="s">
        <v>57</v>
      </c>
      <c r="C42" s="9">
        <v>44267</v>
      </c>
      <c r="D42" t="s">
        <v>58</v>
      </c>
      <c r="F42" s="19"/>
      <c r="G42" s="19">
        <v>1750</v>
      </c>
      <c r="H42" s="2">
        <f t="shared" si="1"/>
        <v>17519</v>
      </c>
      <c r="I42">
        <v>8.5</v>
      </c>
      <c r="J42" s="17">
        <f>G42/I42</f>
        <v>205.88235294117646</v>
      </c>
    </row>
    <row r="43" spans="2:12">
      <c r="B43" t="s">
        <v>57</v>
      </c>
      <c r="C43" s="9">
        <v>44672</v>
      </c>
      <c r="D43" t="s">
        <v>59</v>
      </c>
      <c r="F43" s="19"/>
      <c r="G43" s="19">
        <v>3000</v>
      </c>
      <c r="H43" s="2">
        <f t="shared" si="1"/>
        <v>14519</v>
      </c>
      <c r="I43">
        <v>8.5</v>
      </c>
      <c r="J43" s="17">
        <f>G43/I43</f>
        <v>352.94117647058823</v>
      </c>
    </row>
    <row r="44" spans="2:12">
      <c r="B44" t="s">
        <v>57</v>
      </c>
      <c r="C44" s="9">
        <v>44717</v>
      </c>
      <c r="D44" t="s">
        <v>59</v>
      </c>
      <c r="F44" s="19"/>
      <c r="G44" s="19">
        <v>2750</v>
      </c>
      <c r="H44" s="2">
        <f t="shared" si="1"/>
        <v>11769</v>
      </c>
      <c r="I44">
        <v>8.5</v>
      </c>
      <c r="J44" s="17">
        <f>G44/I44</f>
        <v>323.52941176470586</v>
      </c>
    </row>
    <row r="45" spans="2:12">
      <c r="B45" t="s">
        <v>60</v>
      </c>
      <c r="C45" s="9">
        <v>44438</v>
      </c>
      <c r="D45" t="s">
        <v>61</v>
      </c>
      <c r="F45" s="19">
        <v>28800</v>
      </c>
      <c r="G45" s="19"/>
      <c r="H45" s="2">
        <f t="shared" si="1"/>
        <v>40569</v>
      </c>
      <c r="J45" s="22"/>
    </row>
    <row r="46" spans="2:12">
      <c r="B46" t="s">
        <v>60</v>
      </c>
      <c r="C46" s="9">
        <v>44438</v>
      </c>
      <c r="D46" t="s">
        <v>61</v>
      </c>
      <c r="F46" s="19"/>
      <c r="G46" s="19">
        <v>28800</v>
      </c>
      <c r="H46" s="2">
        <f t="shared" si="1"/>
        <v>11769</v>
      </c>
      <c r="I46">
        <v>8.5</v>
      </c>
      <c r="J46" s="17">
        <f>G46/I46</f>
        <v>3388.2352941176468</v>
      </c>
    </row>
    <row r="47" spans="2:12">
      <c r="B47" t="s">
        <v>49</v>
      </c>
      <c r="C47" s="9">
        <v>44894</v>
      </c>
      <c r="D47" t="s">
        <v>62</v>
      </c>
      <c r="F47" s="19">
        <v>43160</v>
      </c>
      <c r="G47" s="19"/>
      <c r="H47" s="2">
        <f t="shared" si="1"/>
        <v>54929</v>
      </c>
      <c r="J47" s="22"/>
    </row>
    <row r="48" spans="2:12">
      <c r="B48" t="s">
        <v>49</v>
      </c>
      <c r="C48" s="9">
        <v>44894</v>
      </c>
      <c r="D48" t="s">
        <v>62</v>
      </c>
      <c r="F48" s="19"/>
      <c r="G48" s="19">
        <v>43160</v>
      </c>
      <c r="H48" s="2">
        <f t="shared" si="1"/>
        <v>11769</v>
      </c>
      <c r="I48">
        <v>8.5</v>
      </c>
      <c r="J48" s="17">
        <f>G48/I48</f>
        <v>5077.6470588235297</v>
      </c>
    </row>
    <row r="49" spans="2:12">
      <c r="B49" t="s">
        <v>63</v>
      </c>
      <c r="C49" s="9">
        <v>44413</v>
      </c>
      <c r="D49" t="s">
        <v>64</v>
      </c>
      <c r="F49" s="19">
        <v>30000</v>
      </c>
      <c r="G49" s="19"/>
      <c r="H49" s="2">
        <f t="shared" si="1"/>
        <v>41769</v>
      </c>
      <c r="J49" s="22"/>
    </row>
    <row r="50" spans="2:12">
      <c r="B50" t="s">
        <v>63</v>
      </c>
      <c r="C50" s="9">
        <v>44413</v>
      </c>
      <c r="D50" t="s">
        <v>64</v>
      </c>
      <c r="F50" s="19"/>
      <c r="G50" s="19">
        <v>30000</v>
      </c>
      <c r="H50" s="2">
        <f t="shared" si="1"/>
        <v>11769</v>
      </c>
      <c r="I50">
        <v>8.5</v>
      </c>
      <c r="J50" s="17">
        <f>G50/I50</f>
        <v>3529.4117647058824</v>
      </c>
    </row>
    <row r="51" spans="2:12">
      <c r="C51" s="9"/>
      <c r="F51" s="19"/>
      <c r="G51" s="19"/>
      <c r="H51" s="2"/>
      <c r="J51" s="17"/>
    </row>
    <row r="52" spans="2:12">
      <c r="D52" s="10" t="s">
        <v>65</v>
      </c>
      <c r="F52" s="20">
        <f>SUM(F36:F50)</f>
        <v>132760</v>
      </c>
      <c r="G52" s="19"/>
      <c r="H52" s="2"/>
      <c r="J52" s="18">
        <f>SUM(J36:J51)</f>
        <v>17912.941176470587</v>
      </c>
    </row>
    <row r="53" spans="2:12">
      <c r="D53" s="10" t="s">
        <v>66</v>
      </c>
      <c r="F53" s="19"/>
      <c r="G53" s="20">
        <f>SUM(G36:G50)</f>
        <v>152260</v>
      </c>
      <c r="J53" s="22"/>
      <c r="L53" s="2" t="s">
        <v>305</v>
      </c>
    </row>
    <row r="54" spans="2:12">
      <c r="F54" s="19"/>
      <c r="G54" s="19"/>
      <c r="J54" s="22"/>
    </row>
    <row r="55" spans="2:12">
      <c r="F55" s="19"/>
      <c r="G55" s="19"/>
      <c r="J55" s="22"/>
    </row>
    <row r="56" spans="2:12">
      <c r="F56" s="19"/>
      <c r="G56" s="19"/>
      <c r="J56" s="22"/>
    </row>
    <row r="57" spans="2:12">
      <c r="F57" s="19"/>
      <c r="G57" s="19"/>
      <c r="J57" s="22"/>
    </row>
    <row r="58" spans="2:12">
      <c r="F58" s="19"/>
      <c r="G58" s="19"/>
      <c r="J58" s="22"/>
    </row>
    <row r="59" spans="2:12" ht="15">
      <c r="C59" s="14">
        <v>2022</v>
      </c>
      <c r="F59" s="19"/>
      <c r="G59" s="19"/>
      <c r="J59" s="22"/>
    </row>
    <row r="60" spans="2:12">
      <c r="B60" t="s">
        <v>67</v>
      </c>
      <c r="C60" s="9">
        <v>44651</v>
      </c>
      <c r="D60" t="s">
        <v>68</v>
      </c>
      <c r="F60" s="23">
        <v>36000</v>
      </c>
      <c r="G60" s="19"/>
      <c r="H60" s="2">
        <f>H50+F60-G60</f>
        <v>47769</v>
      </c>
      <c r="J60" s="22"/>
    </row>
    <row r="61" spans="2:12">
      <c r="B61" t="s">
        <v>67</v>
      </c>
      <c r="C61" s="9">
        <v>44651</v>
      </c>
      <c r="D61" t="s">
        <v>68</v>
      </c>
      <c r="F61" s="19"/>
      <c r="G61" s="23">
        <v>28000</v>
      </c>
      <c r="H61" s="2">
        <f t="shared" ref="H61:H88" si="2">H60+F61-G61</f>
        <v>19769</v>
      </c>
      <c r="I61">
        <v>18.5</v>
      </c>
      <c r="J61" s="17">
        <f>G61/I61</f>
        <v>1513.5135135135135</v>
      </c>
    </row>
    <row r="62" spans="2:12">
      <c r="B62" t="s">
        <v>67</v>
      </c>
      <c r="C62" s="9">
        <v>44681</v>
      </c>
      <c r="D62" t="s">
        <v>68</v>
      </c>
      <c r="F62" s="19"/>
      <c r="G62" s="23">
        <v>4000</v>
      </c>
      <c r="H62" s="2">
        <f t="shared" si="2"/>
        <v>15769</v>
      </c>
      <c r="I62">
        <v>18.5</v>
      </c>
      <c r="J62" s="17">
        <f>G62/I62</f>
        <v>216.21621621621622</v>
      </c>
      <c r="L62"/>
    </row>
    <row r="63" spans="2:12">
      <c r="B63" t="s">
        <v>67</v>
      </c>
      <c r="C63" s="9">
        <v>44711</v>
      </c>
      <c r="D63" t="s">
        <v>68</v>
      </c>
      <c r="F63" s="19"/>
      <c r="G63" s="23">
        <v>4000</v>
      </c>
      <c r="H63" s="2">
        <f t="shared" si="2"/>
        <v>11769</v>
      </c>
      <c r="I63">
        <v>18.5</v>
      </c>
      <c r="J63" s="17">
        <f>G63/I63</f>
        <v>216.21621621621622</v>
      </c>
      <c r="L63"/>
    </row>
    <row r="64" spans="2:12">
      <c r="B64" t="s">
        <v>69</v>
      </c>
      <c r="C64" s="9">
        <v>44774</v>
      </c>
      <c r="D64" t="s">
        <v>70</v>
      </c>
      <c r="F64" s="19">
        <v>45000</v>
      </c>
      <c r="G64" s="19"/>
      <c r="H64" s="2">
        <f t="shared" si="2"/>
        <v>56769</v>
      </c>
      <c r="J64" s="22"/>
    </row>
    <row r="65" spans="2:13">
      <c r="B65" t="s">
        <v>69</v>
      </c>
      <c r="C65" s="9">
        <v>44774</v>
      </c>
      <c r="D65" t="s">
        <v>70</v>
      </c>
      <c r="F65" s="19"/>
      <c r="G65" s="19">
        <v>20000</v>
      </c>
      <c r="H65" s="2">
        <f t="shared" si="2"/>
        <v>36769</v>
      </c>
      <c r="I65">
        <v>18.5</v>
      </c>
      <c r="J65" s="17">
        <f>G65/I65</f>
        <v>1081.081081081081</v>
      </c>
    </row>
    <row r="66" spans="2:13">
      <c r="B66" t="s">
        <v>69</v>
      </c>
      <c r="C66" s="9">
        <v>44778</v>
      </c>
      <c r="D66" t="s">
        <v>70</v>
      </c>
      <c r="F66" s="19"/>
      <c r="G66" s="19">
        <v>25000</v>
      </c>
      <c r="H66" s="2">
        <f t="shared" si="2"/>
        <v>11769</v>
      </c>
      <c r="I66">
        <v>18.5</v>
      </c>
      <c r="J66" s="17">
        <f>G66/I66</f>
        <v>1351.3513513513512</v>
      </c>
      <c r="L66"/>
    </row>
    <row r="67" spans="2:13">
      <c r="B67" t="s">
        <v>71</v>
      </c>
      <c r="C67" s="9">
        <v>44798</v>
      </c>
      <c r="D67" t="s">
        <v>72</v>
      </c>
      <c r="F67" s="24">
        <v>48000</v>
      </c>
      <c r="G67" s="19"/>
      <c r="H67" s="2">
        <f t="shared" si="2"/>
        <v>59769</v>
      </c>
      <c r="J67" s="22"/>
      <c r="L67"/>
    </row>
    <row r="68" spans="2:13">
      <c r="B68" t="s">
        <v>71</v>
      </c>
      <c r="C68" s="9">
        <v>44798</v>
      </c>
      <c r="D68" t="s">
        <v>72</v>
      </c>
      <c r="F68" s="19"/>
      <c r="G68" s="24">
        <v>40000</v>
      </c>
      <c r="H68" s="2">
        <f t="shared" si="2"/>
        <v>19769</v>
      </c>
      <c r="I68">
        <v>18.5</v>
      </c>
      <c r="J68" s="17">
        <f>G68/I68</f>
        <v>2162.1621621621621</v>
      </c>
      <c r="L68" s="9"/>
      <c r="M68" s="3"/>
    </row>
    <row r="69" spans="2:13">
      <c r="B69" t="s">
        <v>71</v>
      </c>
      <c r="C69" s="9">
        <v>44834</v>
      </c>
      <c r="D69" t="s">
        <v>72</v>
      </c>
      <c r="F69" s="19"/>
      <c r="G69" s="24">
        <v>1000</v>
      </c>
      <c r="H69" s="2">
        <f t="shared" si="2"/>
        <v>18769</v>
      </c>
      <c r="I69">
        <v>18.5</v>
      </c>
      <c r="J69" s="17">
        <f>G69/I69</f>
        <v>54.054054054054056</v>
      </c>
      <c r="L69" s="9"/>
      <c r="M69" s="3"/>
    </row>
    <row r="70" spans="2:13">
      <c r="B70" t="s">
        <v>71</v>
      </c>
      <c r="C70" s="9">
        <v>44864</v>
      </c>
      <c r="D70" t="s">
        <v>72</v>
      </c>
      <c r="F70" s="19"/>
      <c r="G70" s="24">
        <v>1000</v>
      </c>
      <c r="H70" s="2">
        <f t="shared" si="2"/>
        <v>17769</v>
      </c>
      <c r="I70">
        <v>18.5</v>
      </c>
      <c r="J70" s="17">
        <f>G70/I70</f>
        <v>54.054054054054056</v>
      </c>
      <c r="L70" s="9"/>
      <c r="M70" s="3"/>
    </row>
    <row r="71" spans="2:13">
      <c r="B71" t="s">
        <v>73</v>
      </c>
      <c r="C71" s="9">
        <v>44844</v>
      </c>
      <c r="D71" t="s">
        <v>74</v>
      </c>
      <c r="F71" s="19">
        <v>40000</v>
      </c>
      <c r="G71" s="19"/>
      <c r="H71" s="2">
        <f t="shared" si="2"/>
        <v>57769</v>
      </c>
      <c r="J71" s="22"/>
      <c r="L71" s="9"/>
      <c r="M71" s="3"/>
    </row>
    <row r="72" spans="2:13">
      <c r="B72" t="s">
        <v>73</v>
      </c>
      <c r="C72" s="9">
        <v>44844</v>
      </c>
      <c r="D72" t="s">
        <v>74</v>
      </c>
      <c r="F72" s="19"/>
      <c r="G72" s="19">
        <v>40000</v>
      </c>
      <c r="H72" s="2">
        <f t="shared" si="2"/>
        <v>17769</v>
      </c>
      <c r="I72">
        <v>18.5</v>
      </c>
      <c r="J72" s="17">
        <f>G72/I72</f>
        <v>2162.1621621621621</v>
      </c>
      <c r="L72" s="9"/>
      <c r="M72" s="3"/>
    </row>
    <row r="73" spans="2:13">
      <c r="B73" t="s">
        <v>71</v>
      </c>
      <c r="C73" s="9">
        <v>44895</v>
      </c>
      <c r="D73" t="s">
        <v>72</v>
      </c>
      <c r="F73" s="19"/>
      <c r="G73" s="24">
        <v>1000</v>
      </c>
      <c r="H73" s="2">
        <f t="shared" si="2"/>
        <v>16769</v>
      </c>
      <c r="I73">
        <v>18.5</v>
      </c>
      <c r="J73" s="17">
        <f>G73/I73</f>
        <v>54.054054054054056</v>
      </c>
      <c r="L73" s="9"/>
      <c r="M73" s="3"/>
    </row>
    <row r="74" spans="2:13">
      <c r="B74" t="s">
        <v>75</v>
      </c>
      <c r="C74" s="9">
        <v>44895</v>
      </c>
      <c r="D74" t="s">
        <v>76</v>
      </c>
      <c r="F74" s="3">
        <v>82000</v>
      </c>
      <c r="H74" s="2">
        <f t="shared" si="2"/>
        <v>98769</v>
      </c>
      <c r="J74" s="22"/>
      <c r="L74" s="9"/>
      <c r="M74" s="3"/>
    </row>
    <row r="75" spans="2:13">
      <c r="B75" t="s">
        <v>75</v>
      </c>
      <c r="C75" s="9">
        <v>44895</v>
      </c>
      <c r="D75" t="s">
        <v>77</v>
      </c>
      <c r="G75" s="3">
        <v>80000</v>
      </c>
      <c r="H75" s="2">
        <f t="shared" si="2"/>
        <v>18769</v>
      </c>
      <c r="I75">
        <v>18.5</v>
      </c>
      <c r="J75" s="17">
        <f>G75/I75</f>
        <v>4324.3243243243242</v>
      </c>
      <c r="L75"/>
    </row>
    <row r="76" spans="2:13">
      <c r="B76" t="s">
        <v>75</v>
      </c>
      <c r="C76" s="9">
        <v>44895</v>
      </c>
      <c r="D76" t="s">
        <v>78</v>
      </c>
      <c r="G76" s="3">
        <v>2000</v>
      </c>
      <c r="H76" s="2">
        <f t="shared" si="2"/>
        <v>16769</v>
      </c>
      <c r="I76">
        <v>18.5</v>
      </c>
      <c r="J76" s="17">
        <f>G76/I76</f>
        <v>108.10810810810811</v>
      </c>
      <c r="L76"/>
    </row>
    <row r="77" spans="2:13">
      <c r="B77" t="s">
        <v>79</v>
      </c>
      <c r="C77" s="9">
        <v>44895</v>
      </c>
      <c r="D77" t="s">
        <v>80</v>
      </c>
      <c r="F77" s="3">
        <v>84000</v>
      </c>
      <c r="H77" s="2">
        <f t="shared" si="2"/>
        <v>100769</v>
      </c>
      <c r="J77" s="22"/>
      <c r="L77"/>
    </row>
    <row r="78" spans="2:13">
      <c r="B78" t="s">
        <v>79</v>
      </c>
      <c r="C78" s="9">
        <v>44895</v>
      </c>
      <c r="D78" t="s">
        <v>81</v>
      </c>
      <c r="G78" s="3">
        <v>84000</v>
      </c>
      <c r="H78" s="2">
        <f t="shared" si="2"/>
        <v>16769</v>
      </c>
      <c r="I78">
        <v>18.5</v>
      </c>
      <c r="J78" s="17">
        <f>G78/I78</f>
        <v>4540.5405405405409</v>
      </c>
      <c r="L78"/>
    </row>
    <row r="79" spans="2:13">
      <c r="B79" t="s">
        <v>71</v>
      </c>
      <c r="C79" s="9">
        <v>44925</v>
      </c>
      <c r="D79" t="s">
        <v>72</v>
      </c>
      <c r="G79" s="3">
        <v>1000</v>
      </c>
      <c r="H79" s="2">
        <f t="shared" si="2"/>
        <v>15769</v>
      </c>
      <c r="J79" s="22"/>
      <c r="L79"/>
    </row>
    <row r="80" spans="2:13">
      <c r="H80" s="2">
        <f t="shared" si="2"/>
        <v>15769</v>
      </c>
      <c r="J80" s="22"/>
      <c r="L80"/>
    </row>
    <row r="81" spans="2:12">
      <c r="B81" t="s">
        <v>17</v>
      </c>
      <c r="C81" s="9">
        <v>44763</v>
      </c>
      <c r="D81" t="s">
        <v>82</v>
      </c>
      <c r="G81" s="3">
        <v>11769</v>
      </c>
      <c r="H81" s="2">
        <f t="shared" si="2"/>
        <v>4000</v>
      </c>
      <c r="I81">
        <v>18.5</v>
      </c>
      <c r="J81" s="17">
        <f>G81/I81</f>
        <v>636.16216216216219</v>
      </c>
      <c r="L81"/>
    </row>
    <row r="82" spans="2:12">
      <c r="B82" t="s">
        <v>17</v>
      </c>
      <c r="C82" s="9">
        <v>44763</v>
      </c>
      <c r="D82" t="s">
        <v>83</v>
      </c>
      <c r="F82" s="3">
        <v>3892.36</v>
      </c>
      <c r="H82" s="2">
        <f t="shared" si="2"/>
        <v>7892.3600000000006</v>
      </c>
      <c r="J82" s="22"/>
      <c r="L82"/>
    </row>
    <row r="83" spans="2:12">
      <c r="B83" t="s">
        <v>17</v>
      </c>
      <c r="C83" s="9">
        <v>44763</v>
      </c>
      <c r="D83" t="s">
        <v>84</v>
      </c>
      <c r="G83" s="3">
        <v>3892.36</v>
      </c>
      <c r="H83" s="2">
        <f t="shared" si="2"/>
        <v>4000.0000000000005</v>
      </c>
      <c r="I83">
        <v>18.5</v>
      </c>
      <c r="J83" s="17">
        <f>G83/I83</f>
        <v>210.39783783783784</v>
      </c>
      <c r="L83"/>
    </row>
    <row r="84" spans="2:12">
      <c r="B84" t="s">
        <v>85</v>
      </c>
      <c r="F84" s="3">
        <v>11181.35</v>
      </c>
      <c r="H84" s="2">
        <f t="shared" si="2"/>
        <v>15181.35</v>
      </c>
      <c r="J84" s="22"/>
      <c r="L84"/>
    </row>
    <row r="85" spans="2:12">
      <c r="B85" t="s">
        <v>85</v>
      </c>
      <c r="G85" s="3">
        <v>11181.35</v>
      </c>
      <c r="H85" s="2">
        <f t="shared" si="2"/>
        <v>4000</v>
      </c>
      <c r="I85">
        <v>18.5</v>
      </c>
      <c r="J85" s="17">
        <f>G85/I85</f>
        <v>604.39729729729731</v>
      </c>
      <c r="L85"/>
    </row>
    <row r="86" spans="2:12">
      <c r="H86" s="2">
        <f t="shared" si="2"/>
        <v>4000</v>
      </c>
      <c r="J86" s="22"/>
      <c r="L86"/>
    </row>
    <row r="87" spans="2:12">
      <c r="D87" t="s">
        <v>86</v>
      </c>
      <c r="G87" s="3">
        <v>4000</v>
      </c>
      <c r="H87" s="2">
        <f t="shared" si="2"/>
        <v>0</v>
      </c>
      <c r="J87" s="22"/>
      <c r="L87"/>
    </row>
    <row r="88" spans="2:12">
      <c r="H88" s="2">
        <f t="shared" si="2"/>
        <v>0</v>
      </c>
      <c r="J88" s="22"/>
      <c r="L88"/>
    </row>
    <row r="89" spans="2:12">
      <c r="J89" s="22"/>
    </row>
    <row r="90" spans="2:12">
      <c r="D90" s="10" t="s">
        <v>87</v>
      </c>
      <c r="F90" s="5">
        <f>SUM(F60:F89)</f>
        <v>350073.70999999996</v>
      </c>
      <c r="H90" s="2"/>
      <c r="J90" s="18">
        <f>SUM(J60:J89)</f>
        <v>19288.795135135137</v>
      </c>
    </row>
    <row r="91" spans="2:12">
      <c r="D91" s="10" t="s">
        <v>88</v>
      </c>
      <c r="G91" s="5">
        <f>SUM(G60:G89)</f>
        <v>361842.70999999996</v>
      </c>
      <c r="J91" s="22"/>
      <c r="L91" t="s">
        <v>305</v>
      </c>
    </row>
    <row r="92" spans="2:12">
      <c r="D92" s="10" t="s">
        <v>89</v>
      </c>
      <c r="H92" s="5">
        <f>H88</f>
        <v>0</v>
      </c>
      <c r="J92" s="22"/>
      <c r="L92"/>
    </row>
    <row r="93" spans="2:12">
      <c r="J93" s="22"/>
    </row>
    <row r="94" spans="2:12">
      <c r="D94" s="4" t="s">
        <v>90</v>
      </c>
      <c r="F94" s="5">
        <f>F90+F52+F33+F15+F6</f>
        <v>626102.71</v>
      </c>
      <c r="J94" s="18">
        <f>J90+J52+J33+J15+J6</f>
        <v>54315.828864099356</v>
      </c>
      <c r="L94"/>
    </row>
    <row r="95" spans="2:12">
      <c r="J95" s="22"/>
    </row>
    <row r="96" spans="2:12">
      <c r="J96" s="22"/>
    </row>
    <row r="97" spans="10:10">
      <c r="J97" s="22"/>
    </row>
    <row r="98" spans="10:10">
      <c r="J98" s="22"/>
    </row>
    <row r="99" spans="10:10">
      <c r="J99" s="22"/>
    </row>
    <row r="100" spans="10:10">
      <c r="J100" s="22"/>
    </row>
    <row r="101" spans="10:10">
      <c r="J101" s="22"/>
    </row>
    <row r="102" spans="10:10">
      <c r="J102" s="22"/>
    </row>
    <row r="103" spans="10:10">
      <c r="J103" s="22"/>
    </row>
    <row r="104" spans="10:10">
      <c r="J104" s="22"/>
    </row>
    <row r="105" spans="10:10">
      <c r="J105" s="22"/>
    </row>
    <row r="106" spans="10:10">
      <c r="J106" s="22"/>
    </row>
    <row r="107" spans="10:10">
      <c r="J107" s="22"/>
    </row>
    <row r="108" spans="10:10">
      <c r="J108" s="2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topLeftCell="A120" zoomScale="175" zoomScaleNormal="175" workbookViewId="0">
      <selection activeCell="F130" sqref="F130"/>
    </sheetView>
  </sheetViews>
  <sheetFormatPr defaultColWidth="11.140625" defaultRowHeight="11.25" customHeight="1"/>
  <cols>
    <col min="1" max="1" width="7.42578125" style="28" customWidth="1"/>
    <col min="2" max="2" width="13.85546875" style="28" customWidth="1"/>
    <col min="3" max="3" width="12.140625" style="28" customWidth="1"/>
    <col min="4" max="4" width="11.140625" style="28" customWidth="1"/>
    <col min="5" max="5" width="22.7109375" style="28" customWidth="1"/>
    <col min="6" max="6" width="13.140625" style="32" bestFit="1" customWidth="1"/>
    <col min="7" max="7" width="6.140625" style="33" customWidth="1"/>
    <col min="8" max="8" width="12" style="33" bestFit="1" customWidth="1"/>
    <col min="9" max="1024" width="11.140625" style="28" customWidth="1"/>
    <col min="1025" max="1025" width="11.140625" style="29" customWidth="1"/>
    <col min="1026" max="16384" width="11.140625" style="29"/>
  </cols>
  <sheetData>
    <row r="1" spans="1:8" ht="11.25" customHeight="1">
      <c r="A1" s="25"/>
      <c r="B1" s="25"/>
      <c r="C1" s="25" t="s">
        <v>91</v>
      </c>
      <c r="D1" s="25"/>
      <c r="E1" s="25" t="s">
        <v>92</v>
      </c>
      <c r="F1" s="26"/>
      <c r="G1" s="27"/>
      <c r="H1" s="27"/>
    </row>
    <row r="2" spans="1:8" ht="11.25" customHeight="1">
      <c r="A2" s="25"/>
      <c r="B2" s="25"/>
      <c r="C2" s="25"/>
      <c r="D2" s="25"/>
      <c r="E2" s="25"/>
      <c r="F2" s="30" t="s">
        <v>15</v>
      </c>
      <c r="G2" s="31" t="s">
        <v>93</v>
      </c>
      <c r="H2" s="31" t="s">
        <v>94</v>
      </c>
    </row>
    <row r="3" spans="1:8" ht="11.25" customHeight="1">
      <c r="A3" s="25">
        <v>2014</v>
      </c>
      <c r="B3" s="28" t="s">
        <v>95</v>
      </c>
      <c r="D3" s="28" t="s">
        <v>8</v>
      </c>
      <c r="E3" s="28" t="s">
        <v>96</v>
      </c>
      <c r="F3" s="32">
        <v>-16.91</v>
      </c>
      <c r="G3" s="33">
        <v>2.19</v>
      </c>
      <c r="H3" s="34">
        <f>F3/G3</f>
        <v>-7.7214611872146124</v>
      </c>
    </row>
    <row r="4" spans="1:8" ht="11.25" customHeight="1">
      <c r="B4" s="28" t="s">
        <v>95</v>
      </c>
      <c r="D4" s="28" t="s">
        <v>10</v>
      </c>
      <c r="E4" s="28" t="s">
        <v>97</v>
      </c>
      <c r="F4" s="32">
        <v>-3.31</v>
      </c>
      <c r="G4" s="33">
        <v>2.19</v>
      </c>
      <c r="H4" s="34">
        <f>F4/G4</f>
        <v>-1.5114155251141552</v>
      </c>
    </row>
    <row r="5" spans="1:8" ht="11.25" customHeight="1">
      <c r="C5" s="29"/>
      <c r="H5" s="34"/>
    </row>
    <row r="6" spans="1:8" ht="11.25" customHeight="1">
      <c r="A6" s="25">
        <v>2018</v>
      </c>
      <c r="B6" s="28" t="s">
        <v>98</v>
      </c>
      <c r="C6" s="28">
        <v>2018</v>
      </c>
      <c r="D6" s="28" t="s">
        <v>99</v>
      </c>
      <c r="E6" s="28" t="s">
        <v>100</v>
      </c>
      <c r="F6" s="32">
        <v>-257.25</v>
      </c>
      <c r="G6" s="33">
        <v>4.8099999999999996</v>
      </c>
      <c r="H6" s="34">
        <f t="shared" ref="H6:H11" si="0">F6/G6</f>
        <v>-53.482328482328484</v>
      </c>
    </row>
    <row r="7" spans="1:8" ht="11.25" customHeight="1">
      <c r="B7" s="28" t="s">
        <v>98</v>
      </c>
      <c r="C7" s="28">
        <v>2018</v>
      </c>
      <c r="D7" s="28" t="s">
        <v>101</v>
      </c>
      <c r="E7" s="35" t="s">
        <v>102</v>
      </c>
      <c r="F7" s="32">
        <v>-142.18</v>
      </c>
      <c r="G7" s="33">
        <v>4.8099999999999996</v>
      </c>
      <c r="H7" s="34">
        <f t="shared" si="0"/>
        <v>-29.559251559251564</v>
      </c>
    </row>
    <row r="8" spans="1:8" ht="11.25" customHeight="1">
      <c r="B8" s="28" t="s">
        <v>98</v>
      </c>
      <c r="C8" s="28">
        <v>2018</v>
      </c>
      <c r="D8" s="28" t="s">
        <v>101</v>
      </c>
      <c r="E8" s="35" t="s">
        <v>103</v>
      </c>
      <c r="F8" s="32">
        <v>-142.18</v>
      </c>
      <c r="G8" s="33">
        <v>4.8099999999999996</v>
      </c>
      <c r="H8" s="34">
        <f t="shared" si="0"/>
        <v>-29.559251559251564</v>
      </c>
    </row>
    <row r="9" spans="1:8" ht="11.25" customHeight="1">
      <c r="B9" s="28" t="s">
        <v>98</v>
      </c>
      <c r="C9" s="28">
        <v>2018</v>
      </c>
      <c r="D9" s="28" t="s">
        <v>99</v>
      </c>
      <c r="E9" s="33" t="s">
        <v>104</v>
      </c>
      <c r="F9" s="32">
        <v>-250.8</v>
      </c>
      <c r="G9" s="33">
        <v>4.8099999999999996</v>
      </c>
      <c r="H9" s="34">
        <f t="shared" si="0"/>
        <v>-52.141372141372145</v>
      </c>
    </row>
    <row r="10" spans="1:8" ht="11.25" customHeight="1">
      <c r="B10" s="28" t="s">
        <v>98</v>
      </c>
      <c r="C10" s="28">
        <v>2018</v>
      </c>
      <c r="D10" s="28" t="s">
        <v>3</v>
      </c>
      <c r="E10" s="33" t="s">
        <v>105</v>
      </c>
      <c r="F10" s="32">
        <v>-197.61</v>
      </c>
      <c r="G10" s="33">
        <v>4.8099999999999996</v>
      </c>
      <c r="H10" s="34">
        <f t="shared" si="0"/>
        <v>-41.083160083160088</v>
      </c>
    </row>
    <row r="11" spans="1:8" ht="11.25" customHeight="1">
      <c r="B11" s="28" t="s">
        <v>98</v>
      </c>
      <c r="C11" s="28">
        <v>2018</v>
      </c>
      <c r="D11" s="28" t="s">
        <v>106</v>
      </c>
      <c r="E11" s="33"/>
      <c r="F11" s="32">
        <v>-265</v>
      </c>
      <c r="G11" s="33">
        <v>4.8099999999999996</v>
      </c>
      <c r="H11" s="34">
        <f t="shared" si="0"/>
        <v>-55.093555093555096</v>
      </c>
    </row>
    <row r="12" spans="1:8" ht="11.25" customHeight="1">
      <c r="D12" s="28" t="s">
        <v>107</v>
      </c>
      <c r="E12" s="33"/>
      <c r="F12" s="32">
        <v>-95.3</v>
      </c>
      <c r="H12" s="34"/>
    </row>
    <row r="13" spans="1:8" ht="11.25" customHeight="1">
      <c r="D13" s="28" t="s">
        <v>108</v>
      </c>
      <c r="E13" s="33"/>
      <c r="F13" s="32">
        <v>-128.88</v>
      </c>
      <c r="H13" s="34"/>
    </row>
    <row r="14" spans="1:8" ht="11.25" customHeight="1">
      <c r="B14" s="28" t="s">
        <v>98</v>
      </c>
      <c r="C14" s="28">
        <v>2018</v>
      </c>
      <c r="D14" s="28" t="s">
        <v>109</v>
      </c>
      <c r="E14" s="33"/>
      <c r="F14" s="32">
        <v>-900</v>
      </c>
      <c r="G14" s="33">
        <v>4.8099999999999996</v>
      </c>
      <c r="H14" s="34">
        <f>F14/G14</f>
        <v>-187.11018711018713</v>
      </c>
    </row>
    <row r="15" spans="1:8" ht="11.25" customHeight="1">
      <c r="D15" s="28" t="s">
        <v>110</v>
      </c>
      <c r="E15" s="33"/>
      <c r="F15" s="32">
        <v>-20000</v>
      </c>
      <c r="G15" s="33">
        <v>4.8099999999999996</v>
      </c>
      <c r="H15" s="34">
        <f>F15/G15</f>
        <v>-4158.0041580041579</v>
      </c>
    </row>
    <row r="16" spans="1:8" ht="11.25" customHeight="1">
      <c r="B16" s="36"/>
      <c r="C16" s="37"/>
      <c r="D16" s="36"/>
      <c r="E16" s="38" t="s">
        <v>111</v>
      </c>
      <c r="F16" s="39">
        <f>SUM(F3:F15)</f>
        <v>-22399.42</v>
      </c>
      <c r="G16" s="40"/>
      <c r="H16" s="41">
        <f>SUM(H3:H15)</f>
        <v>-4615.2661407455926</v>
      </c>
    </row>
    <row r="17" spans="1:8" ht="11.25" customHeight="1">
      <c r="E17" s="42" t="s">
        <v>112</v>
      </c>
      <c r="F17" s="43">
        <f>F16</f>
        <v>-22399.42</v>
      </c>
      <c r="G17" s="44"/>
      <c r="H17" s="45">
        <f>H16</f>
        <v>-4615.2661407455926</v>
      </c>
    </row>
    <row r="18" spans="1:8" ht="11.25" customHeight="1">
      <c r="C18" s="29"/>
      <c r="E18" s="33"/>
      <c r="H18" s="34"/>
    </row>
    <row r="19" spans="1:8" ht="11.25" customHeight="1">
      <c r="A19" s="25">
        <v>2019</v>
      </c>
      <c r="B19" s="28" t="s">
        <v>113</v>
      </c>
      <c r="C19" s="28">
        <v>2019</v>
      </c>
      <c r="D19" s="33" t="s">
        <v>114</v>
      </c>
      <c r="E19" s="33"/>
      <c r="H19" s="34"/>
    </row>
    <row r="20" spans="1:8" ht="11.25" customHeight="1">
      <c r="B20" s="28" t="s">
        <v>113</v>
      </c>
      <c r="C20" s="28">
        <v>2019</v>
      </c>
      <c r="D20" s="33" t="s">
        <v>115</v>
      </c>
      <c r="F20" s="32">
        <v>-179.2</v>
      </c>
      <c r="G20" s="33">
        <v>5.67</v>
      </c>
      <c r="H20" s="34">
        <f t="shared" ref="H20:H31" si="1">F20/G20</f>
        <v>-31.604938271604937</v>
      </c>
    </row>
    <row r="21" spans="1:8" ht="11.25" customHeight="1">
      <c r="B21" s="28" t="s">
        <v>113</v>
      </c>
      <c r="C21" s="28">
        <v>2019</v>
      </c>
      <c r="D21" s="33" t="s">
        <v>116</v>
      </c>
      <c r="F21" s="32">
        <v>-55.9</v>
      </c>
      <c r="G21" s="33">
        <v>5.67</v>
      </c>
      <c r="H21" s="34">
        <f t="shared" si="1"/>
        <v>-9.8589065255731914</v>
      </c>
    </row>
    <row r="22" spans="1:8" ht="11.25" customHeight="1">
      <c r="B22" s="28" t="s">
        <v>113</v>
      </c>
      <c r="C22" s="28">
        <v>2019</v>
      </c>
      <c r="D22" s="28" t="s">
        <v>101</v>
      </c>
      <c r="E22" s="35" t="s">
        <v>117</v>
      </c>
      <c r="F22" s="32">
        <v>-142.13</v>
      </c>
      <c r="G22" s="33">
        <v>5.67</v>
      </c>
      <c r="H22" s="34">
        <f t="shared" si="1"/>
        <v>-25.067019400352734</v>
      </c>
    </row>
    <row r="23" spans="1:8" ht="11.25" customHeight="1">
      <c r="B23" s="28" t="s">
        <v>113</v>
      </c>
      <c r="C23" s="28">
        <v>2019</v>
      </c>
      <c r="D23" s="28" t="s">
        <v>101</v>
      </c>
      <c r="E23" s="35" t="s">
        <v>118</v>
      </c>
      <c r="F23" s="32">
        <v>-429.54</v>
      </c>
      <c r="G23" s="33">
        <v>5.67</v>
      </c>
      <c r="H23" s="34">
        <f t="shared" si="1"/>
        <v>-75.75661375661376</v>
      </c>
    </row>
    <row r="24" spans="1:8" ht="11.25" customHeight="1">
      <c r="B24" s="28" t="s">
        <v>113</v>
      </c>
      <c r="C24" s="28">
        <v>2019</v>
      </c>
      <c r="D24" s="33" t="s">
        <v>119</v>
      </c>
      <c r="F24" s="32">
        <v>-65.8</v>
      </c>
      <c r="G24" s="33">
        <v>5.67</v>
      </c>
      <c r="H24" s="34">
        <f t="shared" si="1"/>
        <v>-11.604938271604938</v>
      </c>
    </row>
    <row r="25" spans="1:8" ht="11.25" customHeight="1">
      <c r="B25" s="28" t="s">
        <v>113</v>
      </c>
      <c r="C25" s="28">
        <v>2019</v>
      </c>
      <c r="D25" s="33" t="s">
        <v>120</v>
      </c>
      <c r="F25" s="32">
        <v>-82.94</v>
      </c>
      <c r="G25" s="33">
        <v>5.67</v>
      </c>
      <c r="H25" s="34">
        <f t="shared" si="1"/>
        <v>-14.627865961199294</v>
      </c>
    </row>
    <row r="26" spans="1:8" ht="11.25" customHeight="1">
      <c r="B26" s="28" t="s">
        <v>113</v>
      </c>
      <c r="C26" s="28">
        <v>2019</v>
      </c>
      <c r="D26" s="33" t="s">
        <v>121</v>
      </c>
      <c r="F26" s="32">
        <v>-78.790000000000006</v>
      </c>
      <c r="G26" s="33">
        <v>5.67</v>
      </c>
      <c r="H26" s="34">
        <f t="shared" si="1"/>
        <v>-13.895943562610231</v>
      </c>
    </row>
    <row r="27" spans="1:8" ht="11.25" customHeight="1">
      <c r="B27" s="28" t="s">
        <v>113</v>
      </c>
      <c r="C27" s="28">
        <v>2019</v>
      </c>
      <c r="D27" s="33" t="s">
        <v>122</v>
      </c>
      <c r="F27" s="32">
        <v>-39.35</v>
      </c>
      <c r="G27" s="33">
        <v>5.67</v>
      </c>
      <c r="H27" s="34">
        <f t="shared" si="1"/>
        <v>-6.9400352733686068</v>
      </c>
    </row>
    <row r="28" spans="1:8" ht="11.25" customHeight="1">
      <c r="B28" s="28" t="s">
        <v>113</v>
      </c>
      <c r="C28" s="28">
        <v>2019</v>
      </c>
      <c r="D28" s="28" t="s">
        <v>99</v>
      </c>
      <c r="E28" s="33" t="s">
        <v>123</v>
      </c>
      <c r="F28" s="32">
        <v>-598.75</v>
      </c>
      <c r="G28" s="33">
        <v>5.67</v>
      </c>
      <c r="H28" s="34">
        <f t="shared" si="1"/>
        <v>-105.59964726631394</v>
      </c>
    </row>
    <row r="29" spans="1:8" ht="11.25" customHeight="1">
      <c r="B29" s="28" t="s">
        <v>113</v>
      </c>
      <c r="C29" s="28">
        <v>2019</v>
      </c>
      <c r="D29" s="33" t="s">
        <v>124</v>
      </c>
      <c r="F29" s="32">
        <v>-100.02</v>
      </c>
      <c r="G29" s="33">
        <v>5.67</v>
      </c>
      <c r="H29" s="34">
        <f t="shared" si="1"/>
        <v>-17.640211640211639</v>
      </c>
    </row>
    <row r="30" spans="1:8" ht="11.25" customHeight="1">
      <c r="B30" s="28" t="s">
        <v>113</v>
      </c>
      <c r="C30" s="28">
        <v>2019</v>
      </c>
      <c r="D30" s="33" t="s">
        <v>125</v>
      </c>
      <c r="F30" s="32">
        <v>-232.4</v>
      </c>
      <c r="G30" s="33">
        <v>5.67</v>
      </c>
      <c r="H30" s="34">
        <f t="shared" si="1"/>
        <v>-40.987654320987659</v>
      </c>
    </row>
    <row r="31" spans="1:8" ht="11.25" customHeight="1">
      <c r="B31" s="28" t="s">
        <v>113</v>
      </c>
      <c r="C31" s="28">
        <v>2019</v>
      </c>
      <c r="D31" s="28" t="s">
        <v>109</v>
      </c>
      <c r="E31" s="33"/>
      <c r="F31" s="32">
        <v>-1100</v>
      </c>
      <c r="G31" s="33">
        <v>5.67</v>
      </c>
      <c r="H31" s="34">
        <f t="shared" si="1"/>
        <v>-194.00352733686069</v>
      </c>
    </row>
    <row r="32" spans="1:8" ht="11.25" customHeight="1">
      <c r="B32" s="36"/>
      <c r="C32" s="37"/>
      <c r="D32" s="36"/>
      <c r="E32" s="38" t="s">
        <v>126</v>
      </c>
      <c r="F32" s="39">
        <f>SUM(F19:F31)</f>
        <v>-3104.8199999999997</v>
      </c>
      <c r="G32" s="40"/>
      <c r="H32" s="41">
        <f>SUM(H19:H31)</f>
        <v>-547.58730158730157</v>
      </c>
    </row>
    <row r="33" spans="1:8" ht="11.25" customHeight="1">
      <c r="E33" s="42" t="s">
        <v>112</v>
      </c>
      <c r="F33" s="43">
        <f>F32+F16</f>
        <v>-25504.239999999998</v>
      </c>
      <c r="G33" s="44"/>
      <c r="H33" s="45">
        <f>H32+H16</f>
        <v>-5162.8534423328938</v>
      </c>
    </row>
    <row r="34" spans="1:8" ht="11.25" customHeight="1">
      <c r="E34" s="33"/>
      <c r="H34" s="34"/>
    </row>
    <row r="35" spans="1:8" ht="11.25" customHeight="1">
      <c r="A35" s="25">
        <v>2020</v>
      </c>
      <c r="B35" s="28" t="s">
        <v>127</v>
      </c>
      <c r="C35" s="35">
        <v>44110</v>
      </c>
      <c r="D35" s="28" t="s">
        <v>128</v>
      </c>
      <c r="E35" s="33"/>
      <c r="F35" s="32">
        <v>-645.85</v>
      </c>
      <c r="G35" s="33">
        <v>7.01</v>
      </c>
      <c r="H35" s="34">
        <f t="shared" ref="H35:H53" si="2">F35/G35</f>
        <v>-92.132667617689023</v>
      </c>
    </row>
    <row r="36" spans="1:8" ht="11.25" customHeight="1">
      <c r="B36" s="28" t="s">
        <v>127</v>
      </c>
      <c r="C36" s="35">
        <v>44160</v>
      </c>
      <c r="D36" s="33" t="s">
        <v>129</v>
      </c>
      <c r="E36" s="33"/>
      <c r="F36" s="32">
        <v>-1050</v>
      </c>
      <c r="G36" s="33">
        <v>7.01</v>
      </c>
      <c r="H36" s="34">
        <f t="shared" si="2"/>
        <v>-149.78601997146933</v>
      </c>
    </row>
    <row r="37" spans="1:8" ht="11.25" customHeight="1">
      <c r="B37" s="28" t="s">
        <v>127</v>
      </c>
      <c r="C37" s="35">
        <v>44160</v>
      </c>
      <c r="D37" s="33" t="s">
        <v>130</v>
      </c>
      <c r="E37" s="33"/>
      <c r="F37" s="32">
        <v>-600</v>
      </c>
      <c r="G37" s="33">
        <v>7.01</v>
      </c>
      <c r="H37" s="34">
        <f t="shared" si="2"/>
        <v>-85.592011412268192</v>
      </c>
    </row>
    <row r="38" spans="1:8" ht="11.25" customHeight="1">
      <c r="B38" s="28" t="s">
        <v>127</v>
      </c>
      <c r="D38" s="28" t="s">
        <v>131</v>
      </c>
      <c r="E38" s="33"/>
      <c r="F38" s="32">
        <v>-200</v>
      </c>
      <c r="G38" s="33">
        <v>7.01</v>
      </c>
      <c r="H38" s="34">
        <f t="shared" si="2"/>
        <v>-28.530670470756064</v>
      </c>
    </row>
    <row r="39" spans="1:8" ht="11.25" customHeight="1">
      <c r="B39" s="28" t="s">
        <v>127</v>
      </c>
      <c r="D39" s="28" t="s">
        <v>132</v>
      </c>
      <c r="E39" s="33"/>
      <c r="F39" s="32">
        <v>-90</v>
      </c>
      <c r="G39" s="33">
        <v>7.01</v>
      </c>
      <c r="H39" s="34">
        <f t="shared" si="2"/>
        <v>-12.838801711840228</v>
      </c>
    </row>
    <row r="40" spans="1:8" ht="11.25" customHeight="1">
      <c r="B40" s="28" t="s">
        <v>127</v>
      </c>
      <c r="D40" s="28" t="s">
        <v>133</v>
      </c>
      <c r="E40" s="33"/>
      <c r="F40" s="32">
        <v>-648</v>
      </c>
      <c r="G40" s="33">
        <v>7.01</v>
      </c>
      <c r="H40" s="34">
        <f t="shared" si="2"/>
        <v>-92.43937232524965</v>
      </c>
    </row>
    <row r="41" spans="1:8" ht="11.25" customHeight="1">
      <c r="B41" s="28" t="s">
        <v>127</v>
      </c>
      <c r="D41" s="28" t="s">
        <v>134</v>
      </c>
      <c r="E41" s="33"/>
      <c r="F41" s="32">
        <v>-300</v>
      </c>
      <c r="G41" s="33">
        <v>7.01</v>
      </c>
      <c r="H41" s="34">
        <f t="shared" si="2"/>
        <v>-42.796005706134096</v>
      </c>
    </row>
    <row r="42" spans="1:8" ht="11.25" customHeight="1">
      <c r="B42" s="28" t="s">
        <v>127</v>
      </c>
      <c r="D42" s="28" t="s">
        <v>135</v>
      </c>
      <c r="E42" s="33"/>
      <c r="F42" s="32">
        <v>-90</v>
      </c>
      <c r="G42" s="33">
        <v>7.01</v>
      </c>
      <c r="H42" s="34">
        <f t="shared" si="2"/>
        <v>-12.838801711840228</v>
      </c>
    </row>
    <row r="43" spans="1:8" ht="11.25" customHeight="1">
      <c r="B43" s="28" t="s">
        <v>127</v>
      </c>
      <c r="D43" s="28" t="s">
        <v>136</v>
      </c>
      <c r="E43" s="33"/>
      <c r="F43" s="32">
        <v>-68</v>
      </c>
      <c r="G43" s="33">
        <v>7.01</v>
      </c>
      <c r="H43" s="34">
        <f t="shared" si="2"/>
        <v>-9.7004279600570609</v>
      </c>
    </row>
    <row r="44" spans="1:8" ht="11.25" customHeight="1">
      <c r="B44" s="28" t="s">
        <v>127</v>
      </c>
      <c r="C44" s="35">
        <v>43941</v>
      </c>
      <c r="D44" s="28" t="s">
        <v>137</v>
      </c>
      <c r="E44" s="33"/>
      <c r="F44" s="32">
        <v>-44.1</v>
      </c>
      <c r="G44" s="33">
        <v>7.01</v>
      </c>
      <c r="H44" s="34">
        <f t="shared" si="2"/>
        <v>-6.2910128388017119</v>
      </c>
    </row>
    <row r="45" spans="1:8" ht="11.25" customHeight="1">
      <c r="B45" s="28" t="s">
        <v>127</v>
      </c>
      <c r="D45" s="33" t="s">
        <v>138</v>
      </c>
      <c r="F45" s="32">
        <v>-9.9</v>
      </c>
      <c r="G45" s="33">
        <v>7.01</v>
      </c>
      <c r="H45" s="34">
        <f t="shared" si="2"/>
        <v>-1.4122681883024253</v>
      </c>
    </row>
    <row r="46" spans="1:8" ht="11.25" customHeight="1">
      <c r="B46" s="28" t="s">
        <v>127</v>
      </c>
      <c r="D46" s="33" t="s">
        <v>139</v>
      </c>
      <c r="F46" s="32">
        <v>-5.46</v>
      </c>
      <c r="G46" s="33">
        <v>7.01</v>
      </c>
      <c r="H46" s="34">
        <f t="shared" si="2"/>
        <v>-0.77888730385164051</v>
      </c>
    </row>
    <row r="47" spans="1:8" ht="11.25" customHeight="1">
      <c r="B47" s="28" t="s">
        <v>127</v>
      </c>
      <c r="D47" s="33" t="s">
        <v>140</v>
      </c>
      <c r="F47" s="32">
        <v>-13.65</v>
      </c>
      <c r="G47" s="33">
        <v>7.01</v>
      </c>
      <c r="H47" s="34">
        <f t="shared" si="2"/>
        <v>-1.9472182596291014</v>
      </c>
    </row>
    <row r="48" spans="1:8" ht="11.25" customHeight="1">
      <c r="B48" s="28" t="s">
        <v>127</v>
      </c>
      <c r="D48" s="33" t="s">
        <v>141</v>
      </c>
      <c r="F48" s="32">
        <v>-13</v>
      </c>
      <c r="G48" s="33">
        <v>7.01</v>
      </c>
      <c r="H48" s="34">
        <f t="shared" si="2"/>
        <v>-1.854493580599144</v>
      </c>
    </row>
    <row r="49" spans="2:8" ht="11.25" customHeight="1">
      <c r="B49" s="28" t="s">
        <v>127</v>
      </c>
      <c r="C49" s="35">
        <v>44165</v>
      </c>
      <c r="D49" s="33" t="s">
        <v>142</v>
      </c>
      <c r="F49" s="32">
        <v>-170</v>
      </c>
      <c r="G49" s="33">
        <v>7.01</v>
      </c>
      <c r="H49" s="34">
        <f t="shared" si="2"/>
        <v>-24.251069900142653</v>
      </c>
    </row>
    <row r="50" spans="2:8" ht="11.25" customHeight="1">
      <c r="B50" s="28" t="s">
        <v>127</v>
      </c>
      <c r="C50" s="35"/>
      <c r="D50" s="33" t="s">
        <v>143</v>
      </c>
      <c r="F50" s="32">
        <v>-226.11</v>
      </c>
      <c r="G50" s="33">
        <v>7.01</v>
      </c>
      <c r="H50" s="34">
        <f t="shared" si="2"/>
        <v>-32.255349500713272</v>
      </c>
    </row>
    <row r="51" spans="2:8" ht="11.25" customHeight="1">
      <c r="B51" s="28" t="s">
        <v>127</v>
      </c>
      <c r="C51" s="35">
        <v>44165</v>
      </c>
      <c r="D51" s="28" t="s">
        <v>5</v>
      </c>
      <c r="E51" s="33"/>
      <c r="F51" s="32">
        <v>-100</v>
      </c>
      <c r="G51" s="33">
        <v>7.01</v>
      </c>
      <c r="H51" s="34">
        <f t="shared" si="2"/>
        <v>-14.265335235378032</v>
      </c>
    </row>
    <row r="52" spans="2:8" ht="11.25" customHeight="1">
      <c r="B52" s="28" t="s">
        <v>127</v>
      </c>
      <c r="D52" s="28" t="s">
        <v>144</v>
      </c>
      <c r="E52" s="33"/>
      <c r="F52" s="32">
        <v>-500</v>
      </c>
      <c r="G52" s="33">
        <v>7.01</v>
      </c>
      <c r="H52" s="34">
        <f t="shared" si="2"/>
        <v>-71.32667617689016</v>
      </c>
    </row>
    <row r="53" spans="2:8" ht="11.25" customHeight="1">
      <c r="B53" s="28" t="s">
        <v>127</v>
      </c>
      <c r="C53" s="35">
        <v>44174</v>
      </c>
      <c r="D53" s="28" t="s">
        <v>145</v>
      </c>
      <c r="E53" s="33"/>
      <c r="F53" s="32">
        <v>-323</v>
      </c>
      <c r="G53" s="33">
        <v>7.01</v>
      </c>
      <c r="H53" s="34">
        <f t="shared" si="2"/>
        <v>-46.077032810271042</v>
      </c>
    </row>
    <row r="54" spans="2:8" ht="11.25" customHeight="1">
      <c r="B54" s="36" t="s">
        <v>127</v>
      </c>
      <c r="C54" s="37"/>
      <c r="D54" s="36"/>
      <c r="E54" s="40"/>
      <c r="F54" s="39">
        <f>SUM(F35:F53)</f>
        <v>-5097.07</v>
      </c>
      <c r="G54" s="40"/>
      <c r="H54" s="41">
        <f>SUM(H35:H53)</f>
        <v>-727.11412268188315</v>
      </c>
    </row>
    <row r="55" spans="2:8" ht="11.25" customHeight="1">
      <c r="B55" s="28" t="s">
        <v>146</v>
      </c>
      <c r="D55" s="28" t="s">
        <v>147</v>
      </c>
      <c r="E55" s="33"/>
      <c r="F55" s="32">
        <v>-1500</v>
      </c>
      <c r="G55" s="33">
        <v>7.01</v>
      </c>
      <c r="H55" s="34">
        <f>F55/G55</f>
        <v>-213.98002853067047</v>
      </c>
    </row>
    <row r="56" spans="2:8" ht="11.25" customHeight="1">
      <c r="B56" s="28" t="s">
        <v>146</v>
      </c>
      <c r="D56" s="28" t="s">
        <v>148</v>
      </c>
      <c r="E56" s="33"/>
      <c r="F56" s="32">
        <v>-500</v>
      </c>
      <c r="G56" s="33">
        <v>7.01</v>
      </c>
      <c r="H56" s="34">
        <f>F56/G56</f>
        <v>-71.32667617689016</v>
      </c>
    </row>
    <row r="57" spans="2:8" ht="11.25" customHeight="1">
      <c r="B57" s="36"/>
      <c r="C57" s="37"/>
      <c r="D57" s="36"/>
      <c r="E57" s="40"/>
      <c r="F57" s="39">
        <f>SUM(F55:F56)</f>
        <v>-2000</v>
      </c>
      <c r="G57" s="40"/>
      <c r="H57" s="41">
        <f>SUM(H55:H56)</f>
        <v>-285.30670470756064</v>
      </c>
    </row>
    <row r="58" spans="2:8" ht="11.25" customHeight="1">
      <c r="B58" s="28" t="s">
        <v>149</v>
      </c>
      <c r="C58" s="35">
        <v>44063</v>
      </c>
      <c r="D58" s="28" t="s">
        <v>150</v>
      </c>
      <c r="E58" s="33"/>
      <c r="F58" s="32">
        <v>-500</v>
      </c>
      <c r="G58" s="33">
        <v>7.01</v>
      </c>
      <c r="H58" s="34">
        <f t="shared" ref="H58:H64" si="3">F58/G58</f>
        <v>-71.32667617689016</v>
      </c>
    </row>
    <row r="59" spans="2:8" ht="11.25" customHeight="1">
      <c r="B59" s="28" t="s">
        <v>149</v>
      </c>
      <c r="C59" s="35">
        <v>44065</v>
      </c>
      <c r="D59" s="28" t="s">
        <v>151</v>
      </c>
      <c r="E59" s="33"/>
      <c r="F59" s="32">
        <v>-500</v>
      </c>
      <c r="G59" s="33">
        <v>7.01</v>
      </c>
      <c r="H59" s="34">
        <f t="shared" si="3"/>
        <v>-71.32667617689016</v>
      </c>
    </row>
    <row r="60" spans="2:8" ht="11.25" customHeight="1">
      <c r="B60" s="28" t="s">
        <v>149</v>
      </c>
      <c r="C60" s="35">
        <v>44067</v>
      </c>
      <c r="D60" s="28" t="s">
        <v>152</v>
      </c>
      <c r="E60" s="33"/>
      <c r="F60" s="32">
        <v>-2000</v>
      </c>
      <c r="G60" s="33">
        <v>7.01</v>
      </c>
      <c r="H60" s="34">
        <f t="shared" si="3"/>
        <v>-285.30670470756064</v>
      </c>
    </row>
    <row r="61" spans="2:8" ht="11.25" customHeight="1">
      <c r="B61" s="28" t="s">
        <v>149</v>
      </c>
      <c r="C61" s="35">
        <v>44076</v>
      </c>
      <c r="D61" s="28" t="s">
        <v>153</v>
      </c>
      <c r="E61" s="33"/>
      <c r="F61" s="32">
        <v>-500</v>
      </c>
      <c r="G61" s="33">
        <v>7.01</v>
      </c>
      <c r="H61" s="34">
        <f t="shared" si="3"/>
        <v>-71.32667617689016</v>
      </c>
    </row>
    <row r="62" spans="2:8" ht="11.25" customHeight="1">
      <c r="B62" s="28" t="s">
        <v>149</v>
      </c>
      <c r="C62" s="35">
        <v>44076</v>
      </c>
      <c r="D62" s="28" t="s">
        <v>154</v>
      </c>
      <c r="E62" s="33"/>
      <c r="F62" s="32">
        <v>-750</v>
      </c>
      <c r="G62" s="33">
        <v>7.01</v>
      </c>
      <c r="H62" s="34">
        <f t="shared" si="3"/>
        <v>-106.99001426533523</v>
      </c>
    </row>
    <row r="63" spans="2:8" ht="11.25" customHeight="1">
      <c r="B63" s="28" t="s">
        <v>149</v>
      </c>
      <c r="C63" s="35">
        <v>44076</v>
      </c>
      <c r="D63" s="28" t="s">
        <v>155</v>
      </c>
      <c r="E63" s="33"/>
      <c r="F63" s="32">
        <v>-500</v>
      </c>
      <c r="G63" s="33">
        <v>7.01</v>
      </c>
      <c r="H63" s="34">
        <f t="shared" si="3"/>
        <v>-71.32667617689016</v>
      </c>
    </row>
    <row r="64" spans="2:8" ht="11.25" customHeight="1">
      <c r="B64" s="28" t="s">
        <v>149</v>
      </c>
      <c r="C64" s="35">
        <v>44076</v>
      </c>
      <c r="D64" s="28" t="s">
        <v>156</v>
      </c>
      <c r="E64" s="33"/>
      <c r="F64" s="32">
        <v>-750</v>
      </c>
      <c r="G64" s="33">
        <v>7.01</v>
      </c>
      <c r="H64" s="34">
        <f t="shared" si="3"/>
        <v>-106.99001426533523</v>
      </c>
    </row>
    <row r="65" spans="2:8" ht="11.25" customHeight="1">
      <c r="B65" s="36"/>
      <c r="C65" s="37"/>
      <c r="D65" s="36"/>
      <c r="E65" s="40"/>
      <c r="F65" s="39">
        <f>SUM(F58:F64)</f>
        <v>-5500</v>
      </c>
      <c r="G65" s="40"/>
      <c r="H65" s="41">
        <f>SUM(H58:H64)</f>
        <v>-784.59343794579183</v>
      </c>
    </row>
    <row r="66" spans="2:8" ht="11.25" customHeight="1">
      <c r="B66" s="28" t="s">
        <v>157</v>
      </c>
      <c r="C66" s="28" t="s">
        <v>4</v>
      </c>
      <c r="D66" s="28" t="s">
        <v>158</v>
      </c>
      <c r="E66" s="33"/>
      <c r="F66" s="32">
        <v>-250</v>
      </c>
      <c r="G66" s="33">
        <v>7.01</v>
      </c>
      <c r="H66" s="34">
        <f>F66/G66</f>
        <v>-35.66333808844508</v>
      </c>
    </row>
    <row r="67" spans="2:8" ht="11.25" customHeight="1">
      <c r="B67" s="28" t="s">
        <v>157</v>
      </c>
      <c r="D67" s="28" t="s">
        <v>159</v>
      </c>
      <c r="E67" s="33"/>
      <c r="F67" s="32">
        <v>-600</v>
      </c>
      <c r="G67" s="33">
        <v>7.01</v>
      </c>
      <c r="H67" s="34">
        <f>F67/G67</f>
        <v>-85.592011412268192</v>
      </c>
    </row>
    <row r="68" spans="2:8" ht="11.25" customHeight="1">
      <c r="E68" s="33"/>
      <c r="H68" s="34"/>
    </row>
    <row r="69" spans="2:8" ht="11.25" customHeight="1">
      <c r="B69" s="28" t="s">
        <v>157</v>
      </c>
      <c r="D69" s="28" t="s">
        <v>160</v>
      </c>
      <c r="E69" s="33"/>
      <c r="F69" s="32">
        <v>-1300</v>
      </c>
      <c r="G69" s="33">
        <v>7.01</v>
      </c>
      <c r="H69" s="34">
        <f t="shared" ref="H69:H76" si="4">F69/G69</f>
        <v>-185.4493580599144</v>
      </c>
    </row>
    <row r="70" spans="2:8" ht="11.25" customHeight="1">
      <c r="B70" s="28" t="s">
        <v>157</v>
      </c>
      <c r="D70" s="28" t="s">
        <v>161</v>
      </c>
      <c r="E70" s="33"/>
      <c r="F70" s="32">
        <v>-1000</v>
      </c>
      <c r="G70" s="33">
        <v>7.01</v>
      </c>
      <c r="H70" s="34">
        <f t="shared" si="4"/>
        <v>-142.65335235378032</v>
      </c>
    </row>
    <row r="71" spans="2:8" ht="11.25" customHeight="1">
      <c r="B71" s="28" t="s">
        <v>157</v>
      </c>
      <c r="D71" s="28" t="s">
        <v>162</v>
      </c>
      <c r="E71" s="33"/>
      <c r="F71" s="32">
        <v>-4100</v>
      </c>
      <c r="G71" s="33">
        <v>7.01</v>
      </c>
      <c r="H71" s="34">
        <f t="shared" si="4"/>
        <v>-584.87874465049936</v>
      </c>
    </row>
    <row r="72" spans="2:8" ht="11.25" customHeight="1">
      <c r="B72" s="28" t="s">
        <v>157</v>
      </c>
      <c r="D72" s="28" t="s">
        <v>163</v>
      </c>
      <c r="E72" s="33"/>
      <c r="F72" s="32">
        <v>-750</v>
      </c>
      <c r="G72" s="33">
        <v>7.01</v>
      </c>
      <c r="H72" s="34">
        <f t="shared" si="4"/>
        <v>-106.99001426533523</v>
      </c>
    </row>
    <row r="73" spans="2:8" ht="11.25" customHeight="1">
      <c r="B73" s="28" t="s">
        <v>157</v>
      </c>
      <c r="D73" s="28" t="s">
        <v>164</v>
      </c>
      <c r="E73" s="33"/>
      <c r="F73" s="32">
        <v>-300</v>
      </c>
      <c r="G73" s="33">
        <v>7.01</v>
      </c>
      <c r="H73" s="34">
        <f t="shared" si="4"/>
        <v>-42.796005706134096</v>
      </c>
    </row>
    <row r="74" spans="2:8" ht="11.25" customHeight="1">
      <c r="B74" s="28" t="s">
        <v>157</v>
      </c>
      <c r="D74" s="33" t="s">
        <v>165</v>
      </c>
      <c r="E74" s="33"/>
      <c r="F74" s="32">
        <v>-1800</v>
      </c>
      <c r="G74" s="33">
        <v>7.01</v>
      </c>
      <c r="H74" s="34">
        <f t="shared" si="4"/>
        <v>-256.77603423680455</v>
      </c>
    </row>
    <row r="75" spans="2:8" ht="11.25" customHeight="1">
      <c r="B75" s="28" t="s">
        <v>157</v>
      </c>
      <c r="D75" s="33" t="s">
        <v>166</v>
      </c>
      <c r="E75" s="33"/>
      <c r="F75" s="32">
        <v>-6120</v>
      </c>
      <c r="G75" s="33">
        <v>7.01</v>
      </c>
      <c r="H75" s="34">
        <f t="shared" si="4"/>
        <v>-873.03851640513551</v>
      </c>
    </row>
    <row r="76" spans="2:8" ht="11.25" customHeight="1">
      <c r="B76" s="28" t="s">
        <v>157</v>
      </c>
      <c r="D76" s="33" t="s">
        <v>167</v>
      </c>
      <c r="E76" s="33"/>
      <c r="F76" s="32">
        <v>-5000</v>
      </c>
      <c r="G76" s="33">
        <v>7.01</v>
      </c>
      <c r="H76" s="34">
        <f t="shared" si="4"/>
        <v>-713.26676176890157</v>
      </c>
    </row>
    <row r="77" spans="2:8" ht="11.25" customHeight="1">
      <c r="B77" s="36"/>
      <c r="C77" s="37"/>
      <c r="D77" s="36"/>
      <c r="E77" s="40"/>
      <c r="F77" s="39">
        <f>SUM(F66:F76)</f>
        <v>-21220</v>
      </c>
      <c r="G77" s="40"/>
      <c r="H77" s="41">
        <f>SUM(H66:H76)</f>
        <v>-3027.1041369472182</v>
      </c>
    </row>
    <row r="78" spans="2:8" ht="11.25" customHeight="1">
      <c r="B78" s="28" t="s">
        <v>168</v>
      </c>
      <c r="D78" s="28" t="s">
        <v>169</v>
      </c>
      <c r="F78" s="32">
        <v>-35000</v>
      </c>
      <c r="G78" s="33">
        <v>7.01</v>
      </c>
      <c r="H78" s="34">
        <f>F78/G78</f>
        <v>-4992.8673323823114</v>
      </c>
    </row>
    <row r="79" spans="2:8" ht="11.25" customHeight="1">
      <c r="B79" s="28" t="s">
        <v>168</v>
      </c>
      <c r="D79" s="28" t="s">
        <v>170</v>
      </c>
      <c r="E79" s="28" t="s">
        <v>171</v>
      </c>
      <c r="F79" s="32">
        <v>-3885</v>
      </c>
      <c r="G79" s="33">
        <v>7.01</v>
      </c>
      <c r="H79" s="34">
        <f>F79/G79</f>
        <v>-554.2082738944365</v>
      </c>
    </row>
    <row r="80" spans="2:8" ht="11.25" customHeight="1">
      <c r="B80" s="28" t="s">
        <v>168</v>
      </c>
      <c r="D80" s="28" t="s">
        <v>172</v>
      </c>
      <c r="E80" s="28" t="s">
        <v>171</v>
      </c>
      <c r="F80" s="32">
        <v>-4194.2240000000002</v>
      </c>
      <c r="G80" s="33">
        <v>7.01</v>
      </c>
      <c r="H80" s="34">
        <f>F80/G80</f>
        <v>-598.32011412268196</v>
      </c>
    </row>
    <row r="81" spans="1:8" ht="11.25" customHeight="1">
      <c r="B81" s="36"/>
      <c r="C81" s="37"/>
      <c r="D81" s="36"/>
      <c r="E81" s="40"/>
      <c r="F81" s="39">
        <f>SUM(F78:F80)</f>
        <v>-43079.224000000002</v>
      </c>
      <c r="G81" s="40"/>
      <c r="H81" s="41">
        <f>SUM(H78:H80)</f>
        <v>-6145.3957203994296</v>
      </c>
    </row>
    <row r="82" spans="1:8" ht="11.25" customHeight="1">
      <c r="B82" s="36"/>
      <c r="C82" s="37"/>
      <c r="D82" s="36"/>
      <c r="E82" s="38" t="s">
        <v>173</v>
      </c>
      <c r="F82" s="39">
        <f>F81+F77+F65+F57+F54</f>
        <v>-76896.293999999994</v>
      </c>
      <c r="G82" s="40"/>
      <c r="H82" s="41">
        <f>H81+H77+H65+H57</f>
        <v>-10242.4</v>
      </c>
    </row>
    <row r="83" spans="1:8" ht="11.25" customHeight="1">
      <c r="E83" s="42" t="s">
        <v>112</v>
      </c>
      <c r="F83" s="43">
        <f>F82+F33</f>
        <v>-102400.53399999999</v>
      </c>
      <c r="G83" s="44"/>
      <c r="H83" s="45">
        <f>H82+H33</f>
        <v>-15405.253442332894</v>
      </c>
    </row>
    <row r="84" spans="1:8" ht="11.25" customHeight="1">
      <c r="H84" s="34"/>
    </row>
    <row r="85" spans="1:8" ht="11.25" customHeight="1">
      <c r="A85" s="25">
        <v>2021</v>
      </c>
      <c r="B85" s="28" t="s">
        <v>174</v>
      </c>
      <c r="C85" s="35">
        <v>44226</v>
      </c>
      <c r="D85" s="28" t="s">
        <v>175</v>
      </c>
      <c r="F85" s="32">
        <v>-143.08000000000001</v>
      </c>
      <c r="G85" s="28"/>
      <c r="H85" s="34"/>
    </row>
    <row r="86" spans="1:8" ht="11.25" customHeight="1">
      <c r="B86" s="28" t="s">
        <v>174</v>
      </c>
      <c r="C86" s="35">
        <v>44255</v>
      </c>
      <c r="D86" s="28" t="s">
        <v>176</v>
      </c>
      <c r="F86" s="32">
        <v>-69</v>
      </c>
      <c r="G86" s="28"/>
      <c r="H86" s="34"/>
    </row>
    <row r="87" spans="1:8" ht="11.25" customHeight="1">
      <c r="B87" s="28" t="s">
        <v>174</v>
      </c>
      <c r="C87" s="35">
        <v>44285</v>
      </c>
      <c r="D87" s="28" t="s">
        <v>177</v>
      </c>
      <c r="F87" s="32">
        <v>-15.52</v>
      </c>
      <c r="G87" s="28"/>
      <c r="H87" s="34"/>
    </row>
    <row r="88" spans="1:8" ht="11.25" customHeight="1">
      <c r="B88" s="28" t="s">
        <v>174</v>
      </c>
      <c r="C88" s="35">
        <v>44316</v>
      </c>
      <c r="D88" s="28" t="s">
        <v>178</v>
      </c>
      <c r="F88" s="32">
        <v>-43.51</v>
      </c>
      <c r="G88" s="28"/>
      <c r="H88" s="34"/>
    </row>
    <row r="89" spans="1:8" ht="11.25" customHeight="1">
      <c r="B89" s="28" t="s">
        <v>174</v>
      </c>
      <c r="C89" s="35">
        <v>44346</v>
      </c>
      <c r="D89" s="28" t="s">
        <v>179</v>
      </c>
      <c r="E89" s="33"/>
      <c r="F89" s="32">
        <v>-8.5500000000000007</v>
      </c>
      <c r="G89" s="28"/>
      <c r="H89" s="34"/>
    </row>
    <row r="90" spans="1:8" ht="11.25" customHeight="1">
      <c r="B90" s="28" t="s">
        <v>174</v>
      </c>
      <c r="C90" s="35">
        <v>44483</v>
      </c>
      <c r="D90" s="28" t="s">
        <v>8</v>
      </c>
      <c r="E90" s="33"/>
      <c r="F90" s="32">
        <v>-297</v>
      </c>
      <c r="G90" s="28"/>
      <c r="H90" s="34"/>
    </row>
    <row r="91" spans="1:8" ht="11.25" customHeight="1">
      <c r="B91" s="28" t="s">
        <v>174</v>
      </c>
      <c r="C91" s="35">
        <v>44483</v>
      </c>
      <c r="D91" s="28" t="s">
        <v>9</v>
      </c>
      <c r="F91" s="32">
        <v>-29.7</v>
      </c>
      <c r="G91" s="28"/>
      <c r="H91" s="34"/>
    </row>
    <row r="92" spans="1:8" ht="11.25" customHeight="1">
      <c r="B92" s="28" t="s">
        <v>174</v>
      </c>
      <c r="C92" s="35">
        <v>44377</v>
      </c>
      <c r="D92" s="28" t="s">
        <v>180</v>
      </c>
      <c r="E92" s="35"/>
      <c r="F92" s="32">
        <v>-21.85</v>
      </c>
      <c r="G92" s="28"/>
      <c r="H92" s="34"/>
    </row>
    <row r="93" spans="1:8" ht="11.25" customHeight="1">
      <c r="B93" s="28" t="s">
        <v>174</v>
      </c>
      <c r="C93" s="35">
        <v>44407</v>
      </c>
      <c r="D93" s="28" t="s">
        <v>181</v>
      </c>
      <c r="E93" s="35"/>
      <c r="F93" s="32">
        <v>-5</v>
      </c>
      <c r="G93" s="28"/>
      <c r="H93" s="34"/>
    </row>
    <row r="94" spans="1:8" ht="11.25" customHeight="1">
      <c r="B94" s="28" t="s">
        <v>174</v>
      </c>
      <c r="C94" s="35">
        <v>44438</v>
      </c>
      <c r="D94" s="28" t="s">
        <v>182</v>
      </c>
      <c r="E94" s="33"/>
      <c r="F94" s="32">
        <v>-8</v>
      </c>
      <c r="G94" s="28"/>
      <c r="H94" s="34"/>
    </row>
    <row r="95" spans="1:8" ht="11.25" customHeight="1">
      <c r="B95" s="28" t="s">
        <v>174</v>
      </c>
      <c r="C95" s="35">
        <v>44469</v>
      </c>
      <c r="D95" s="28" t="s">
        <v>183</v>
      </c>
      <c r="E95" s="33"/>
      <c r="F95" s="32">
        <v>-20</v>
      </c>
      <c r="G95" s="28"/>
      <c r="H95" s="34"/>
    </row>
    <row r="96" spans="1:8" ht="11.25" customHeight="1">
      <c r="B96" s="28" t="s">
        <v>174</v>
      </c>
      <c r="C96" s="35">
        <v>44499</v>
      </c>
      <c r="D96" s="28" t="s">
        <v>184</v>
      </c>
      <c r="E96" s="33"/>
      <c r="F96" s="32">
        <v>-26</v>
      </c>
      <c r="G96" s="28"/>
      <c r="H96" s="34"/>
    </row>
    <row r="97" spans="2:8" ht="11.25" customHeight="1">
      <c r="B97" s="28" t="s">
        <v>174</v>
      </c>
      <c r="C97" s="35">
        <v>44483</v>
      </c>
      <c r="D97" s="28" t="s">
        <v>185</v>
      </c>
      <c r="E97" s="33"/>
      <c r="F97" s="32">
        <v>-23.4</v>
      </c>
      <c r="G97" s="28"/>
      <c r="H97" s="34"/>
    </row>
    <row r="98" spans="2:8" ht="11.25" customHeight="1">
      <c r="B98" s="28" t="s">
        <v>174</v>
      </c>
      <c r="C98" s="35">
        <v>44483</v>
      </c>
      <c r="D98" s="28" t="s">
        <v>10</v>
      </c>
      <c r="F98" s="32">
        <v>-297</v>
      </c>
      <c r="G98" s="28"/>
      <c r="H98" s="34"/>
    </row>
    <row r="99" spans="2:8" ht="11.25" customHeight="1">
      <c r="B99" s="28" t="s">
        <v>174</v>
      </c>
      <c r="C99" s="35">
        <v>44483</v>
      </c>
      <c r="D99" s="28" t="s">
        <v>11</v>
      </c>
      <c r="F99" s="32">
        <v>-29.7</v>
      </c>
      <c r="G99" s="28"/>
      <c r="H99" s="34"/>
    </row>
    <row r="100" spans="2:8" ht="11.25" customHeight="1">
      <c r="B100" s="28" t="s">
        <v>174</v>
      </c>
      <c r="C100" s="35">
        <v>44560</v>
      </c>
      <c r="D100" s="28" t="s">
        <v>186</v>
      </c>
      <c r="E100" s="33"/>
      <c r="F100" s="32">
        <v>-142</v>
      </c>
      <c r="G100" s="28"/>
      <c r="H100" s="34"/>
    </row>
    <row r="101" spans="2:8" ht="11.25" customHeight="1">
      <c r="B101" s="28" t="s">
        <v>174</v>
      </c>
      <c r="C101" s="35"/>
      <c r="D101" s="28" t="s">
        <v>187</v>
      </c>
      <c r="E101" s="33"/>
      <c r="F101" s="32">
        <v>-3000</v>
      </c>
      <c r="G101" s="28"/>
      <c r="H101" s="34"/>
    </row>
    <row r="102" spans="2:8" ht="11.25" customHeight="1">
      <c r="B102" s="36"/>
      <c r="C102" s="37"/>
      <c r="D102" s="36"/>
      <c r="E102" s="40"/>
      <c r="F102" s="39">
        <f>SUM(F85:F101)</f>
        <v>-4179.3100000000004</v>
      </c>
      <c r="G102" s="40">
        <v>8.5</v>
      </c>
      <c r="H102" s="41">
        <f>F102/G102</f>
        <v>-491.68352941176477</v>
      </c>
    </row>
    <row r="103" spans="2:8" ht="11.25" customHeight="1">
      <c r="B103" s="28" t="s">
        <v>188</v>
      </c>
      <c r="C103" s="35">
        <v>44423</v>
      </c>
      <c r="D103" s="33" t="s">
        <v>189</v>
      </c>
      <c r="E103" s="33"/>
      <c r="F103" s="46">
        <v>-2275</v>
      </c>
      <c r="H103" s="34"/>
    </row>
    <row r="104" spans="2:8" ht="11.25" customHeight="1">
      <c r="B104" s="28" t="s">
        <v>188</v>
      </c>
      <c r="D104" s="33" t="s">
        <v>190</v>
      </c>
      <c r="E104" s="33"/>
      <c r="F104" s="46">
        <v>-638</v>
      </c>
      <c r="H104" s="34"/>
    </row>
    <row r="105" spans="2:8" ht="11.25" customHeight="1">
      <c r="B105" s="28" t="s">
        <v>188</v>
      </c>
      <c r="C105" s="35"/>
      <c r="D105" s="28" t="s">
        <v>191</v>
      </c>
      <c r="E105" s="33"/>
      <c r="F105" s="32">
        <v>-50</v>
      </c>
      <c r="H105" s="34"/>
    </row>
    <row r="106" spans="2:8" ht="11.25" customHeight="1">
      <c r="B106" s="28" t="s">
        <v>188</v>
      </c>
      <c r="C106" s="35"/>
      <c r="D106" s="28" t="s">
        <v>192</v>
      </c>
      <c r="E106" s="33"/>
      <c r="F106" s="32">
        <v>-3600</v>
      </c>
      <c r="H106" s="34"/>
    </row>
    <row r="107" spans="2:8" ht="11.25" customHeight="1">
      <c r="B107" s="28" t="s">
        <v>188</v>
      </c>
      <c r="C107" s="35"/>
      <c r="D107" s="28" t="s">
        <v>193</v>
      </c>
      <c r="E107" s="33"/>
      <c r="F107" s="32">
        <v>-400</v>
      </c>
      <c r="H107" s="34"/>
    </row>
    <row r="108" spans="2:8" ht="11.25" customHeight="1">
      <c r="B108" s="28" t="s">
        <v>188</v>
      </c>
      <c r="C108" s="35"/>
      <c r="D108" s="28" t="s">
        <v>194</v>
      </c>
      <c r="E108" s="33"/>
      <c r="F108" s="32">
        <v>-810</v>
      </c>
      <c r="H108" s="34"/>
    </row>
    <row r="109" spans="2:8" ht="11.25" customHeight="1">
      <c r="B109" s="28" t="s">
        <v>188</v>
      </c>
      <c r="C109" s="35"/>
      <c r="D109" s="28" t="s">
        <v>195</v>
      </c>
      <c r="E109" s="33"/>
      <c r="F109" s="32">
        <v>-1512</v>
      </c>
      <c r="H109" s="34"/>
    </row>
    <row r="110" spans="2:8" ht="11.25" customHeight="1">
      <c r="B110" s="28" t="s">
        <v>188</v>
      </c>
      <c r="C110" s="35"/>
      <c r="D110" s="28" t="s">
        <v>196</v>
      </c>
      <c r="E110" s="33"/>
      <c r="F110" s="32">
        <v>-900</v>
      </c>
      <c r="H110" s="34"/>
    </row>
    <row r="111" spans="2:8" ht="11.25" customHeight="1">
      <c r="B111" s="28" t="s">
        <v>188</v>
      </c>
      <c r="D111" s="33" t="s">
        <v>197</v>
      </c>
      <c r="E111" s="33"/>
      <c r="F111" s="32">
        <v>-900</v>
      </c>
      <c r="H111" s="34"/>
    </row>
    <row r="112" spans="2:8" ht="11.25" customHeight="1">
      <c r="B112" s="28" t="s">
        <v>188</v>
      </c>
      <c r="D112" s="33" t="s">
        <v>198</v>
      </c>
      <c r="E112" s="33"/>
      <c r="F112" s="32">
        <v>-3000</v>
      </c>
      <c r="H112" s="34"/>
    </row>
    <row r="113" spans="2:8" ht="11.25" customHeight="1">
      <c r="B113" s="28" t="s">
        <v>188</v>
      </c>
      <c r="D113" s="33" t="s">
        <v>199</v>
      </c>
      <c r="E113" s="33"/>
      <c r="F113" s="32">
        <v>-1500</v>
      </c>
      <c r="H113" s="34"/>
    </row>
    <row r="114" spans="2:8" ht="11.25" customHeight="1">
      <c r="B114" s="36"/>
      <c r="C114" s="37"/>
      <c r="D114" s="36"/>
      <c r="E114" s="40"/>
      <c r="F114" s="39">
        <f>SUM(F103:F113)</f>
        <v>-15585</v>
      </c>
      <c r="G114" s="40">
        <v>8.5</v>
      </c>
      <c r="H114" s="41">
        <f>F114/G114</f>
        <v>-1833.5294117647059</v>
      </c>
    </row>
    <row r="115" spans="2:8" ht="11.25" customHeight="1">
      <c r="B115" s="28" t="s">
        <v>200</v>
      </c>
      <c r="C115" s="35">
        <v>44423</v>
      </c>
      <c r="D115" s="33" t="s">
        <v>189</v>
      </c>
      <c r="E115" s="33"/>
      <c r="F115" s="46">
        <v>-2275</v>
      </c>
      <c r="H115" s="34"/>
    </row>
    <row r="116" spans="2:8" ht="11.25" customHeight="1">
      <c r="B116" s="28" t="s">
        <v>200</v>
      </c>
      <c r="D116" s="33" t="s">
        <v>190</v>
      </c>
      <c r="E116" s="33"/>
      <c r="F116" s="46">
        <v>-638</v>
      </c>
      <c r="H116" s="34"/>
    </row>
    <row r="117" spans="2:8" ht="11.25" customHeight="1">
      <c r="B117" s="28" t="s">
        <v>200</v>
      </c>
      <c r="C117" s="35"/>
      <c r="D117" s="28" t="s">
        <v>191</v>
      </c>
      <c r="E117" s="33"/>
      <c r="F117" s="32">
        <v>-50</v>
      </c>
      <c r="H117" s="34"/>
    </row>
    <row r="118" spans="2:8" ht="11.25" customHeight="1">
      <c r="B118" s="28" t="s">
        <v>200</v>
      </c>
      <c r="C118" s="35"/>
      <c r="D118" s="28" t="s">
        <v>201</v>
      </c>
      <c r="E118" s="33"/>
      <c r="F118" s="32">
        <v>-4320</v>
      </c>
      <c r="H118" s="34"/>
    </row>
    <row r="119" spans="2:8" ht="11.25" customHeight="1">
      <c r="B119" s="28" t="s">
        <v>200</v>
      </c>
      <c r="C119" s="35"/>
      <c r="D119" s="28" t="s">
        <v>193</v>
      </c>
      <c r="E119" s="33"/>
      <c r="F119" s="32">
        <v>-400</v>
      </c>
      <c r="H119" s="34"/>
    </row>
    <row r="120" spans="2:8" ht="11.25" customHeight="1">
      <c r="B120" s="28" t="s">
        <v>200</v>
      </c>
      <c r="C120" s="35"/>
      <c r="D120" s="28" t="s">
        <v>194</v>
      </c>
      <c r="E120" s="33"/>
      <c r="F120" s="32">
        <v>-810</v>
      </c>
      <c r="H120" s="34"/>
    </row>
    <row r="121" spans="2:8" ht="11.25" customHeight="1">
      <c r="B121" s="28" t="s">
        <v>200</v>
      </c>
      <c r="C121" s="35"/>
      <c r="D121" s="28" t="s">
        <v>195</v>
      </c>
      <c r="E121" s="33"/>
      <c r="F121" s="32">
        <v>-1512</v>
      </c>
      <c r="H121" s="34"/>
    </row>
    <row r="122" spans="2:8" ht="11.25" customHeight="1">
      <c r="B122" s="28" t="s">
        <v>200</v>
      </c>
      <c r="C122" s="35"/>
      <c r="D122" s="28" t="s">
        <v>196</v>
      </c>
      <c r="E122" s="33"/>
      <c r="F122" s="32">
        <v>-900</v>
      </c>
      <c r="H122" s="34"/>
    </row>
    <row r="123" spans="2:8" ht="11.25" customHeight="1">
      <c r="B123" s="28" t="s">
        <v>200</v>
      </c>
      <c r="D123" s="33" t="s">
        <v>197</v>
      </c>
      <c r="E123" s="33"/>
      <c r="F123" s="32">
        <v>-900</v>
      </c>
      <c r="H123" s="34"/>
    </row>
    <row r="124" spans="2:8" ht="11.25" customHeight="1">
      <c r="B124" s="28" t="s">
        <v>200</v>
      </c>
      <c r="D124" s="33" t="s">
        <v>199</v>
      </c>
      <c r="E124" s="33"/>
      <c r="F124" s="32">
        <v>-500</v>
      </c>
      <c r="H124" s="34"/>
    </row>
    <row r="125" spans="2:8" ht="11.25" customHeight="1">
      <c r="B125" s="36"/>
      <c r="C125" s="37"/>
      <c r="D125" s="36"/>
      <c r="E125" s="40"/>
      <c r="F125" s="39">
        <f>SUM(F115:F124)</f>
        <v>-12305</v>
      </c>
      <c r="G125" s="40">
        <v>8.5</v>
      </c>
      <c r="H125" s="41">
        <f>F125/G125</f>
        <v>-1447.6470588235295</v>
      </c>
    </row>
    <row r="126" spans="2:8" ht="11.25" customHeight="1">
      <c r="B126" s="36"/>
      <c r="C126" s="37"/>
      <c r="D126" s="36"/>
      <c r="E126" s="38" t="s">
        <v>202</v>
      </c>
      <c r="F126" s="39">
        <f>F125+F114+F102</f>
        <v>-32069.31</v>
      </c>
      <c r="G126" s="40"/>
      <c r="H126" s="41">
        <f>H125+H114+H102</f>
        <v>-3772.8599999999997</v>
      </c>
    </row>
    <row r="127" spans="2:8" ht="11.25" customHeight="1">
      <c r="E127" s="42" t="s">
        <v>112</v>
      </c>
      <c r="F127" s="43">
        <f>F126+F83</f>
        <v>-134469.84399999998</v>
      </c>
      <c r="G127" s="44"/>
      <c r="H127" s="45">
        <f>H126+H83</f>
        <v>-19178.113442332895</v>
      </c>
    </row>
    <row r="128" spans="2:8" ht="11.25" customHeight="1">
      <c r="H128" s="34"/>
    </row>
    <row r="129" spans="1:8" ht="11.25" customHeight="1">
      <c r="A129" s="25">
        <v>2022</v>
      </c>
      <c r="B129" s="28" t="s">
        <v>203</v>
      </c>
      <c r="C129" s="35">
        <v>44926</v>
      </c>
      <c r="D129" s="28" t="s">
        <v>204</v>
      </c>
      <c r="F129" s="32">
        <v>-2543.67</v>
      </c>
      <c r="H129" s="34"/>
    </row>
    <row r="130" spans="1:8" ht="11.25" customHeight="1">
      <c r="B130" s="28" t="s">
        <v>71</v>
      </c>
      <c r="C130" s="35">
        <v>44864</v>
      </c>
      <c r="D130" s="28" t="s">
        <v>205</v>
      </c>
      <c r="F130" s="32">
        <v>-4500</v>
      </c>
      <c r="G130" s="28"/>
      <c r="H130" s="34"/>
    </row>
    <row r="131" spans="1:8" ht="11.25" customHeight="1">
      <c r="B131" s="28" t="s">
        <v>79</v>
      </c>
      <c r="C131" s="35">
        <v>44864</v>
      </c>
      <c r="D131" s="28" t="s">
        <v>206</v>
      </c>
      <c r="F131" s="32">
        <v>-8000</v>
      </c>
      <c r="H131" s="34"/>
    </row>
    <row r="132" spans="1:8" ht="11.25" customHeight="1">
      <c r="B132" s="36"/>
      <c r="C132" s="37"/>
      <c r="D132" s="36"/>
      <c r="E132" s="38" t="s">
        <v>207</v>
      </c>
      <c r="F132" s="39">
        <f>SUM(F129:F131)</f>
        <v>-15043.67</v>
      </c>
      <c r="G132" s="40">
        <v>18</v>
      </c>
      <c r="H132" s="41">
        <f>F132/G132</f>
        <v>-835.7594444444444</v>
      </c>
    </row>
    <row r="133" spans="1:8" ht="11.25" customHeight="1">
      <c r="E133" s="42" t="s">
        <v>112</v>
      </c>
      <c r="F133" s="43">
        <f>F132+F127</f>
        <v>-149513.514</v>
      </c>
      <c r="G133" s="44"/>
      <c r="H133" s="45">
        <f>H132+H127</f>
        <v>-20013.872886777339</v>
      </c>
    </row>
    <row r="134" spans="1:8" ht="11.25" customHeight="1">
      <c r="H134" s="34"/>
    </row>
    <row r="135" spans="1:8" ht="11.25" customHeight="1">
      <c r="H135" s="34"/>
    </row>
    <row r="136" spans="1:8" ht="11.25" customHeight="1">
      <c r="H136" s="34"/>
    </row>
    <row r="137" spans="1:8" ht="11.25" customHeight="1">
      <c r="H137" s="34"/>
    </row>
    <row r="138" spans="1:8" ht="11.25" customHeight="1">
      <c r="H138" s="34"/>
    </row>
    <row r="139" spans="1:8" ht="11.25" customHeight="1">
      <c r="H139" s="34"/>
    </row>
    <row r="140" spans="1:8" ht="11.25" customHeight="1">
      <c r="H140" s="34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>
    <oddHeader>&amp;C&amp;D</oddHeader>
    <oddFooter>&amp;C&amp;Z&amp;F   -   &amp;F   -   &amp;A          &amp;P 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4"/>
  <sheetViews>
    <sheetView topLeftCell="A58" zoomScale="160" zoomScaleNormal="160" workbookViewId="0">
      <selection activeCell="E74" sqref="E74"/>
    </sheetView>
  </sheetViews>
  <sheetFormatPr defaultRowHeight="11.25" customHeight="1"/>
  <cols>
    <col min="1" max="1" width="11.7109375" style="47" customWidth="1"/>
    <col min="2" max="2" width="7" style="48" customWidth="1"/>
    <col min="3" max="3" width="4.85546875" style="48" customWidth="1"/>
    <col min="4" max="4" width="8.5703125" style="47" customWidth="1"/>
    <col min="5" max="5" width="11.5703125" style="47" customWidth="1"/>
    <col min="6" max="6" width="0.7109375" style="47" customWidth="1"/>
    <col min="7" max="7" width="7.7109375" style="50" customWidth="1"/>
    <col min="8" max="8" width="11.42578125" style="47" bestFit="1" customWidth="1"/>
    <col min="9" max="9" width="8.42578125" style="47" bestFit="1" customWidth="1"/>
    <col min="10" max="10" width="10.42578125" style="47" customWidth="1"/>
    <col min="11" max="11" width="10.85546875" style="51" bestFit="1" customWidth="1"/>
    <col min="12" max="12" width="0.7109375" style="47" customWidth="1"/>
    <col min="13" max="13" width="6.140625" style="50" bestFit="1" customWidth="1"/>
    <col min="14" max="14" width="10.42578125" style="47" bestFit="1" customWidth="1"/>
    <col min="15" max="15" width="7.140625" style="53" customWidth="1"/>
    <col min="16" max="16" width="10.7109375" style="47" customWidth="1"/>
    <col min="17" max="17" width="10.85546875" style="47" bestFit="1" customWidth="1"/>
    <col min="18" max="18" width="0.5703125" style="47" customWidth="1"/>
    <col min="19" max="19" width="4.42578125" style="47" customWidth="1"/>
    <col min="20" max="20" width="10.5703125" style="47" customWidth="1"/>
    <col min="21" max="21" width="12" style="47" customWidth="1"/>
    <col min="22" max="22" width="9.85546875" style="47" customWidth="1"/>
    <col min="23" max="1023" width="12.140625" style="47" customWidth="1"/>
    <col min="1024" max="1024" width="9.140625" style="47" customWidth="1"/>
    <col min="1025" max="1025" width="9.140625" style="54" customWidth="1"/>
    <col min="1026" max="16384" width="9.140625" style="54"/>
  </cols>
  <sheetData>
    <row r="1" spans="1:19" ht="12.75" customHeight="1" thickBot="1">
      <c r="F1" s="49"/>
      <c r="N1" s="52"/>
      <c r="S1" s="49"/>
    </row>
    <row r="2" spans="1:19" ht="11.25" customHeight="1">
      <c r="A2" s="249"/>
      <c r="B2" s="250" t="s">
        <v>208</v>
      </c>
      <c r="C2" s="251"/>
      <c r="D2" s="252"/>
      <c r="E2" s="253" t="s">
        <v>212</v>
      </c>
      <c r="F2" s="252"/>
      <c r="G2" s="311" t="s">
        <v>209</v>
      </c>
      <c r="H2" s="311"/>
      <c r="I2" s="311"/>
      <c r="J2" s="311"/>
      <c r="K2" s="311"/>
      <c r="L2" s="252"/>
      <c r="M2" s="311" t="s">
        <v>210</v>
      </c>
      <c r="N2" s="311"/>
      <c r="O2" s="311"/>
      <c r="P2" s="311"/>
      <c r="Q2" s="311"/>
      <c r="R2" s="252"/>
      <c r="S2" s="254"/>
    </row>
    <row r="3" spans="1:19" ht="11.25" customHeight="1" thickBot="1">
      <c r="A3" s="255"/>
      <c r="B3" s="248" t="s">
        <v>211</v>
      </c>
      <c r="C3" s="207"/>
      <c r="D3" s="212"/>
      <c r="E3" s="66" t="s">
        <v>15</v>
      </c>
      <c r="F3" s="212"/>
      <c r="G3" s="312" t="s">
        <v>213</v>
      </c>
      <c r="H3" s="312"/>
      <c r="I3" s="212"/>
      <c r="J3" s="313" t="s">
        <v>214</v>
      </c>
      <c r="K3" s="313"/>
      <c r="L3" s="212"/>
      <c r="M3" s="312" t="s">
        <v>213</v>
      </c>
      <c r="N3" s="312"/>
      <c r="O3" s="312"/>
      <c r="P3" s="313" t="s">
        <v>214</v>
      </c>
      <c r="Q3" s="313"/>
      <c r="R3" s="212"/>
      <c r="S3" s="256" t="s">
        <v>94</v>
      </c>
    </row>
    <row r="4" spans="1:19" ht="11.25" customHeight="1" thickBot="1">
      <c r="A4" s="257"/>
      <c r="B4" s="258"/>
      <c r="C4" s="259"/>
      <c r="D4" s="260" t="s">
        <v>323</v>
      </c>
      <c r="E4" s="261" t="s">
        <v>324</v>
      </c>
      <c r="F4" s="262"/>
      <c r="G4" s="263" t="s">
        <v>215</v>
      </c>
      <c r="H4" s="261" t="s">
        <v>15</v>
      </c>
      <c r="I4" s="264" t="s">
        <v>94</v>
      </c>
      <c r="J4" s="261" t="s">
        <v>15</v>
      </c>
      <c r="K4" s="264" t="s">
        <v>94</v>
      </c>
      <c r="L4" s="261"/>
      <c r="M4" s="263" t="s">
        <v>215</v>
      </c>
      <c r="N4" s="261" t="s">
        <v>15</v>
      </c>
      <c r="O4" s="265" t="s">
        <v>94</v>
      </c>
      <c r="P4" s="261" t="s">
        <v>15</v>
      </c>
      <c r="Q4" s="261" t="s">
        <v>94</v>
      </c>
      <c r="R4" s="262"/>
      <c r="S4" s="266" t="s">
        <v>216</v>
      </c>
    </row>
    <row r="5" spans="1:19" ht="11.25" customHeight="1">
      <c r="A5" s="244">
        <v>2007</v>
      </c>
      <c r="B5" s="236"/>
      <c r="C5" s="236"/>
      <c r="D5" s="245" t="s">
        <v>217</v>
      </c>
      <c r="E5" s="246">
        <v>450000</v>
      </c>
      <c r="F5" s="216"/>
      <c r="G5" s="314">
        <f>K5/$E$5</f>
        <v>0.5</v>
      </c>
      <c r="H5" s="314"/>
      <c r="I5" s="214"/>
      <c r="J5" s="247" t="s">
        <v>218</v>
      </c>
      <c r="K5" s="246">
        <v>225000</v>
      </c>
      <c r="L5" s="248"/>
      <c r="M5" s="315">
        <f>Q5/$E$5</f>
        <v>0.5</v>
      </c>
      <c r="N5" s="315"/>
      <c r="O5" s="217"/>
      <c r="P5" s="214"/>
      <c r="Q5" s="246">
        <v>225000</v>
      </c>
      <c r="R5" s="216"/>
      <c r="S5" s="61"/>
    </row>
    <row r="6" spans="1:19" ht="11.25" customHeight="1" thickBot="1">
      <c r="A6" s="79">
        <v>2017</v>
      </c>
      <c r="B6" s="64"/>
      <c r="C6" s="65"/>
      <c r="D6" s="65"/>
      <c r="E6" s="80" t="s">
        <v>219</v>
      </c>
      <c r="F6" s="65"/>
      <c r="G6" s="316">
        <f>K6/$E$5</f>
        <v>0.78125008888888881</v>
      </c>
      <c r="H6" s="316"/>
      <c r="I6" s="81" t="s">
        <v>220</v>
      </c>
      <c r="J6" s="82">
        <v>126562.54</v>
      </c>
      <c r="K6" s="83">
        <f>K5+J6</f>
        <v>351562.54</v>
      </c>
      <c r="L6" s="65"/>
      <c r="M6" s="316">
        <f>Q6/$E$5</f>
        <v>0.21874991111111111</v>
      </c>
      <c r="N6" s="316"/>
      <c r="O6" s="84" t="s">
        <v>221</v>
      </c>
      <c r="P6" s="85">
        <f>J6</f>
        <v>126562.54</v>
      </c>
      <c r="Q6" s="86">
        <f>Q5-P6</f>
        <v>98437.46</v>
      </c>
      <c r="R6" s="65"/>
      <c r="S6" s="87"/>
    </row>
    <row r="7" spans="1:19" ht="11.25" customHeight="1">
      <c r="A7" s="88">
        <v>2018</v>
      </c>
      <c r="B7" s="56"/>
      <c r="C7" s="56"/>
      <c r="D7" s="57"/>
      <c r="E7" s="57"/>
      <c r="F7" s="57"/>
      <c r="G7" s="89"/>
      <c r="H7" s="57"/>
      <c r="I7" s="57"/>
      <c r="J7" s="57"/>
      <c r="K7" s="90"/>
      <c r="L7" s="57"/>
      <c r="M7" s="89"/>
      <c r="N7" s="57"/>
      <c r="O7" s="91"/>
      <c r="P7" s="57"/>
      <c r="Q7" s="90"/>
      <c r="R7" s="57"/>
      <c r="S7" s="59"/>
    </row>
    <row r="8" spans="1:19" ht="11.25" customHeight="1">
      <c r="A8" s="60" t="s">
        <v>17</v>
      </c>
      <c r="B8" s="48">
        <v>43403</v>
      </c>
      <c r="C8" s="48" t="s">
        <v>222</v>
      </c>
      <c r="D8" s="47">
        <v>25000</v>
      </c>
      <c r="E8" s="92">
        <f>'02-11-GLR'!G6</f>
        <v>21000</v>
      </c>
      <c r="G8" s="93">
        <f>K8/$E$5</f>
        <v>0.77940075389157271</v>
      </c>
      <c r="H8" s="49">
        <f>G6*E8</f>
        <v>16406.251866666666</v>
      </c>
      <c r="I8" s="53">
        <f>H8/S8</f>
        <v>2972.1470772946859</v>
      </c>
      <c r="J8" s="49">
        <f>J7+H8</f>
        <v>16406.251866666666</v>
      </c>
      <c r="K8" s="51">
        <f>K6-O8</f>
        <v>350730.33925120771</v>
      </c>
      <c r="M8" s="93">
        <f>Q8/$E$5</f>
        <v>0.22059924610842727</v>
      </c>
      <c r="N8" s="49">
        <f>M6*E8</f>
        <v>4593.7481333333335</v>
      </c>
      <c r="O8" s="53">
        <f>N8/S8</f>
        <v>832.20074879227059</v>
      </c>
      <c r="P8" s="49">
        <f>P7+N8</f>
        <v>4593.7481333333335</v>
      </c>
      <c r="Q8" s="51">
        <f>Q6+O8</f>
        <v>99269.660748792274</v>
      </c>
      <c r="R8" s="49"/>
      <c r="S8" s="94">
        <v>5.52</v>
      </c>
    </row>
    <row r="9" spans="1:19" ht="11.25" customHeight="1">
      <c r="A9" s="60" t="s">
        <v>98</v>
      </c>
      <c r="B9" s="48">
        <v>43403</v>
      </c>
      <c r="C9" s="53" t="s">
        <v>204</v>
      </c>
      <c r="E9" s="92">
        <f>'02-12-GDR'!F16</f>
        <v>-22399.42</v>
      </c>
      <c r="F9" s="49"/>
      <c r="G9" s="93">
        <f>K9/$E$5</f>
        <v>0.78139000315295193</v>
      </c>
      <c r="H9" s="49">
        <f>G8*E9</f>
        <v>-17458.124834733972</v>
      </c>
      <c r="I9" s="53">
        <f>H9/S9</f>
        <v>-3162.7037744083286</v>
      </c>
      <c r="J9" s="49">
        <f>J8+H9</f>
        <v>-1051.8729680673059</v>
      </c>
      <c r="K9" s="51">
        <f>K8-O9</f>
        <v>351625.50141882838</v>
      </c>
      <c r="L9" s="49"/>
      <c r="M9" s="93">
        <f>Q9/$E$5</f>
        <v>0.21860999684704804</v>
      </c>
      <c r="N9" s="49">
        <f>M8*E9</f>
        <v>-4941.2951652660277</v>
      </c>
      <c r="O9" s="53">
        <f>N9/S9</f>
        <v>-895.16216762065721</v>
      </c>
      <c r="P9" s="49">
        <f>P8+N9</f>
        <v>-347.54703193269415</v>
      </c>
      <c r="Q9" s="51">
        <f>Q8+O9</f>
        <v>98374.498581171618</v>
      </c>
      <c r="R9" s="49"/>
      <c r="S9" s="95">
        <v>5.52</v>
      </c>
    </row>
    <row r="10" spans="1:19" ht="11.25" customHeight="1" thickBot="1">
      <c r="A10" s="79"/>
      <c r="B10" s="241" t="s">
        <v>223</v>
      </c>
      <c r="C10" s="241"/>
      <c r="D10" s="242">
        <f>SUM(D8:D9)</f>
        <v>25000</v>
      </c>
      <c r="E10" s="108">
        <f>SUM(E8:E9)</f>
        <v>-1399.4199999999983</v>
      </c>
      <c r="F10" s="101"/>
      <c r="G10" s="99"/>
      <c r="H10" s="108">
        <f>SUM(H8:H9)</f>
        <v>-1051.8729680673059</v>
      </c>
      <c r="I10" s="118">
        <f>SUM(I8:I9)</f>
        <v>-190.55669711364271</v>
      </c>
      <c r="J10" s="67"/>
      <c r="K10" s="119"/>
      <c r="L10" s="67"/>
      <c r="M10" s="99"/>
      <c r="N10" s="108">
        <f>SUM(N8:N9)</f>
        <v>-347.54703193269415</v>
      </c>
      <c r="O10" s="118">
        <f>SUM(O8:O9)</f>
        <v>-62.961418828386627</v>
      </c>
      <c r="P10" s="67"/>
      <c r="Q10" s="67"/>
      <c r="R10" s="101"/>
      <c r="S10" s="243"/>
    </row>
    <row r="11" spans="1:19" ht="11.25" customHeight="1">
      <c r="A11" s="88">
        <v>2019</v>
      </c>
      <c r="B11" s="72"/>
      <c r="C11" s="72"/>
      <c r="D11" s="58"/>
      <c r="E11" s="57"/>
      <c r="F11" s="57"/>
      <c r="G11" s="102"/>
      <c r="H11" s="103"/>
      <c r="I11" s="103"/>
      <c r="J11" s="103"/>
      <c r="K11" s="104"/>
      <c r="L11" s="57"/>
      <c r="M11" s="102"/>
      <c r="N11" s="57"/>
      <c r="O11" s="91"/>
      <c r="P11" s="57"/>
      <c r="Q11" s="57"/>
      <c r="R11" s="57"/>
      <c r="S11" s="59"/>
    </row>
    <row r="12" spans="1:19" ht="11.25" customHeight="1">
      <c r="A12" s="60" t="s">
        <v>22</v>
      </c>
      <c r="B12" s="48">
        <v>43781</v>
      </c>
      <c r="C12" s="48" t="s">
        <v>222</v>
      </c>
      <c r="D12" s="47">
        <v>30645</v>
      </c>
      <c r="E12" s="92">
        <f>'02-11-GLR'!G9+'02-11-GLR'!G10+'02-11-GLR'!G14</f>
        <v>22500</v>
      </c>
      <c r="G12" s="93">
        <f>K12/$E$5</f>
        <v>0.77948241155742792</v>
      </c>
      <c r="H12" s="49">
        <f>G9*E12</f>
        <v>17581.275070941418</v>
      </c>
      <c r="I12" s="53">
        <f>H12/S12</f>
        <v>3068.285352694837</v>
      </c>
      <c r="J12" s="49">
        <f>J9+H12</f>
        <v>16529.402102874112</v>
      </c>
      <c r="K12" s="51">
        <f>K9-O12</f>
        <v>350767.08520084259</v>
      </c>
      <c r="M12" s="93">
        <f>Q12/$E$5</f>
        <v>0.22051758844257202</v>
      </c>
      <c r="N12" s="49">
        <f>M9*E12</f>
        <v>4918.7249290585805</v>
      </c>
      <c r="O12" s="53">
        <f>N12/S12</f>
        <v>858.41621798579058</v>
      </c>
      <c r="P12" s="49">
        <f>P9+N12</f>
        <v>4571.1778971258864</v>
      </c>
      <c r="Q12" s="51">
        <f>Q9+O12</f>
        <v>99232.914799157414</v>
      </c>
      <c r="R12" s="49"/>
      <c r="S12" s="95">
        <v>5.73</v>
      </c>
    </row>
    <row r="13" spans="1:19" ht="11.25" customHeight="1">
      <c r="A13" s="60" t="s">
        <v>24</v>
      </c>
      <c r="B13" s="48">
        <v>43799</v>
      </c>
      <c r="C13" s="48" t="s">
        <v>224</v>
      </c>
      <c r="D13" s="47">
        <v>4000</v>
      </c>
      <c r="E13" s="92">
        <f>'02-11-GLR'!G13</f>
        <v>4000</v>
      </c>
      <c r="G13" s="93">
        <f>K13/$E$5</f>
        <v>0.77914032493583785</v>
      </c>
      <c r="H13" s="49">
        <f>G12*E13</f>
        <v>3117.9296462297116</v>
      </c>
      <c r="I13" s="53">
        <f>H13/S13</f>
        <v>544.14129951652899</v>
      </c>
      <c r="J13" s="49">
        <f>J12+H13</f>
        <v>19647.331749103825</v>
      </c>
      <c r="K13" s="51">
        <f>K12-O13</f>
        <v>350613.14622112701</v>
      </c>
      <c r="M13" s="93">
        <f>Q13/$E$5</f>
        <v>0.22085967506416224</v>
      </c>
      <c r="N13" s="49">
        <f>M12*E13</f>
        <v>882.07035377028808</v>
      </c>
      <c r="O13" s="53">
        <f>N13/S13</f>
        <v>153.93897971558255</v>
      </c>
      <c r="P13" s="49">
        <f>P12+N13</f>
        <v>5453.2482508961748</v>
      </c>
      <c r="Q13" s="51">
        <f>Q12+O13</f>
        <v>99386.853778873003</v>
      </c>
      <c r="R13" s="49"/>
      <c r="S13" s="95">
        <v>5.73</v>
      </c>
    </row>
    <row r="14" spans="1:19" ht="11.25" customHeight="1">
      <c r="A14" s="60" t="s">
        <v>113</v>
      </c>
      <c r="B14" s="48">
        <v>43799</v>
      </c>
      <c r="C14" s="53" t="s">
        <v>204</v>
      </c>
      <c r="E14" s="92">
        <f>'02-12-GDR'!F32</f>
        <v>-3104.8199999999997</v>
      </c>
      <c r="F14" s="49"/>
      <c r="G14" s="93">
        <f>K14/$E$5</f>
        <v>0.77940626619483822</v>
      </c>
      <c r="H14" s="49">
        <f>G13*E14</f>
        <v>-2419.0904636672876</v>
      </c>
      <c r="I14" s="53">
        <f>H14/S14</f>
        <v>-422.17983659114964</v>
      </c>
      <c r="J14" s="49">
        <f>J13+H14</f>
        <v>17228.241285436539</v>
      </c>
      <c r="K14" s="51">
        <f>K13-O14</f>
        <v>350732.8197876772</v>
      </c>
      <c r="L14" s="49"/>
      <c r="M14" s="93">
        <f>Q14/$E$5</f>
        <v>0.22059373380516178</v>
      </c>
      <c r="N14" s="49">
        <f>M13*E14</f>
        <v>-685.72953633271209</v>
      </c>
      <c r="O14" s="53">
        <f>N14/S14</f>
        <v>-119.67356655021152</v>
      </c>
      <c r="P14" s="49">
        <f>P13+N14</f>
        <v>4767.5187145634627</v>
      </c>
      <c r="Q14" s="51">
        <f>Q13+O14</f>
        <v>99267.180212322797</v>
      </c>
      <c r="R14" s="49"/>
      <c r="S14" s="95">
        <v>5.73</v>
      </c>
    </row>
    <row r="15" spans="1:19" ht="11.25" customHeight="1" thickBot="1">
      <c r="A15" s="206"/>
      <c r="B15" s="168" t="s">
        <v>225</v>
      </c>
      <c r="C15" s="168"/>
      <c r="D15" s="175">
        <f>SUM(D12:D14)</f>
        <v>34645</v>
      </c>
      <c r="E15" s="116">
        <f>SUM(E12:E14)</f>
        <v>23395.18</v>
      </c>
      <c r="F15" s="107"/>
      <c r="G15" s="93"/>
      <c r="H15" s="116">
        <f>SUM(H12:H14)</f>
        <v>18280.114253503845</v>
      </c>
      <c r="I15" s="117">
        <f>SUM(I12:I14)</f>
        <v>3190.2468156202162</v>
      </c>
      <c r="J15" s="110"/>
      <c r="K15" s="204"/>
      <c r="L15" s="110"/>
      <c r="M15" s="93"/>
      <c r="N15" s="116">
        <f>SUM(N12:N14)</f>
        <v>5115.0657464961569</v>
      </c>
      <c r="O15" s="117">
        <f>SUM(O12:O14)</f>
        <v>892.68163115116158</v>
      </c>
      <c r="P15" s="107"/>
      <c r="Q15" s="204"/>
      <c r="R15" s="107"/>
      <c r="S15" s="232"/>
    </row>
    <row r="16" spans="1:19" ht="11.25" customHeight="1" thickBot="1">
      <c r="A16" s="239"/>
      <c r="B16" s="234"/>
      <c r="C16" s="220" t="s">
        <v>226</v>
      </c>
      <c r="D16" s="234">
        <f>D15+D10</f>
        <v>59645</v>
      </c>
      <c r="E16" s="240">
        <f>E15+E10</f>
        <v>21995.760000000002</v>
      </c>
      <c r="F16" s="226"/>
      <c r="G16" s="224"/>
      <c r="H16" s="226"/>
      <c r="I16" s="226"/>
      <c r="J16" s="226"/>
      <c r="K16" s="225"/>
      <c r="L16" s="226"/>
      <c r="M16" s="224"/>
      <c r="N16" s="226"/>
      <c r="O16" s="235"/>
      <c r="P16" s="226"/>
      <c r="Q16" s="226"/>
      <c r="R16" s="226"/>
      <c r="S16" s="229"/>
    </row>
    <row r="17" spans="1:19" ht="11.25" customHeight="1">
      <c r="A17" s="206">
        <v>2020</v>
      </c>
      <c r="B17" s="236"/>
      <c r="C17" s="236"/>
      <c r="D17" s="216"/>
      <c r="E17" s="212"/>
      <c r="F17" s="212"/>
      <c r="G17" s="210"/>
      <c r="H17" s="212"/>
      <c r="I17" s="212"/>
      <c r="J17" s="212"/>
      <c r="K17" s="213"/>
      <c r="L17" s="212"/>
      <c r="M17" s="210"/>
      <c r="N17" s="212"/>
      <c r="O17" s="211"/>
      <c r="P17" s="212"/>
      <c r="Q17" s="212"/>
      <c r="R17" s="212"/>
      <c r="S17" s="95"/>
    </row>
    <row r="18" spans="1:19" ht="11.25" customHeight="1">
      <c r="A18" s="60" t="s">
        <v>30</v>
      </c>
      <c r="B18" s="48">
        <v>43920</v>
      </c>
      <c r="C18" s="48" t="s">
        <v>227</v>
      </c>
      <c r="D18" s="47">
        <v>6200</v>
      </c>
      <c r="E18" s="92">
        <f>'02-11-GLR'!G19</f>
        <v>6200</v>
      </c>
      <c r="G18" s="93">
        <f t="shared" ref="G18:G27" si="0">K18/$E$5</f>
        <v>0.77893359256442807</v>
      </c>
      <c r="H18" s="49">
        <f>G14*E18</f>
        <v>4832.3188504079972</v>
      </c>
      <c r="I18" s="53">
        <f t="shared" ref="I18:I27" si="1">H18/S18</f>
        <v>751.52703738849107</v>
      </c>
      <c r="J18" s="49">
        <f>J14+H18</f>
        <v>22060.560135844535</v>
      </c>
      <c r="K18" s="51">
        <f>K14-O18</f>
        <v>350520.11665399262</v>
      </c>
      <c r="M18" s="93">
        <f t="shared" ref="M18:M27" si="2">Q18/$E$5</f>
        <v>0.22106640743557199</v>
      </c>
      <c r="N18" s="49">
        <f>M14*E18</f>
        <v>1367.6811495920031</v>
      </c>
      <c r="O18" s="53">
        <f t="shared" ref="O18:O27" si="3">N18/S18</f>
        <v>212.7031336846039</v>
      </c>
      <c r="P18" s="49">
        <f>P14+N18</f>
        <v>6135.1998641554655</v>
      </c>
      <c r="Q18" s="51">
        <f>Q14+O18</f>
        <v>99479.883346007395</v>
      </c>
      <c r="R18" s="49"/>
      <c r="S18" s="95">
        <v>6.43</v>
      </c>
    </row>
    <row r="19" spans="1:19" ht="11.25" customHeight="1">
      <c r="A19" s="60" t="s">
        <v>38</v>
      </c>
      <c r="B19" s="48">
        <v>44134</v>
      </c>
      <c r="C19" s="48" t="s">
        <v>228</v>
      </c>
      <c r="D19" s="47">
        <v>7800</v>
      </c>
      <c r="E19" s="92">
        <f>'02-11-GLR'!G25</f>
        <v>7800</v>
      </c>
      <c r="G19" s="93">
        <f t="shared" si="0"/>
        <v>0.77846169382934394</v>
      </c>
      <c r="H19" s="49">
        <f t="shared" ref="H19:H27" si="4">G18*E19</f>
        <v>6075.6820220025393</v>
      </c>
      <c r="I19" s="53">
        <f t="shared" si="1"/>
        <v>748.23670221706152</v>
      </c>
      <c r="J19" s="49">
        <f t="shared" ref="J19:J27" si="5">J18+H19</f>
        <v>28136.242157847075</v>
      </c>
      <c r="K19" s="51">
        <f t="shared" ref="K19:K27" si="6">K18-O19</f>
        <v>350307.76222320477</v>
      </c>
      <c r="M19" s="93">
        <f t="shared" si="2"/>
        <v>0.22153830617065612</v>
      </c>
      <c r="N19" s="49">
        <f t="shared" ref="N19:N27" si="7">M18*E19</f>
        <v>1724.3179779974614</v>
      </c>
      <c r="O19" s="53">
        <f t="shared" si="3"/>
        <v>212.35443078786471</v>
      </c>
      <c r="P19" s="49">
        <f t="shared" ref="P19:P27" si="8">P18+N19</f>
        <v>7859.5178421529272</v>
      </c>
      <c r="Q19" s="51">
        <f t="shared" ref="Q19:Q27" si="9">Q18+O19</f>
        <v>99692.237776795257</v>
      </c>
      <c r="R19" s="49"/>
      <c r="S19" s="95">
        <v>8.1199999999999992</v>
      </c>
    </row>
    <row r="20" spans="1:19" ht="11.25" customHeight="1">
      <c r="A20" s="60" t="s">
        <v>38</v>
      </c>
      <c r="B20" s="48">
        <v>44134</v>
      </c>
      <c r="C20" s="53" t="s">
        <v>306</v>
      </c>
      <c r="E20" s="92">
        <f>'02-12-GDR'!F57</f>
        <v>-2000</v>
      </c>
      <c r="F20" s="49"/>
      <c r="G20" s="93">
        <f t="shared" si="0"/>
        <v>0.77858295179659665</v>
      </c>
      <c r="H20" s="49">
        <f t="shared" si="4"/>
        <v>-1556.9233876586879</v>
      </c>
      <c r="I20" s="53">
        <f t="shared" si="1"/>
        <v>-191.73933345550347</v>
      </c>
      <c r="J20" s="49">
        <f t="shared" si="5"/>
        <v>26579.318770188387</v>
      </c>
      <c r="K20" s="51">
        <f t="shared" si="6"/>
        <v>350362.32830846851</v>
      </c>
      <c r="M20" s="93">
        <f t="shared" si="2"/>
        <v>0.22141704820340344</v>
      </c>
      <c r="N20" s="49">
        <f t="shared" si="7"/>
        <v>-443.07661234131223</v>
      </c>
      <c r="O20" s="53">
        <f t="shared" si="3"/>
        <v>-54.566085263708409</v>
      </c>
      <c r="P20" s="49">
        <f t="shared" si="8"/>
        <v>7416.4412298116149</v>
      </c>
      <c r="Q20" s="51">
        <f t="shared" si="9"/>
        <v>99637.671691531548</v>
      </c>
      <c r="R20" s="49"/>
      <c r="S20" s="95">
        <v>8.1199999999999992</v>
      </c>
    </row>
    <row r="21" spans="1:19" ht="11.25" customHeight="1">
      <c r="A21" s="60" t="s">
        <v>34</v>
      </c>
      <c r="B21" s="48">
        <v>44177</v>
      </c>
      <c r="C21" s="48" t="s">
        <v>229</v>
      </c>
      <c r="D21" s="47">
        <v>30000</v>
      </c>
      <c r="E21" s="92">
        <f>'02-11-GLR'!G22+'02-11-GLR'!G23+'02-11-GLR'!G31+'02-11-GLR'!G32</f>
        <v>22500</v>
      </c>
      <c r="G21" s="93">
        <f t="shared" si="0"/>
        <v>0.77718687961372535</v>
      </c>
      <c r="H21" s="49">
        <f t="shared" si="4"/>
        <v>17518.116415423425</v>
      </c>
      <c r="I21" s="53">
        <f t="shared" si="1"/>
        <v>2209.0941255262833</v>
      </c>
      <c r="J21" s="49">
        <f t="shared" si="5"/>
        <v>44097.435185611816</v>
      </c>
      <c r="K21" s="51">
        <f t="shared" si="6"/>
        <v>349734.0958261764</v>
      </c>
      <c r="M21" s="93">
        <f t="shared" si="2"/>
        <v>0.22281312038627482</v>
      </c>
      <c r="N21" s="49">
        <f t="shared" si="7"/>
        <v>4981.8835845765771</v>
      </c>
      <c r="O21" s="53">
        <f t="shared" si="3"/>
        <v>628.23248229212822</v>
      </c>
      <c r="P21" s="49">
        <f t="shared" si="8"/>
        <v>12398.324814388192</v>
      </c>
      <c r="Q21" s="51">
        <f t="shared" si="9"/>
        <v>100265.90417382367</v>
      </c>
      <c r="R21" s="49"/>
      <c r="S21" s="95">
        <v>7.93</v>
      </c>
    </row>
    <row r="22" spans="1:19" ht="11.25" customHeight="1">
      <c r="A22" s="60" t="s">
        <v>34</v>
      </c>
      <c r="B22" s="48">
        <v>44177</v>
      </c>
      <c r="C22" s="53" t="s">
        <v>307</v>
      </c>
      <c r="E22" s="92">
        <f>'02-12-GDR'!F65</f>
        <v>-5500</v>
      </c>
      <c r="F22" s="49"/>
      <c r="G22" s="93">
        <f t="shared" si="0"/>
        <v>0.77753029341844004</v>
      </c>
      <c r="H22" s="49">
        <f t="shared" si="4"/>
        <v>-4274.5278378754892</v>
      </c>
      <c r="I22" s="53">
        <f t="shared" si="1"/>
        <v>-539.03251423398353</v>
      </c>
      <c r="J22" s="49">
        <f t="shared" si="5"/>
        <v>39822.907347736327</v>
      </c>
      <c r="K22" s="51">
        <f t="shared" si="6"/>
        <v>349888.632038298</v>
      </c>
      <c r="M22" s="93">
        <f t="shared" si="2"/>
        <v>0.22246970658156009</v>
      </c>
      <c r="N22" s="49">
        <f t="shared" si="7"/>
        <v>-1225.4721621245114</v>
      </c>
      <c r="O22" s="53">
        <f t="shared" si="3"/>
        <v>-154.53621212162818</v>
      </c>
      <c r="P22" s="49">
        <f t="shared" si="8"/>
        <v>11172.85265226368</v>
      </c>
      <c r="Q22" s="51">
        <f t="shared" si="9"/>
        <v>100111.36796170204</v>
      </c>
      <c r="R22" s="49"/>
      <c r="S22" s="95">
        <v>7.93</v>
      </c>
    </row>
    <row r="23" spans="1:19" ht="11.25" customHeight="1">
      <c r="A23" s="60" t="s">
        <v>43</v>
      </c>
      <c r="B23" s="48">
        <v>44165</v>
      </c>
      <c r="C23" s="48" t="s">
        <v>230</v>
      </c>
      <c r="D23" s="47">
        <v>35000</v>
      </c>
      <c r="E23" s="92">
        <f>'02-11-GLR'!G29+'02-11-GLR'!G30</f>
        <v>23000</v>
      </c>
      <c r="G23" s="93">
        <f t="shared" si="0"/>
        <v>0.77607064336812603</v>
      </c>
      <c r="H23" s="49">
        <f t="shared" si="4"/>
        <v>17883.196748624119</v>
      </c>
      <c r="I23" s="53">
        <f t="shared" si="1"/>
        <v>2295.6606866012989</v>
      </c>
      <c r="J23" s="49">
        <f t="shared" si="5"/>
        <v>57706.104096360446</v>
      </c>
      <c r="K23" s="51">
        <f t="shared" si="6"/>
        <v>349231.78951565671</v>
      </c>
      <c r="M23" s="93">
        <f t="shared" si="2"/>
        <v>0.22392935663187413</v>
      </c>
      <c r="N23" s="49">
        <f t="shared" si="7"/>
        <v>5116.8032513758826</v>
      </c>
      <c r="O23" s="53">
        <f t="shared" si="3"/>
        <v>656.84252264131999</v>
      </c>
      <c r="P23" s="49">
        <f t="shared" si="8"/>
        <v>16289.655903639563</v>
      </c>
      <c r="Q23" s="51">
        <f t="shared" si="9"/>
        <v>100768.21048434336</v>
      </c>
      <c r="R23" s="49"/>
      <c r="S23" s="95">
        <v>7.79</v>
      </c>
    </row>
    <row r="24" spans="1:19" ht="11.25" customHeight="1">
      <c r="A24" s="60" t="s">
        <v>43</v>
      </c>
      <c r="B24" s="48">
        <v>44165</v>
      </c>
      <c r="C24" s="53" t="s">
        <v>308</v>
      </c>
      <c r="E24" s="92">
        <f>'02-12-GDR'!F77</f>
        <v>-21220</v>
      </c>
      <c r="F24" s="49"/>
      <c r="G24" s="93">
        <f t="shared" si="0"/>
        <v>0.77742616496211503</v>
      </c>
      <c r="H24" s="49">
        <f t="shared" si="4"/>
        <v>-16468.219052271634</v>
      </c>
      <c r="I24" s="53">
        <f t="shared" si="1"/>
        <v>-2114.0204174931496</v>
      </c>
      <c r="J24" s="49">
        <f t="shared" si="5"/>
        <v>41237.885044088813</v>
      </c>
      <c r="K24" s="51">
        <f t="shared" si="6"/>
        <v>349841.77423295175</v>
      </c>
      <c r="M24" s="93">
        <f t="shared" si="2"/>
        <v>0.22257383503788516</v>
      </c>
      <c r="N24" s="49">
        <f t="shared" si="7"/>
        <v>-4751.780947728369</v>
      </c>
      <c r="O24" s="53">
        <f t="shared" si="3"/>
        <v>-609.98471729504092</v>
      </c>
      <c r="P24" s="49">
        <f t="shared" si="8"/>
        <v>11537.874955911193</v>
      </c>
      <c r="Q24" s="51">
        <f t="shared" si="9"/>
        <v>100158.22576704832</v>
      </c>
      <c r="R24" s="49"/>
      <c r="S24" s="95">
        <v>7.79</v>
      </c>
    </row>
    <row r="25" spans="1:19" ht="11.25" customHeight="1">
      <c r="A25" s="60" t="s">
        <v>127</v>
      </c>
      <c r="B25" s="48">
        <v>44165</v>
      </c>
      <c r="C25" s="53" t="s">
        <v>204</v>
      </c>
      <c r="E25" s="92">
        <f>'02-12-GDR'!F54</f>
        <v>-5097.07</v>
      </c>
      <c r="F25" s="49"/>
      <c r="G25" s="93">
        <f t="shared" si="0"/>
        <v>0.77771297432056696</v>
      </c>
      <c r="H25" s="49">
        <f t="shared" si="4"/>
        <v>-3962.5955826434474</v>
      </c>
      <c r="I25" s="53">
        <f t="shared" si="1"/>
        <v>-450.80723352030122</v>
      </c>
      <c r="J25" s="49">
        <f t="shared" si="5"/>
        <v>37275.289461445369</v>
      </c>
      <c r="K25" s="51">
        <f t="shared" si="6"/>
        <v>349970.83844425512</v>
      </c>
      <c r="M25" s="93">
        <f t="shared" si="2"/>
        <v>0.22228702567943323</v>
      </c>
      <c r="N25" s="49">
        <f t="shared" si="7"/>
        <v>-1134.4744173565532</v>
      </c>
      <c r="O25" s="53">
        <f t="shared" si="3"/>
        <v>-129.06421130336216</v>
      </c>
      <c r="P25" s="49">
        <f t="shared" si="8"/>
        <v>10403.400538554641</v>
      </c>
      <c r="Q25" s="51">
        <f t="shared" si="9"/>
        <v>100029.16155574495</v>
      </c>
      <c r="R25" s="49"/>
      <c r="S25" s="95">
        <v>8.7899999999999991</v>
      </c>
    </row>
    <row r="26" spans="1:19" ht="11.25" customHeight="1">
      <c r="A26" s="60" t="s">
        <v>33</v>
      </c>
      <c r="B26" s="48">
        <v>43922</v>
      </c>
      <c r="C26" s="48" t="s">
        <v>222</v>
      </c>
      <c r="D26" s="47">
        <v>3014</v>
      </c>
      <c r="E26" s="92">
        <f>'02-11-GLR'!G20</f>
        <v>5000</v>
      </c>
      <c r="G26" s="93">
        <f t="shared" si="0"/>
        <v>0.77746069078217239</v>
      </c>
      <c r="H26" s="49">
        <f t="shared" si="4"/>
        <v>3888.564871602835</v>
      </c>
      <c r="I26" s="53">
        <f t="shared" si="1"/>
        <v>397.19763754880853</v>
      </c>
      <c r="J26" s="49">
        <f t="shared" si="5"/>
        <v>41163.854333048206</v>
      </c>
      <c r="K26" s="51">
        <f t="shared" si="6"/>
        <v>349857.31085197756</v>
      </c>
      <c r="M26" s="93">
        <f t="shared" si="2"/>
        <v>0.22253930921782777</v>
      </c>
      <c r="N26" s="49">
        <f t="shared" si="7"/>
        <v>1111.4351283971662</v>
      </c>
      <c r="O26" s="53">
        <f t="shared" si="3"/>
        <v>113.52759227754507</v>
      </c>
      <c r="P26" s="49">
        <f t="shared" si="8"/>
        <v>11514.835666951807</v>
      </c>
      <c r="Q26" s="51">
        <f t="shared" si="9"/>
        <v>100142.6891480225</v>
      </c>
      <c r="R26" s="49"/>
      <c r="S26" s="95">
        <v>9.7899999999999991</v>
      </c>
    </row>
    <row r="27" spans="1:19" ht="11.25" customHeight="1">
      <c r="A27" s="60" t="s">
        <v>33</v>
      </c>
      <c r="B27" s="48">
        <v>43922</v>
      </c>
      <c r="C27" s="53" t="s">
        <v>309</v>
      </c>
      <c r="D27" s="47">
        <v>1610</v>
      </c>
      <c r="E27" s="92">
        <f>'02-12-GDR'!F81</f>
        <v>-43079.224000000002</v>
      </c>
      <c r="F27" s="49"/>
      <c r="G27" s="93">
        <f t="shared" si="0"/>
        <v>0.78070825878711814</v>
      </c>
      <c r="H27" s="49">
        <f t="shared" si="4"/>
        <v>-33492.40324939994</v>
      </c>
      <c r="I27" s="53">
        <f t="shared" si="1"/>
        <v>-5105.5492758231621</v>
      </c>
      <c r="J27" s="49">
        <f t="shared" si="5"/>
        <v>7671.4510836482659</v>
      </c>
      <c r="K27" s="51">
        <f t="shared" si="6"/>
        <v>351318.71645420318</v>
      </c>
      <c r="M27" s="93">
        <f t="shared" si="2"/>
        <v>0.21929174121288195</v>
      </c>
      <c r="N27" s="49">
        <f t="shared" si="7"/>
        <v>-9586.8207506000672</v>
      </c>
      <c r="O27" s="53">
        <f t="shared" si="3"/>
        <v>-1461.40560222562</v>
      </c>
      <c r="P27" s="49">
        <f t="shared" si="8"/>
        <v>1928.0149163517399</v>
      </c>
      <c r="Q27" s="51">
        <f t="shared" si="9"/>
        <v>98681.283545796876</v>
      </c>
      <c r="R27" s="49"/>
      <c r="S27" s="95">
        <v>6.56</v>
      </c>
    </row>
    <row r="28" spans="1:19" ht="11.25" customHeight="1" thickBot="1">
      <c r="A28" s="206"/>
      <c r="B28" s="168" t="s">
        <v>231</v>
      </c>
      <c r="C28" s="168"/>
      <c r="D28" s="175">
        <f>SUM(D18:D27)</f>
        <v>83624</v>
      </c>
      <c r="E28" s="116">
        <f>SUM(E18:E27)</f>
        <v>-12396.294000000002</v>
      </c>
      <c r="F28" s="110"/>
      <c r="G28" s="93"/>
      <c r="H28" s="116">
        <f>SUM(H18:H27)</f>
        <v>-9556.7902017882807</v>
      </c>
      <c r="I28" s="117">
        <f>SUM(I18:I27)</f>
        <v>-1999.4325852441571</v>
      </c>
      <c r="J28" s="110"/>
      <c r="K28" s="204"/>
      <c r="L28" s="110"/>
      <c r="M28" s="93"/>
      <c r="N28" s="116">
        <f>SUM(N18:N27)</f>
        <v>-2839.5037982117228</v>
      </c>
      <c r="O28" s="117">
        <f>SUM(O18:O27)</f>
        <v>-585.89666652589779</v>
      </c>
      <c r="P28" s="107"/>
      <c r="Q28" s="110"/>
      <c r="R28" s="107"/>
      <c r="S28" s="95"/>
    </row>
    <row r="29" spans="1:19" ht="11.25" customHeight="1" thickBot="1">
      <c r="A29" s="237"/>
      <c r="B29" s="238"/>
      <c r="C29" s="220" t="s">
        <v>232</v>
      </c>
      <c r="D29" s="234">
        <f>D28+D16</f>
        <v>143269</v>
      </c>
      <c r="E29" s="234">
        <f>E28+E16</f>
        <v>9599.4660000000003</v>
      </c>
      <c r="F29" s="226"/>
      <c r="G29" s="224"/>
      <c r="H29" s="226"/>
      <c r="I29" s="226"/>
      <c r="J29" s="226"/>
      <c r="K29" s="225"/>
      <c r="L29" s="226"/>
      <c r="M29" s="224"/>
      <c r="N29" s="226"/>
      <c r="O29" s="235"/>
      <c r="P29" s="226"/>
      <c r="Q29" s="226"/>
      <c r="R29" s="226"/>
      <c r="S29" s="229"/>
    </row>
    <row r="30" spans="1:19" ht="11.25" customHeight="1">
      <c r="A30" s="206">
        <v>2021</v>
      </c>
      <c r="B30" s="236"/>
      <c r="C30" s="236"/>
      <c r="D30" s="216"/>
      <c r="E30" s="212"/>
      <c r="F30" s="212"/>
      <c r="G30" s="210"/>
      <c r="H30" s="212"/>
      <c r="I30" s="212"/>
      <c r="J30" s="212"/>
      <c r="K30" s="213"/>
      <c r="L30" s="212"/>
      <c r="M30" s="210"/>
      <c r="N30" s="212"/>
      <c r="O30" s="211"/>
      <c r="P30" s="212"/>
      <c r="Q30" s="212"/>
      <c r="R30" s="212"/>
      <c r="S30" s="95"/>
    </row>
    <row r="31" spans="1:19" ht="11.25" customHeight="1">
      <c r="A31" s="60" t="s">
        <v>52</v>
      </c>
      <c r="B31" s="48">
        <v>44316</v>
      </c>
      <c r="C31" s="48" t="s">
        <v>233</v>
      </c>
      <c r="D31" s="47">
        <v>6800</v>
      </c>
      <c r="E31" s="92">
        <f>'02-11-GLR'!G39</f>
        <v>6800</v>
      </c>
      <c r="F31" s="49"/>
      <c r="G31" s="93">
        <f t="shared" ref="G31:G40" si="10">K31/$E$5</f>
        <v>0.78030266002736093</v>
      </c>
      <c r="H31" s="49">
        <f>G27*E31</f>
        <v>5308.8161597524031</v>
      </c>
      <c r="I31" s="53">
        <f t="shared" ref="I31:I40" si="11">H31/S31</f>
        <v>649.79389960249728</v>
      </c>
      <c r="J31" s="49">
        <f>J27+H31</f>
        <v>12980.267243400669</v>
      </c>
      <c r="K31" s="51">
        <f>K27-O31</f>
        <v>351136.19701231242</v>
      </c>
      <c r="M31" s="93">
        <f t="shared" ref="M31:M40" si="12">Q31/$E$5</f>
        <v>0.21969733997263924</v>
      </c>
      <c r="N31" s="49">
        <f>M27*E31</f>
        <v>1491.1838402475973</v>
      </c>
      <c r="O31" s="53">
        <f t="shared" ref="O31:O40" si="13">N31/S31</f>
        <v>182.51944189077079</v>
      </c>
      <c r="P31" s="49">
        <f>P27+N31</f>
        <v>3419.1987565993372</v>
      </c>
      <c r="Q31" s="51">
        <f>Q27+O31</f>
        <v>98863.802987687654</v>
      </c>
      <c r="R31" s="49"/>
      <c r="S31" s="95">
        <v>8.17</v>
      </c>
    </row>
    <row r="32" spans="1:19" ht="11.25" customHeight="1">
      <c r="A32" s="60" t="s">
        <v>49</v>
      </c>
      <c r="B32" s="48">
        <v>44285</v>
      </c>
      <c r="C32" s="48" t="s">
        <v>308</v>
      </c>
      <c r="E32" s="92">
        <f>'02-11-GLR'!G36+'02-11-GLR'!G37</f>
        <v>12000</v>
      </c>
      <c r="F32" s="49"/>
      <c r="G32" s="93">
        <f t="shared" si="10"/>
        <v>0.77958026844504236</v>
      </c>
      <c r="H32" s="49">
        <f t="shared" ref="H32:H40" si="14">G31*E32</f>
        <v>9363.631920328331</v>
      </c>
      <c r="I32" s="53">
        <f t="shared" si="11"/>
        <v>1154.5785351822851</v>
      </c>
      <c r="J32" s="49">
        <f t="shared" ref="J32:J40" si="15">J31+H32</f>
        <v>22343.899163729002</v>
      </c>
      <c r="K32" s="51">
        <f t="shared" ref="K32:K40" si="16">K31-O32</f>
        <v>350811.12080026907</v>
      </c>
      <c r="M32" s="93">
        <f t="shared" si="12"/>
        <v>0.22041973155495781</v>
      </c>
      <c r="N32" s="49">
        <f t="shared" ref="N32:N40" si="17">M31*E32</f>
        <v>2636.3680796716708</v>
      </c>
      <c r="O32" s="53">
        <f t="shared" si="13"/>
        <v>325.07621204336266</v>
      </c>
      <c r="P32" s="49">
        <f t="shared" ref="P32:P40" si="18">P31+N32</f>
        <v>6055.5668362710076</v>
      </c>
      <c r="Q32" s="51">
        <f t="shared" ref="Q32:Q40" si="19">Q31+O32</f>
        <v>99188.879199731018</v>
      </c>
      <c r="R32" s="49"/>
      <c r="S32" s="95">
        <v>8.11</v>
      </c>
    </row>
    <row r="33" spans="1:19" ht="11.25" customHeight="1">
      <c r="A33" s="60" t="s">
        <v>55</v>
      </c>
      <c r="B33" s="48">
        <v>44457</v>
      </c>
      <c r="C33" s="48" t="s">
        <v>234</v>
      </c>
      <c r="D33" s="47">
        <v>24000</v>
      </c>
      <c r="E33" s="92">
        <f>'02-11-GLR'!G41</f>
        <v>24000</v>
      </c>
      <c r="F33" s="49"/>
      <c r="G33" s="93">
        <f t="shared" si="10"/>
        <v>0.77820693678426389</v>
      </c>
      <c r="H33" s="49">
        <f t="shared" si="14"/>
        <v>18709.926442681015</v>
      </c>
      <c r="I33" s="53">
        <f t="shared" si="11"/>
        <v>2185.7390704066606</v>
      </c>
      <c r="J33" s="49">
        <f t="shared" si="15"/>
        <v>41053.825606410013</v>
      </c>
      <c r="K33" s="51">
        <f t="shared" si="16"/>
        <v>350193.12155291875</v>
      </c>
      <c r="M33" s="93">
        <f t="shared" si="12"/>
        <v>0.22179306321573639</v>
      </c>
      <c r="N33" s="49">
        <f t="shared" si="17"/>
        <v>5290.0735573189877</v>
      </c>
      <c r="O33" s="53">
        <f t="shared" si="13"/>
        <v>617.99924735034904</v>
      </c>
      <c r="P33" s="49">
        <f t="shared" si="18"/>
        <v>11345.640393589994</v>
      </c>
      <c r="Q33" s="51">
        <f t="shared" si="19"/>
        <v>99806.87844708137</v>
      </c>
      <c r="R33" s="49"/>
      <c r="S33" s="95">
        <v>8.56</v>
      </c>
    </row>
    <row r="34" spans="1:19" ht="11.25" customHeight="1">
      <c r="A34" s="60" t="s">
        <v>57</v>
      </c>
      <c r="B34" s="48">
        <v>44352</v>
      </c>
      <c r="C34" s="48" t="s">
        <v>307</v>
      </c>
      <c r="E34" s="92">
        <f>'02-11-GLR'!G42+'02-11-GLR'!G43+'02-11-GLR'!G44</f>
        <v>7500</v>
      </c>
      <c r="F34" s="49"/>
      <c r="G34" s="93">
        <f t="shared" si="10"/>
        <v>0.77777810255530844</v>
      </c>
      <c r="H34" s="49">
        <f t="shared" si="14"/>
        <v>5836.5520258819788</v>
      </c>
      <c r="I34" s="53">
        <f t="shared" si="11"/>
        <v>677.09420253851272</v>
      </c>
      <c r="J34" s="49">
        <f t="shared" si="15"/>
        <v>46890.377632291995</v>
      </c>
      <c r="K34" s="51">
        <f t="shared" si="16"/>
        <v>350000.14614988881</v>
      </c>
      <c r="M34" s="93">
        <f t="shared" si="12"/>
        <v>0.22222189744469178</v>
      </c>
      <c r="N34" s="49">
        <f t="shared" si="17"/>
        <v>1663.4479741180228</v>
      </c>
      <c r="O34" s="53">
        <f t="shared" si="13"/>
        <v>192.97540302993306</v>
      </c>
      <c r="P34" s="49">
        <f t="shared" si="18"/>
        <v>13009.088367708016</v>
      </c>
      <c r="Q34" s="51">
        <f t="shared" si="19"/>
        <v>99999.853850111307</v>
      </c>
      <c r="R34" s="49"/>
      <c r="S34" s="95">
        <v>8.6199999999999992</v>
      </c>
    </row>
    <row r="35" spans="1:19" ht="11.25" customHeight="1">
      <c r="A35" s="60" t="s">
        <v>60</v>
      </c>
      <c r="B35" s="48">
        <v>44438</v>
      </c>
      <c r="C35" s="48" t="s">
        <v>229</v>
      </c>
      <c r="D35" s="47">
        <v>28800</v>
      </c>
      <c r="E35" s="92">
        <f>'02-11-GLR'!G46</f>
        <v>28800</v>
      </c>
      <c r="F35" s="49"/>
      <c r="G35" s="93">
        <f t="shared" si="10"/>
        <v>0.77607891480901692</v>
      </c>
      <c r="H35" s="49">
        <f t="shared" si="14"/>
        <v>22400.009353592883</v>
      </c>
      <c r="I35" s="53">
        <f t="shared" si="11"/>
        <v>2676.2257292225668</v>
      </c>
      <c r="J35" s="49">
        <f t="shared" si="15"/>
        <v>69290.386985884878</v>
      </c>
      <c r="K35" s="51">
        <f t="shared" si="16"/>
        <v>349235.51166405762</v>
      </c>
      <c r="M35" s="93">
        <f t="shared" si="12"/>
        <v>0.22392108519098333</v>
      </c>
      <c r="N35" s="49">
        <f t="shared" si="17"/>
        <v>6399.9906464071237</v>
      </c>
      <c r="O35" s="53">
        <f t="shared" si="13"/>
        <v>764.63448583119759</v>
      </c>
      <c r="P35" s="49">
        <f t="shared" si="18"/>
        <v>19409.079014115141</v>
      </c>
      <c r="Q35" s="51">
        <f t="shared" si="19"/>
        <v>100764.4883359425</v>
      </c>
      <c r="R35" s="49"/>
      <c r="S35" s="95">
        <v>8.3699999999999992</v>
      </c>
    </row>
    <row r="36" spans="1:19" ht="11.25" customHeight="1">
      <c r="A36" s="60" t="s">
        <v>49</v>
      </c>
      <c r="B36" s="48">
        <v>44529</v>
      </c>
      <c r="C36" s="48" t="s">
        <v>230</v>
      </c>
      <c r="D36" s="47">
        <v>43160</v>
      </c>
      <c r="E36" s="92">
        <f>'02-11-GLR'!G48</f>
        <v>43160</v>
      </c>
      <c r="F36" s="49"/>
      <c r="G36" s="93">
        <f t="shared" si="10"/>
        <v>0.77429958423056844</v>
      </c>
      <c r="H36" s="49">
        <f t="shared" si="14"/>
        <v>33495.565963157169</v>
      </c>
      <c r="I36" s="53">
        <f t="shared" si="11"/>
        <v>2775.109027602085</v>
      </c>
      <c r="J36" s="49">
        <f t="shared" si="15"/>
        <v>102785.95294904205</v>
      </c>
      <c r="K36" s="51">
        <f t="shared" si="16"/>
        <v>348434.81290375581</v>
      </c>
      <c r="M36" s="93">
        <f t="shared" si="12"/>
        <v>0.22570041576943178</v>
      </c>
      <c r="N36" s="49">
        <f t="shared" si="17"/>
        <v>9664.4340368428402</v>
      </c>
      <c r="O36" s="53">
        <f t="shared" si="13"/>
        <v>800.69876030180944</v>
      </c>
      <c r="P36" s="49">
        <f t="shared" si="18"/>
        <v>29073.513050957983</v>
      </c>
      <c r="Q36" s="51">
        <f t="shared" si="19"/>
        <v>101565.18709624431</v>
      </c>
      <c r="R36" s="49"/>
      <c r="S36" s="95">
        <v>12.07</v>
      </c>
    </row>
    <row r="37" spans="1:19" ht="11.25" customHeight="1">
      <c r="A37" s="60" t="s">
        <v>63</v>
      </c>
      <c r="B37" s="48">
        <v>44413</v>
      </c>
      <c r="C37" s="48" t="s">
        <v>235</v>
      </c>
      <c r="D37" s="47">
        <v>30000</v>
      </c>
      <c r="E37" s="92">
        <f>'02-11-GLR'!G50</f>
        <v>30000</v>
      </c>
      <c r="F37" s="49"/>
      <c r="G37" s="93">
        <f t="shared" si="10"/>
        <v>0.77251044102193245</v>
      </c>
      <c r="H37" s="49">
        <f t="shared" si="14"/>
        <v>23228.987526917052</v>
      </c>
      <c r="I37" s="53">
        <f t="shared" si="11"/>
        <v>2762.0674823920394</v>
      </c>
      <c r="J37" s="49">
        <f t="shared" si="15"/>
        <v>126014.9404759591</v>
      </c>
      <c r="K37" s="51">
        <f t="shared" si="16"/>
        <v>347629.6984598696</v>
      </c>
      <c r="M37" s="93">
        <f t="shared" si="12"/>
        <v>0.22748955897806777</v>
      </c>
      <c r="N37" s="49">
        <f t="shared" si="17"/>
        <v>6771.0124730829539</v>
      </c>
      <c r="O37" s="53">
        <f t="shared" si="13"/>
        <v>805.11444388620134</v>
      </c>
      <c r="P37" s="49">
        <f t="shared" si="18"/>
        <v>35844.525524040939</v>
      </c>
      <c r="Q37" s="51">
        <f t="shared" si="19"/>
        <v>102370.3015401305</v>
      </c>
      <c r="R37" s="49"/>
      <c r="S37" s="95">
        <v>8.41</v>
      </c>
    </row>
    <row r="38" spans="1:19" ht="11.25" customHeight="1">
      <c r="A38" s="60" t="s">
        <v>63</v>
      </c>
      <c r="B38" s="48">
        <v>44423</v>
      </c>
      <c r="C38" s="53" t="s">
        <v>310</v>
      </c>
      <c r="E38" s="92">
        <f>'02-12-GDR'!F114</f>
        <v>-15585</v>
      </c>
      <c r="F38" s="49"/>
      <c r="G38" s="93">
        <f t="shared" si="10"/>
        <v>0.77343408952438741</v>
      </c>
      <c r="H38" s="49">
        <f t="shared" si="14"/>
        <v>-12039.575223326818</v>
      </c>
      <c r="I38" s="53">
        <f t="shared" si="11"/>
        <v>-1411.4390648683257</v>
      </c>
      <c r="J38" s="49">
        <f t="shared" si="15"/>
        <v>113975.36525263228</v>
      </c>
      <c r="K38" s="51">
        <f t="shared" si="16"/>
        <v>348045.34028597432</v>
      </c>
      <c r="M38" s="93">
        <f t="shared" si="12"/>
        <v>0.22656591047561286</v>
      </c>
      <c r="N38" s="49">
        <f t="shared" si="17"/>
        <v>-3545.4247766731864</v>
      </c>
      <c r="O38" s="53">
        <f t="shared" si="13"/>
        <v>-415.64182610471124</v>
      </c>
      <c r="P38" s="49">
        <f t="shared" si="18"/>
        <v>32299.100747367753</v>
      </c>
      <c r="Q38" s="51">
        <f t="shared" si="19"/>
        <v>101954.65971402579</v>
      </c>
      <c r="R38" s="49"/>
      <c r="S38" s="95">
        <v>8.5299999999999994</v>
      </c>
    </row>
    <row r="39" spans="1:19" ht="11.25" customHeight="1">
      <c r="A39" s="60" t="s">
        <v>236</v>
      </c>
      <c r="B39" s="48">
        <v>44423</v>
      </c>
      <c r="C39" s="53" t="s">
        <v>311</v>
      </c>
      <c r="E39" s="92">
        <f>'02-12-GDR'!F125</f>
        <v>-12305</v>
      </c>
      <c r="F39" s="49"/>
      <c r="G39" s="93">
        <f t="shared" si="10"/>
        <v>0.77416038717409497</v>
      </c>
      <c r="H39" s="49">
        <f t="shared" si="14"/>
        <v>-9517.1064715975863</v>
      </c>
      <c r="I39" s="53">
        <f t="shared" si="11"/>
        <v>-1115.721743446376</v>
      </c>
      <c r="J39" s="49">
        <f t="shared" si="15"/>
        <v>104458.2587810347</v>
      </c>
      <c r="K39" s="51">
        <f t="shared" si="16"/>
        <v>348372.17422834272</v>
      </c>
      <c r="M39" s="93">
        <f t="shared" si="12"/>
        <v>0.22583961282590534</v>
      </c>
      <c r="N39" s="49">
        <f t="shared" si="17"/>
        <v>-2787.8935284024165</v>
      </c>
      <c r="O39" s="53">
        <f t="shared" si="13"/>
        <v>-326.83394236839587</v>
      </c>
      <c r="P39" s="49">
        <f t="shared" si="18"/>
        <v>29511.207218965337</v>
      </c>
      <c r="Q39" s="51">
        <f t="shared" si="19"/>
        <v>101627.8257716574</v>
      </c>
      <c r="R39" s="49"/>
      <c r="S39" s="95">
        <v>8.5299999999999994</v>
      </c>
    </row>
    <row r="40" spans="1:19" ht="11.25" customHeight="1">
      <c r="A40" s="60" t="s">
        <v>237</v>
      </c>
      <c r="B40" s="48">
        <v>44423</v>
      </c>
      <c r="C40" s="53" t="s">
        <v>204</v>
      </c>
      <c r="E40" s="92">
        <f>'02-12-GDR'!F102</f>
        <v>-4179.3100000000004</v>
      </c>
      <c r="F40" s="49"/>
      <c r="G40" s="93">
        <f t="shared" si="10"/>
        <v>0.77440627847337318</v>
      </c>
      <c r="H40" s="49">
        <f t="shared" si="14"/>
        <v>-3235.4562477205673</v>
      </c>
      <c r="I40" s="53">
        <f t="shared" si="11"/>
        <v>-379.30319434004309</v>
      </c>
      <c r="J40" s="49">
        <f t="shared" si="15"/>
        <v>101222.80253331414</v>
      </c>
      <c r="K40" s="51">
        <f t="shared" si="16"/>
        <v>348482.82531301794</v>
      </c>
      <c r="M40" s="93">
        <f t="shared" si="12"/>
        <v>0.22559372152662713</v>
      </c>
      <c r="N40" s="49">
        <f t="shared" si="17"/>
        <v>-943.8537522794345</v>
      </c>
      <c r="O40" s="53">
        <f t="shared" si="13"/>
        <v>-110.65108467519748</v>
      </c>
      <c r="P40" s="49">
        <f t="shared" si="18"/>
        <v>28567.353466685901</v>
      </c>
      <c r="Q40" s="51">
        <f t="shared" si="19"/>
        <v>101517.17468698221</v>
      </c>
      <c r="R40" s="49"/>
      <c r="S40" s="95">
        <v>8.5299999999999994</v>
      </c>
    </row>
    <row r="41" spans="1:19" ht="11.25" customHeight="1" thickBot="1">
      <c r="A41" s="206"/>
      <c r="B41" s="168" t="s">
        <v>238</v>
      </c>
      <c r="C41" s="168"/>
      <c r="D41" s="175">
        <f>SUM(D31:D40)</f>
        <v>132760</v>
      </c>
      <c r="E41" s="116">
        <f>SUM(E31:E40)</f>
        <v>120190.69</v>
      </c>
      <c r="F41" s="107"/>
      <c r="G41" s="93"/>
      <c r="H41" s="116">
        <f>SUM(H31:H40)</f>
        <v>93551.351449665861</v>
      </c>
      <c r="I41" s="117">
        <f>SUM(I31:I40)</f>
        <v>9974.1439442919018</v>
      </c>
      <c r="J41" s="107"/>
      <c r="K41" s="204"/>
      <c r="L41" s="110"/>
      <c r="M41" s="93"/>
      <c r="N41" s="116">
        <f>SUM(N31:N40)</f>
        <v>26639.33855033416</v>
      </c>
      <c r="O41" s="117">
        <f>SUM(O31:O40)</f>
        <v>2835.8911411853187</v>
      </c>
      <c r="P41" s="107"/>
      <c r="Q41" s="204"/>
      <c r="R41" s="107"/>
      <c r="S41" s="95"/>
    </row>
    <row r="42" spans="1:19" ht="11.25" customHeight="1" thickBot="1">
      <c r="A42" s="218"/>
      <c r="B42" s="233"/>
      <c r="C42" s="220" t="s">
        <v>239</v>
      </c>
      <c r="D42" s="234">
        <f>D41+D29</f>
        <v>276029</v>
      </c>
      <c r="E42" s="234">
        <f>E41+E29</f>
        <v>129790.156</v>
      </c>
      <c r="F42" s="226"/>
      <c r="G42" s="224"/>
      <c r="H42" s="226"/>
      <c r="I42" s="226"/>
      <c r="J42" s="226"/>
      <c r="K42" s="225"/>
      <c r="L42" s="226"/>
      <c r="M42" s="224"/>
      <c r="N42" s="226"/>
      <c r="O42" s="235"/>
      <c r="P42" s="226"/>
      <c r="Q42" s="226"/>
      <c r="R42" s="226"/>
      <c r="S42" s="229"/>
    </row>
    <row r="43" spans="1:19" ht="11.25" customHeight="1">
      <c r="A43" s="212"/>
      <c r="B43" s="207"/>
      <c r="C43" s="294"/>
      <c r="D43" s="216"/>
      <c r="E43" s="216"/>
      <c r="F43" s="212"/>
      <c r="G43" s="210"/>
      <c r="H43" s="212"/>
      <c r="I43" s="212"/>
      <c r="J43" s="212"/>
      <c r="K43" s="213"/>
      <c r="L43" s="212"/>
      <c r="M43" s="210"/>
      <c r="N43" s="212"/>
      <c r="O43" s="211"/>
      <c r="P43" s="212"/>
      <c r="Q43" s="212"/>
      <c r="R43" s="212"/>
      <c r="S43" s="212"/>
    </row>
    <row r="44" spans="1:19" ht="11.25" customHeight="1" thickBot="1">
      <c r="C44" s="109"/>
      <c r="D44" s="110"/>
      <c r="E44" s="110"/>
      <c r="G44" s="93"/>
      <c r="M44" s="93"/>
    </row>
    <row r="45" spans="1:19" ht="11.25" customHeight="1">
      <c r="A45" s="88">
        <v>2022</v>
      </c>
      <c r="B45" s="72"/>
      <c r="C45" s="72"/>
      <c r="D45" s="58"/>
      <c r="E45" s="111"/>
      <c r="F45" s="103"/>
      <c r="G45" s="102"/>
      <c r="H45" s="57"/>
      <c r="I45" s="57"/>
      <c r="J45" s="57"/>
      <c r="K45" s="104"/>
      <c r="L45" s="57"/>
      <c r="M45" s="102"/>
      <c r="N45" s="57"/>
      <c r="O45" s="91"/>
      <c r="P45" s="57"/>
      <c r="Q45" s="57"/>
      <c r="R45" s="57"/>
      <c r="S45" s="112"/>
    </row>
    <row r="46" spans="1:19" ht="11.25" customHeight="1">
      <c r="A46" s="60" t="s">
        <v>67</v>
      </c>
      <c r="B46" s="48">
        <v>44651</v>
      </c>
      <c r="C46" s="48" t="s">
        <v>240</v>
      </c>
      <c r="D46" s="47">
        <v>36000</v>
      </c>
      <c r="E46" s="92">
        <f>'02-11-GLR'!G61+'02-11-GLR'!G62+'02-11-GLR'!G63</f>
        <v>36000</v>
      </c>
      <c r="F46" s="49"/>
      <c r="G46" s="93">
        <f t="shared" ref="G46:G64" si="20">K46/$E$5</f>
        <v>0.77336246715341195</v>
      </c>
      <c r="H46" s="49">
        <f>G40*E46</f>
        <v>27878.626025041434</v>
      </c>
      <c r="I46" s="53">
        <f t="shared" ref="I46:I64" si="21">H46/S46</f>
        <v>1612.4133039353057</v>
      </c>
      <c r="J46" s="49">
        <f>J40+H46</f>
        <v>129101.42855835558</v>
      </c>
      <c r="K46" s="51">
        <f>K40-O46</f>
        <v>348013.11021903536</v>
      </c>
      <c r="M46" s="93">
        <f t="shared" ref="M46:M64" si="22">Q46/$E$5</f>
        <v>0.22663753284658839</v>
      </c>
      <c r="N46" s="49">
        <f>M40*E46</f>
        <v>8121.3739749585766</v>
      </c>
      <c r="O46" s="53">
        <f t="shared" ref="O46:O64" si="23">N46/S46</f>
        <v>469.7150939825666</v>
      </c>
      <c r="P46" s="49">
        <f>P40+N46</f>
        <v>36688.727441644478</v>
      </c>
      <c r="Q46" s="51">
        <f>Q40+O46</f>
        <v>101986.88978096478</v>
      </c>
      <c r="R46" s="49"/>
      <c r="S46" s="95">
        <v>17.29</v>
      </c>
    </row>
    <row r="47" spans="1:19" ht="11.25" customHeight="1">
      <c r="A47" s="60" t="s">
        <v>69</v>
      </c>
      <c r="B47" s="48">
        <v>44774</v>
      </c>
      <c r="C47" s="48" t="s">
        <v>241</v>
      </c>
      <c r="D47" s="47">
        <v>45000</v>
      </c>
      <c r="E47" s="92">
        <f>'02-11-GLR'!G65</f>
        <v>20000</v>
      </c>
      <c r="F47" s="49"/>
      <c r="G47" s="93">
        <f t="shared" si="20"/>
        <v>0.77278022557898274</v>
      </c>
      <c r="H47" s="49">
        <f t="shared" ref="H47:H64" si="24">G46*E47</f>
        <v>15467.249343068239</v>
      </c>
      <c r="I47" s="53">
        <f t="shared" si="21"/>
        <v>894.06065566868426</v>
      </c>
      <c r="J47" s="49">
        <f t="shared" ref="J47:J64" si="25">J46+H47</f>
        <v>144568.67790142383</v>
      </c>
      <c r="K47" s="51">
        <f t="shared" ref="K47:K64" si="26">K46-O47</f>
        <v>347751.10151054221</v>
      </c>
      <c r="M47" s="93">
        <f t="shared" si="22"/>
        <v>0.22721977442101765</v>
      </c>
      <c r="N47" s="49">
        <f t="shared" ref="N47:N64" si="27">M46*E47</f>
        <v>4532.7506569317675</v>
      </c>
      <c r="O47" s="53">
        <f t="shared" si="23"/>
        <v>262.00870849316573</v>
      </c>
      <c r="P47" s="49">
        <f t="shared" ref="P47:P64" si="28">P46+N47</f>
        <v>41221.478098576248</v>
      </c>
      <c r="Q47" s="51">
        <f t="shared" ref="Q47:Q64" si="29">Q46+O47</f>
        <v>102248.89848945795</v>
      </c>
      <c r="R47" s="49"/>
      <c r="S47" s="95">
        <v>17.3</v>
      </c>
    </row>
    <row r="48" spans="1:19" ht="11.25" customHeight="1">
      <c r="A48" s="60" t="s">
        <v>69</v>
      </c>
      <c r="B48" s="48">
        <v>44778</v>
      </c>
      <c r="E48" s="92">
        <f>'02-11-GLR'!G66</f>
        <v>25000</v>
      </c>
      <c r="F48" s="49"/>
      <c r="G48" s="93">
        <f t="shared" si="20"/>
        <v>0.77210518168587217</v>
      </c>
      <c r="H48" s="49">
        <f t="shared" si="24"/>
        <v>19319.50563947457</v>
      </c>
      <c r="I48" s="53">
        <f t="shared" si="21"/>
        <v>1033.1286438221696</v>
      </c>
      <c r="J48" s="49">
        <f t="shared" si="25"/>
        <v>163888.1835408984</v>
      </c>
      <c r="K48" s="51">
        <f t="shared" si="26"/>
        <v>347447.33175864245</v>
      </c>
      <c r="M48" s="93">
        <f t="shared" si="22"/>
        <v>0.22789481831412825</v>
      </c>
      <c r="N48" s="49">
        <f t="shared" si="27"/>
        <v>5680.4943605254412</v>
      </c>
      <c r="O48" s="53">
        <f t="shared" si="23"/>
        <v>303.76975189975622</v>
      </c>
      <c r="P48" s="49">
        <f t="shared" si="28"/>
        <v>46901.972459101686</v>
      </c>
      <c r="Q48" s="51">
        <f t="shared" si="29"/>
        <v>102552.66824135771</v>
      </c>
      <c r="R48" s="49"/>
      <c r="S48" s="95">
        <v>18.7</v>
      </c>
    </row>
    <row r="49" spans="1:19" ht="11.25" customHeight="1">
      <c r="A49" s="60" t="s">
        <v>242</v>
      </c>
      <c r="B49" s="48">
        <v>44777</v>
      </c>
      <c r="C49" s="53" t="s">
        <v>204</v>
      </c>
      <c r="E49" s="92">
        <f>'02-12-GDR'!F132</f>
        <v>-15043.67</v>
      </c>
      <c r="F49" s="49"/>
      <c r="G49" s="93">
        <f t="shared" si="20"/>
        <v>0.772528437789752</v>
      </c>
      <c r="H49" s="49">
        <f t="shared" si="24"/>
        <v>-11615.295558572305</v>
      </c>
      <c r="I49" s="53">
        <f t="shared" si="21"/>
        <v>-645.2941976984614</v>
      </c>
      <c r="J49" s="49">
        <f t="shared" si="25"/>
        <v>152272.88798232609</v>
      </c>
      <c r="K49" s="51">
        <f t="shared" si="26"/>
        <v>347637.79700538842</v>
      </c>
      <c r="M49" s="93">
        <f t="shared" si="22"/>
        <v>0.22747156221024828</v>
      </c>
      <c r="N49" s="49">
        <f t="shared" si="27"/>
        <v>-3428.3744414277016</v>
      </c>
      <c r="O49" s="53">
        <f t="shared" si="23"/>
        <v>-190.46524674598342</v>
      </c>
      <c r="P49" s="49">
        <f t="shared" si="28"/>
        <v>43473.598017673983</v>
      </c>
      <c r="Q49" s="51">
        <f t="shared" si="29"/>
        <v>102362.20299461173</v>
      </c>
      <c r="R49" s="49"/>
      <c r="S49" s="95">
        <v>18</v>
      </c>
    </row>
    <row r="50" spans="1:19" ht="11.25" customHeight="1">
      <c r="A50" s="60" t="s">
        <v>71</v>
      </c>
      <c r="B50" s="48">
        <v>44798</v>
      </c>
      <c r="C50" s="48" t="s">
        <v>243</v>
      </c>
      <c r="D50" s="47">
        <v>40000</v>
      </c>
      <c r="E50" s="92">
        <v>40000</v>
      </c>
      <c r="F50" s="49"/>
      <c r="G50" s="93">
        <f t="shared" si="20"/>
        <v>0.77143548133468776</v>
      </c>
      <c r="H50" s="49">
        <f t="shared" si="24"/>
        <v>30901.137511590081</v>
      </c>
      <c r="I50" s="53">
        <f t="shared" si="21"/>
        <v>1670.3317573832476</v>
      </c>
      <c r="J50" s="49">
        <f t="shared" si="25"/>
        <v>183174.02549391618</v>
      </c>
      <c r="K50" s="51">
        <f t="shared" si="26"/>
        <v>347145.96660060948</v>
      </c>
      <c r="M50" s="93">
        <f t="shared" si="22"/>
        <v>0.22856451866531252</v>
      </c>
      <c r="N50" s="49">
        <f t="shared" si="27"/>
        <v>9098.8624884099318</v>
      </c>
      <c r="O50" s="53">
        <f t="shared" si="23"/>
        <v>491.83040477891524</v>
      </c>
      <c r="P50" s="49">
        <f t="shared" si="28"/>
        <v>52572.460506083917</v>
      </c>
      <c r="Q50" s="51">
        <f t="shared" si="29"/>
        <v>102854.03339939064</v>
      </c>
      <c r="R50" s="49"/>
      <c r="S50" s="95">
        <v>18.5</v>
      </c>
    </row>
    <row r="51" spans="1:19" ht="11.25" customHeight="1">
      <c r="A51" s="60" t="s">
        <v>71</v>
      </c>
      <c r="B51" s="48">
        <v>44834</v>
      </c>
      <c r="C51" s="48" t="s">
        <v>243</v>
      </c>
      <c r="D51" s="47">
        <v>1000</v>
      </c>
      <c r="E51" s="92">
        <v>1000</v>
      </c>
      <c r="F51" s="49"/>
      <c r="G51" s="93">
        <f t="shared" si="20"/>
        <v>0.77140802613725046</v>
      </c>
      <c r="H51" s="49">
        <f t="shared" si="24"/>
        <v>771.43548133468778</v>
      </c>
      <c r="I51" s="53">
        <f t="shared" si="21"/>
        <v>41.699215207280417</v>
      </c>
      <c r="J51" s="49">
        <f t="shared" si="25"/>
        <v>183945.46097525087</v>
      </c>
      <c r="K51" s="51">
        <f t="shared" si="26"/>
        <v>347133.6117617627</v>
      </c>
      <c r="M51" s="93">
        <f t="shared" si="22"/>
        <v>0.22859197386274982</v>
      </c>
      <c r="N51" s="49">
        <f t="shared" si="27"/>
        <v>228.56451866531253</v>
      </c>
      <c r="O51" s="53">
        <f t="shared" si="23"/>
        <v>12.354838846773651</v>
      </c>
      <c r="P51" s="49">
        <f t="shared" si="28"/>
        <v>52801.025024749229</v>
      </c>
      <c r="Q51" s="51">
        <f t="shared" si="29"/>
        <v>102866.38823823741</v>
      </c>
      <c r="R51" s="49"/>
      <c r="S51" s="95">
        <v>18.5</v>
      </c>
    </row>
    <row r="52" spans="1:19" ht="11.25" customHeight="1">
      <c r="A52" s="60" t="s">
        <v>73</v>
      </c>
      <c r="B52" s="48">
        <v>44844</v>
      </c>
      <c r="C52" s="48" t="s">
        <v>244</v>
      </c>
      <c r="D52" s="47">
        <v>40000</v>
      </c>
      <c r="E52" s="92">
        <f>'02-11-GLR'!G72</f>
        <v>40000</v>
      </c>
      <c r="F52" s="49"/>
      <c r="G52" s="93">
        <f t="shared" si="20"/>
        <v>0.77036601144157979</v>
      </c>
      <c r="H52" s="49">
        <f t="shared" si="24"/>
        <v>30856.321045490018</v>
      </c>
      <c r="I52" s="53">
        <f t="shared" si="21"/>
        <v>1582.3754382302573</v>
      </c>
      <c r="J52" s="49">
        <f t="shared" si="25"/>
        <v>214801.78202074088</v>
      </c>
      <c r="K52" s="51">
        <f t="shared" si="26"/>
        <v>346664.70514871093</v>
      </c>
      <c r="M52" s="93">
        <f t="shared" si="22"/>
        <v>0.22963398855842046</v>
      </c>
      <c r="N52" s="49">
        <f t="shared" si="27"/>
        <v>9143.6789545099928</v>
      </c>
      <c r="O52" s="53">
        <f t="shared" si="23"/>
        <v>468.90661305179452</v>
      </c>
      <c r="P52" s="49">
        <f t="shared" si="28"/>
        <v>61944.703979259226</v>
      </c>
      <c r="Q52" s="51">
        <f t="shared" si="29"/>
        <v>103335.2948512892</v>
      </c>
      <c r="R52" s="49"/>
      <c r="S52" s="95">
        <v>19.5</v>
      </c>
    </row>
    <row r="53" spans="1:19" ht="11.25" customHeight="1">
      <c r="A53" s="60" t="s">
        <v>71</v>
      </c>
      <c r="B53" s="48">
        <v>44864</v>
      </c>
      <c r="C53" s="48" t="s">
        <v>243</v>
      </c>
      <c r="D53" s="47">
        <v>1000</v>
      </c>
      <c r="E53" s="92">
        <v>1000</v>
      </c>
      <c r="F53" s="49"/>
      <c r="G53" s="93">
        <f t="shared" si="20"/>
        <v>0.77033842777929051</v>
      </c>
      <c r="H53" s="49">
        <f t="shared" si="24"/>
        <v>770.36601144157976</v>
      </c>
      <c r="I53" s="53">
        <f t="shared" si="21"/>
        <v>41.641406023869173</v>
      </c>
      <c r="J53" s="49">
        <f t="shared" si="25"/>
        <v>215572.14803218245</v>
      </c>
      <c r="K53" s="51">
        <f t="shared" si="26"/>
        <v>346652.29250068072</v>
      </c>
      <c r="M53" s="93">
        <f t="shared" si="22"/>
        <v>0.22966157222070974</v>
      </c>
      <c r="N53" s="49">
        <f t="shared" si="27"/>
        <v>229.63398855842047</v>
      </c>
      <c r="O53" s="53">
        <f t="shared" si="23"/>
        <v>12.41264803018489</v>
      </c>
      <c r="P53" s="49">
        <f t="shared" si="28"/>
        <v>62174.33796781765</v>
      </c>
      <c r="Q53" s="51">
        <f t="shared" si="29"/>
        <v>103347.70749931938</v>
      </c>
      <c r="R53" s="49"/>
      <c r="S53" s="95">
        <v>18.5</v>
      </c>
    </row>
    <row r="54" spans="1:19" ht="11.25" customHeight="1">
      <c r="A54" s="60" t="s">
        <v>75</v>
      </c>
      <c r="B54" s="48">
        <v>44895</v>
      </c>
      <c r="C54" s="48" t="s">
        <v>230</v>
      </c>
      <c r="D54" s="47">
        <v>82000</v>
      </c>
      <c r="E54" s="92">
        <v>82000</v>
      </c>
      <c r="F54" s="49"/>
      <c r="G54" s="93">
        <f t="shared" si="20"/>
        <v>0.76808845777665036</v>
      </c>
      <c r="H54" s="49">
        <f t="shared" si="24"/>
        <v>63167.751077901819</v>
      </c>
      <c r="I54" s="53">
        <f t="shared" si="21"/>
        <v>3396.11564934956</v>
      </c>
      <c r="J54" s="49">
        <f t="shared" si="25"/>
        <v>278739.89911008428</v>
      </c>
      <c r="K54" s="51">
        <f t="shared" si="26"/>
        <v>345639.80599949264</v>
      </c>
      <c r="M54" s="93">
        <f t="shared" si="22"/>
        <v>0.23191154222334989</v>
      </c>
      <c r="N54" s="49">
        <f t="shared" si="27"/>
        <v>18832.248922098199</v>
      </c>
      <c r="O54" s="53">
        <f t="shared" si="23"/>
        <v>1012.4865011880752</v>
      </c>
      <c r="P54" s="49">
        <f t="shared" si="28"/>
        <v>81006.586889915852</v>
      </c>
      <c r="Q54" s="51">
        <f t="shared" si="29"/>
        <v>104360.19400050746</v>
      </c>
      <c r="R54" s="49"/>
      <c r="S54" s="95">
        <v>18.600000000000001</v>
      </c>
    </row>
    <row r="55" spans="1:19" ht="11.25" customHeight="1">
      <c r="A55" s="60" t="s">
        <v>79</v>
      </c>
      <c r="B55" s="48">
        <v>44895</v>
      </c>
      <c r="C55" s="48" t="s">
        <v>245</v>
      </c>
      <c r="D55" s="47">
        <v>84000</v>
      </c>
      <c r="E55" s="92">
        <v>84000</v>
      </c>
      <c r="F55" s="49"/>
      <c r="G55" s="93">
        <f t="shared" si="20"/>
        <v>0.76576103011276009</v>
      </c>
      <c r="H55" s="49">
        <f t="shared" si="24"/>
        <v>64519.43045323863</v>
      </c>
      <c r="I55" s="53">
        <f t="shared" si="21"/>
        <v>3468.7865835074531</v>
      </c>
      <c r="J55" s="49">
        <f t="shared" si="25"/>
        <v>343259.32956332294</v>
      </c>
      <c r="K55" s="51">
        <f t="shared" si="26"/>
        <v>344592.46355074202</v>
      </c>
      <c r="M55" s="93">
        <f t="shared" si="22"/>
        <v>0.23423896988724016</v>
      </c>
      <c r="N55" s="49">
        <f t="shared" si="27"/>
        <v>19480.569546761391</v>
      </c>
      <c r="O55" s="53">
        <f t="shared" si="23"/>
        <v>1047.3424487506124</v>
      </c>
      <c r="P55" s="49">
        <f t="shared" si="28"/>
        <v>100487.15643667724</v>
      </c>
      <c r="Q55" s="51">
        <f t="shared" si="29"/>
        <v>105407.53644925807</v>
      </c>
      <c r="R55" s="49"/>
      <c r="S55" s="95">
        <v>18.600000000000001</v>
      </c>
    </row>
    <row r="56" spans="1:19" ht="11.25" customHeight="1">
      <c r="A56" s="60" t="s">
        <v>71</v>
      </c>
      <c r="B56" s="48">
        <v>44895</v>
      </c>
      <c r="C56" s="48" t="s">
        <v>243</v>
      </c>
      <c r="D56" s="47">
        <v>1000</v>
      </c>
      <c r="E56" s="92">
        <v>1000</v>
      </c>
      <c r="F56" s="49"/>
      <c r="G56" s="93">
        <f t="shared" si="20"/>
        <v>0.76573447240642367</v>
      </c>
      <c r="H56" s="49">
        <f t="shared" si="24"/>
        <v>765.76103011276007</v>
      </c>
      <c r="I56" s="53">
        <f t="shared" si="21"/>
        <v>39.06944031187551</v>
      </c>
      <c r="J56" s="49">
        <f t="shared" si="25"/>
        <v>344025.09059343569</v>
      </c>
      <c r="K56" s="51">
        <f t="shared" si="26"/>
        <v>344580.51258289063</v>
      </c>
      <c r="M56" s="93">
        <f t="shared" si="22"/>
        <v>0.23426552759357658</v>
      </c>
      <c r="N56" s="49">
        <f t="shared" si="27"/>
        <v>234.23896988724016</v>
      </c>
      <c r="O56" s="53">
        <f t="shared" si="23"/>
        <v>11.950967851389803</v>
      </c>
      <c r="P56" s="49">
        <f t="shared" si="28"/>
        <v>100721.39540656448</v>
      </c>
      <c r="Q56" s="51">
        <f t="shared" si="29"/>
        <v>105419.48741710946</v>
      </c>
      <c r="R56" s="49"/>
      <c r="S56" s="95">
        <v>19.600000000000001</v>
      </c>
    </row>
    <row r="57" spans="1:19" ht="11.25" customHeight="1">
      <c r="A57" s="60" t="s">
        <v>71</v>
      </c>
      <c r="B57" s="48">
        <v>44925</v>
      </c>
      <c r="C57" s="48" t="s">
        <v>243</v>
      </c>
      <c r="D57" s="47">
        <v>1000</v>
      </c>
      <c r="E57" s="92">
        <v>1000</v>
      </c>
      <c r="F57" s="49"/>
      <c r="G57" s="93">
        <f t="shared" si="20"/>
        <v>0.76570648369344951</v>
      </c>
      <c r="H57" s="49">
        <f t="shared" si="24"/>
        <v>765.73447240642372</v>
      </c>
      <c r="I57" s="53">
        <f t="shared" si="21"/>
        <v>41.168520021850732</v>
      </c>
      <c r="J57" s="49">
        <f t="shared" si="25"/>
        <v>344790.82506584213</v>
      </c>
      <c r="K57" s="51">
        <f t="shared" si="26"/>
        <v>344567.91766205226</v>
      </c>
      <c r="M57" s="93">
        <f t="shared" si="22"/>
        <v>0.23429351630655071</v>
      </c>
      <c r="N57" s="49">
        <f t="shared" si="27"/>
        <v>234.26552759357656</v>
      </c>
      <c r="O57" s="53">
        <f t="shared" si="23"/>
        <v>12.594920838364331</v>
      </c>
      <c r="P57" s="49">
        <f t="shared" si="28"/>
        <v>100955.66093415806</v>
      </c>
      <c r="Q57" s="51">
        <f t="shared" si="29"/>
        <v>105432.08233794782</v>
      </c>
      <c r="R57" s="49"/>
      <c r="S57" s="95">
        <v>18.600000000000001</v>
      </c>
    </row>
    <row r="58" spans="1:19" ht="11.25" customHeight="1">
      <c r="A58" s="60" t="s">
        <v>71</v>
      </c>
      <c r="B58" s="48">
        <v>44956</v>
      </c>
      <c r="C58" s="48" t="s">
        <v>243</v>
      </c>
      <c r="D58" s="47">
        <v>1000</v>
      </c>
      <c r="E58" s="92">
        <v>1000</v>
      </c>
      <c r="G58" s="93">
        <f t="shared" si="20"/>
        <v>0.76567849163654311</v>
      </c>
      <c r="H58" s="49">
        <f t="shared" si="24"/>
        <v>765.70648369344951</v>
      </c>
      <c r="I58" s="53">
        <f t="shared" si="21"/>
        <v>41.167015252335993</v>
      </c>
      <c r="J58" s="49">
        <f t="shared" si="25"/>
        <v>345556.53154953558</v>
      </c>
      <c r="K58" s="51">
        <f t="shared" si="26"/>
        <v>344555.3212364444</v>
      </c>
      <c r="M58" s="93">
        <f t="shared" si="22"/>
        <v>0.23432150836345711</v>
      </c>
      <c r="N58" s="49">
        <f t="shared" si="27"/>
        <v>234.29351630655071</v>
      </c>
      <c r="O58" s="53">
        <f t="shared" si="23"/>
        <v>12.59642560787907</v>
      </c>
      <c r="P58" s="49">
        <f t="shared" si="28"/>
        <v>101189.95445046462</v>
      </c>
      <c r="Q58" s="51">
        <f t="shared" si="29"/>
        <v>105444.6787635557</v>
      </c>
      <c r="R58" s="49"/>
      <c r="S58" s="95">
        <v>18.600000000000001</v>
      </c>
    </row>
    <row r="59" spans="1:19" ht="11.25" customHeight="1">
      <c r="A59" s="60" t="s">
        <v>71</v>
      </c>
      <c r="B59" s="48">
        <v>44985</v>
      </c>
      <c r="C59" s="48" t="s">
        <v>243</v>
      </c>
      <c r="D59" s="47">
        <v>1000</v>
      </c>
      <c r="E59" s="92">
        <v>1000</v>
      </c>
      <c r="G59" s="93">
        <f t="shared" si="20"/>
        <v>0.76565049623530501</v>
      </c>
      <c r="H59" s="49">
        <f t="shared" si="24"/>
        <v>765.67849163654307</v>
      </c>
      <c r="I59" s="53">
        <f t="shared" si="21"/>
        <v>41.165510303039945</v>
      </c>
      <c r="J59" s="49">
        <f t="shared" si="25"/>
        <v>346322.2100411721</v>
      </c>
      <c r="K59" s="51">
        <f t="shared" si="26"/>
        <v>344542.72330588725</v>
      </c>
      <c r="M59" s="93">
        <f t="shared" si="22"/>
        <v>0.23434950376469529</v>
      </c>
      <c r="N59" s="49">
        <f t="shared" si="27"/>
        <v>234.3215083634571</v>
      </c>
      <c r="O59" s="53">
        <f t="shared" si="23"/>
        <v>12.597930557175111</v>
      </c>
      <c r="P59" s="49">
        <f t="shared" si="28"/>
        <v>101424.27595882808</v>
      </c>
      <c r="Q59" s="51">
        <f t="shared" si="29"/>
        <v>105457.27669411288</v>
      </c>
      <c r="R59" s="49"/>
      <c r="S59" s="95">
        <v>18.600000000000001</v>
      </c>
    </row>
    <row r="60" spans="1:19" ht="11.25" customHeight="1">
      <c r="A60" s="60" t="s">
        <v>71</v>
      </c>
      <c r="B60" s="48">
        <v>45015</v>
      </c>
      <c r="C60" s="48" t="s">
        <v>243</v>
      </c>
      <c r="D60" s="47">
        <v>1000</v>
      </c>
      <c r="E60" s="92">
        <v>1000</v>
      </c>
      <c r="G60" s="93">
        <f t="shared" si="20"/>
        <v>0.76562249748933553</v>
      </c>
      <c r="H60" s="49">
        <f t="shared" si="24"/>
        <v>765.65049623530501</v>
      </c>
      <c r="I60" s="53">
        <f t="shared" si="21"/>
        <v>41.164005173941128</v>
      </c>
      <c r="J60" s="49">
        <f t="shared" si="25"/>
        <v>347087.8605374074</v>
      </c>
      <c r="K60" s="51">
        <f t="shared" si="26"/>
        <v>344530.123870201</v>
      </c>
      <c r="M60" s="93">
        <f t="shared" si="22"/>
        <v>0.2343775025106648</v>
      </c>
      <c r="N60" s="49">
        <f t="shared" si="27"/>
        <v>234.3495037646953</v>
      </c>
      <c r="O60" s="53">
        <f t="shared" si="23"/>
        <v>12.599435686273941</v>
      </c>
      <c r="P60" s="49">
        <f t="shared" si="28"/>
        <v>101658.62546259277</v>
      </c>
      <c r="Q60" s="51">
        <f t="shared" si="29"/>
        <v>105469.87612979916</v>
      </c>
      <c r="R60" s="49"/>
      <c r="S60" s="95">
        <v>18.600000000000001</v>
      </c>
    </row>
    <row r="61" spans="1:19" ht="11.25" customHeight="1">
      <c r="A61" s="60" t="s">
        <v>71</v>
      </c>
      <c r="B61" s="48">
        <v>45046</v>
      </c>
      <c r="C61" s="48" t="s">
        <v>243</v>
      </c>
      <c r="D61" s="47">
        <v>1000</v>
      </c>
      <c r="E61" s="92">
        <v>1000</v>
      </c>
      <c r="G61" s="93">
        <f t="shared" si="20"/>
        <v>0.7655944953982351</v>
      </c>
      <c r="H61" s="49">
        <f t="shared" si="24"/>
        <v>765.6224974893355</v>
      </c>
      <c r="I61" s="53">
        <f t="shared" si="21"/>
        <v>41.162499865018034</v>
      </c>
      <c r="J61" s="49">
        <f t="shared" si="25"/>
        <v>347853.48303489672</v>
      </c>
      <c r="K61" s="51">
        <f t="shared" si="26"/>
        <v>344517.52292920579</v>
      </c>
      <c r="M61" s="93">
        <f t="shared" si="22"/>
        <v>0.23440550460176524</v>
      </c>
      <c r="N61" s="49">
        <f t="shared" si="27"/>
        <v>234.37750251066481</v>
      </c>
      <c r="O61" s="53">
        <f t="shared" si="23"/>
        <v>12.600940995197032</v>
      </c>
      <c r="P61" s="49">
        <f t="shared" si="28"/>
        <v>101893.00296510343</v>
      </c>
      <c r="Q61" s="51">
        <f t="shared" si="29"/>
        <v>105482.47707079435</v>
      </c>
      <c r="R61" s="49"/>
      <c r="S61" s="95">
        <v>18.600000000000001</v>
      </c>
    </row>
    <row r="62" spans="1:19" ht="11.25" customHeight="1">
      <c r="A62" s="60" t="s">
        <v>17</v>
      </c>
      <c r="B62" s="48">
        <v>44764</v>
      </c>
      <c r="C62" s="48" t="s">
        <v>222</v>
      </c>
      <c r="D62" s="113"/>
      <c r="E62" s="92">
        <v>11769</v>
      </c>
      <c r="F62" s="49"/>
      <c r="G62" s="93">
        <f t="shared" si="20"/>
        <v>0.76524814029670862</v>
      </c>
      <c r="H62" s="49">
        <f t="shared" si="24"/>
        <v>9010.2816163418283</v>
      </c>
      <c r="I62" s="53">
        <f t="shared" si="21"/>
        <v>509.05545855038582</v>
      </c>
      <c r="J62" s="49">
        <f t="shared" si="25"/>
        <v>356863.76465123857</v>
      </c>
      <c r="K62" s="51">
        <f t="shared" si="26"/>
        <v>344361.66313351889</v>
      </c>
      <c r="M62" s="93">
        <f t="shared" si="22"/>
        <v>0.23475185970329168</v>
      </c>
      <c r="N62" s="49">
        <f t="shared" si="27"/>
        <v>2758.7183836581748</v>
      </c>
      <c r="O62" s="53">
        <f t="shared" si="23"/>
        <v>155.85979568690254</v>
      </c>
      <c r="P62" s="49">
        <f t="shared" si="28"/>
        <v>104651.7213487616</v>
      </c>
      <c r="Q62" s="51">
        <f t="shared" si="29"/>
        <v>105638.33686648126</v>
      </c>
      <c r="R62" s="49"/>
      <c r="S62" s="95">
        <v>17.7</v>
      </c>
    </row>
    <row r="63" spans="1:19" ht="11.25" customHeight="1">
      <c r="A63" s="60" t="s">
        <v>17</v>
      </c>
      <c r="B63" s="48">
        <v>44764</v>
      </c>
      <c r="C63" s="48" t="s">
        <v>222</v>
      </c>
      <c r="D63" s="113">
        <v>3892.36</v>
      </c>
      <c r="E63" s="92">
        <v>3892.36</v>
      </c>
      <c r="F63" s="49"/>
      <c r="G63" s="93">
        <f t="shared" si="20"/>
        <v>0.76513342105645321</v>
      </c>
      <c r="H63" s="49">
        <f t="shared" si="24"/>
        <v>2978.6212513652968</v>
      </c>
      <c r="I63" s="53">
        <f t="shared" si="21"/>
        <v>168.28368651781338</v>
      </c>
      <c r="J63" s="49">
        <f t="shared" si="25"/>
        <v>359842.38590260386</v>
      </c>
      <c r="K63" s="51">
        <f t="shared" si="26"/>
        <v>344310.03947540396</v>
      </c>
      <c r="M63" s="93">
        <f t="shared" si="22"/>
        <v>0.23486657894354715</v>
      </c>
      <c r="N63" s="49">
        <f t="shared" si="27"/>
        <v>913.73874863470439</v>
      </c>
      <c r="O63" s="53">
        <f t="shared" si="23"/>
        <v>51.623658114955056</v>
      </c>
      <c r="P63" s="49">
        <f t="shared" si="28"/>
        <v>105565.4600973963</v>
      </c>
      <c r="Q63" s="51">
        <f t="shared" si="29"/>
        <v>105689.96052459622</v>
      </c>
      <c r="R63" s="49"/>
      <c r="S63" s="95">
        <v>17.7</v>
      </c>
    </row>
    <row r="64" spans="1:19" ht="11.25" customHeight="1">
      <c r="A64" s="60" t="s">
        <v>246</v>
      </c>
      <c r="B64" s="48">
        <v>44764</v>
      </c>
      <c r="C64" s="48" t="s">
        <v>222</v>
      </c>
      <c r="D64" s="113">
        <v>11181.35</v>
      </c>
      <c r="E64" s="92">
        <v>11181.35</v>
      </c>
      <c r="F64" s="49"/>
      <c r="G64" s="114">
        <f t="shared" si="20"/>
        <v>0.76480371290548399</v>
      </c>
      <c r="H64" s="49">
        <f t="shared" si="24"/>
        <v>8555.2245775295742</v>
      </c>
      <c r="I64" s="53">
        <f t="shared" si="21"/>
        <v>483.34602132935447</v>
      </c>
      <c r="J64" s="49">
        <f t="shared" si="25"/>
        <v>368397.61048013344</v>
      </c>
      <c r="K64" s="51">
        <f t="shared" si="26"/>
        <v>344161.67080746777</v>
      </c>
      <c r="M64" s="114">
        <f t="shared" si="22"/>
        <v>0.23519628709451645</v>
      </c>
      <c r="N64" s="49">
        <f t="shared" si="27"/>
        <v>2626.1254224704312</v>
      </c>
      <c r="O64" s="53">
        <f t="shared" si="23"/>
        <v>148.36866793618256</v>
      </c>
      <c r="P64" s="49">
        <f t="shared" si="28"/>
        <v>108191.58551986673</v>
      </c>
      <c r="Q64" s="51">
        <f t="shared" si="29"/>
        <v>105838.3291925324</v>
      </c>
      <c r="R64" s="49"/>
      <c r="S64" s="95">
        <v>17.7</v>
      </c>
    </row>
    <row r="65" spans="1:19" ht="11.25" customHeight="1">
      <c r="A65" s="206"/>
      <c r="B65" s="168" t="s">
        <v>247</v>
      </c>
      <c r="C65" s="168"/>
      <c r="D65" s="230">
        <f>SUM(D46:D64)</f>
        <v>350073.70999999996</v>
      </c>
      <c r="E65" s="116">
        <f>SUM(E46:E64)</f>
        <v>346799.04</v>
      </c>
      <c r="F65" s="107"/>
      <c r="G65" s="93"/>
      <c r="H65" s="107">
        <f>SUM(H46:H64)</f>
        <v>267174.80794681923</v>
      </c>
      <c r="I65" s="117">
        <f>SUM(I46:I64)</f>
        <v>14500.840612754984</v>
      </c>
      <c r="J65" s="107"/>
      <c r="K65" s="204"/>
      <c r="L65" s="110"/>
      <c r="M65" s="231"/>
      <c r="N65" s="107">
        <f>SUM(N46:N64)</f>
        <v>79624.232053180836</v>
      </c>
      <c r="O65" s="117">
        <f>SUM(O46:O64)</f>
        <v>4321.1545055501801</v>
      </c>
      <c r="P65" s="107"/>
      <c r="Q65" s="204"/>
      <c r="R65" s="107"/>
      <c r="S65" s="232"/>
    </row>
    <row r="66" spans="1:19" ht="11.25" customHeight="1" thickBot="1">
      <c r="A66" s="212"/>
      <c r="B66" s="105"/>
      <c r="C66" s="105"/>
      <c r="D66" s="113"/>
      <c r="E66" s="92"/>
      <c r="F66" s="49"/>
      <c r="G66" s="93"/>
      <c r="H66" s="49"/>
      <c r="I66" s="53"/>
      <c r="J66" s="49"/>
      <c r="M66" s="115"/>
      <c r="N66" s="49"/>
      <c r="P66" s="107"/>
      <c r="Q66" s="51"/>
      <c r="R66" s="49"/>
      <c r="S66" s="212"/>
    </row>
    <row r="67" spans="1:19" ht="11.25" customHeight="1" thickBot="1">
      <c r="A67" s="218"/>
      <c r="B67" s="219"/>
      <c r="C67" s="220" t="s">
        <v>248</v>
      </c>
      <c r="D67" s="221">
        <f>D65+D42</f>
        <v>626102.71</v>
      </c>
      <c r="E67" s="222">
        <f>E65+E42</f>
        <v>476589.196</v>
      </c>
      <c r="F67" s="223"/>
      <c r="G67" s="224"/>
      <c r="H67" s="222"/>
      <c r="I67" s="222"/>
      <c r="J67" s="223"/>
      <c r="K67" s="225"/>
      <c r="L67" s="226"/>
      <c r="M67" s="224"/>
      <c r="N67" s="222"/>
      <c r="O67" s="227"/>
      <c r="P67" s="228"/>
      <c r="Q67" s="225"/>
      <c r="R67" s="223"/>
      <c r="S67" s="229"/>
    </row>
    <row r="68" spans="1:19" ht="11.25" customHeight="1" thickBot="1"/>
    <row r="69" spans="1:19" ht="11.25" customHeight="1" thickBot="1">
      <c r="A69" s="267">
        <v>44926</v>
      </c>
      <c r="B69" s="238"/>
      <c r="C69" s="238" t="s">
        <v>326</v>
      </c>
      <c r="D69" s="268"/>
      <c r="E69" s="269"/>
      <c r="F69" s="271"/>
      <c r="G69" s="272"/>
      <c r="H69" s="273"/>
      <c r="I69" s="274"/>
      <c r="J69" s="252"/>
      <c r="K69" s="275"/>
      <c r="L69" s="252"/>
      <c r="M69" s="272"/>
      <c r="N69" s="273"/>
      <c r="O69" s="274"/>
      <c r="P69" s="276"/>
      <c r="Q69" s="275"/>
      <c r="R69" s="271"/>
      <c r="S69" s="254"/>
    </row>
    <row r="70" spans="1:19" ht="11.25" customHeight="1">
      <c r="A70" s="277"/>
      <c r="B70" s="236"/>
      <c r="C70" s="236"/>
      <c r="D70" s="270"/>
      <c r="E70" s="215"/>
      <c r="F70" s="209"/>
      <c r="G70" s="210"/>
      <c r="H70" s="208"/>
      <c r="I70" s="211"/>
      <c r="J70" s="212"/>
      <c r="K70" s="213"/>
      <c r="L70" s="212"/>
      <c r="M70" s="210"/>
      <c r="N70" s="208"/>
      <c r="O70" s="211"/>
      <c r="P70" s="214"/>
      <c r="Q70" s="213"/>
      <c r="R70" s="209"/>
      <c r="S70" s="278"/>
    </row>
    <row r="71" spans="1:19" ht="11.25" customHeight="1">
      <c r="A71" s="279"/>
      <c r="B71" s="207"/>
      <c r="C71" s="207"/>
      <c r="D71" s="317" t="s">
        <v>21</v>
      </c>
      <c r="E71" s="318"/>
      <c r="F71" s="209"/>
      <c r="G71" s="210"/>
      <c r="H71" s="317" t="s">
        <v>209</v>
      </c>
      <c r="I71" s="318"/>
      <c r="J71" s="212"/>
      <c r="K71" s="213"/>
      <c r="L71" s="212"/>
      <c r="M71" s="210"/>
      <c r="N71" s="317" t="s">
        <v>210</v>
      </c>
      <c r="O71" s="318"/>
      <c r="P71" s="214"/>
      <c r="Q71" s="213"/>
      <c r="R71" s="209"/>
      <c r="S71" s="278"/>
    </row>
    <row r="72" spans="1:19" ht="11.25" customHeight="1">
      <c r="A72" s="280" t="s">
        <v>249</v>
      </c>
      <c r="B72" s="207"/>
      <c r="C72" s="309">
        <f>H72+N72</f>
        <v>626102.71000000008</v>
      </c>
      <c r="D72" s="310"/>
      <c r="E72" s="217">
        <f>I72+O72</f>
        <v>52881.886530994976</v>
      </c>
      <c r="F72" s="217"/>
      <c r="G72" s="210"/>
      <c r="H72" s="215">
        <f>SUM(H50:H64)+H47+H46+H26+H23+H21+H19+H18+H13+H12+H8+H48+SUM(H31:H37)</f>
        <v>484436.92838960106</v>
      </c>
      <c r="I72" s="217">
        <f>SUM(I50:I64)+I47+I46+I26+I23+I21+I19+I18+I13+I12+I8+I48+SUM(I31:I37)</f>
        <v>41013.032676188086</v>
      </c>
      <c r="J72" s="212"/>
      <c r="K72" s="213"/>
      <c r="L72" s="212"/>
      <c r="M72" s="210"/>
      <c r="N72" s="215">
        <f>SUM(N50:N64)+N47+N46+N26+N23+N21+N19+N18+N13+N12+N8+N48+SUM(N31:N37)</f>
        <v>141665.78161039899</v>
      </c>
      <c r="O72" s="217">
        <f>SUM(O50:O64)+O47+O46+O26+O23+O21+O19+O18+O13+O12+O8+O48+SUM(O31:O37)</f>
        <v>11868.853854806894</v>
      </c>
      <c r="P72" s="214"/>
      <c r="Q72" s="213"/>
      <c r="R72" s="209"/>
      <c r="S72" s="278"/>
    </row>
    <row r="73" spans="1:19" ht="11.25" customHeight="1">
      <c r="A73" s="281" t="s">
        <v>1</v>
      </c>
      <c r="B73" s="207"/>
      <c r="C73" s="309">
        <f>H73+N73</f>
        <v>-149513.51400000005</v>
      </c>
      <c r="D73" s="310"/>
      <c r="E73" s="217">
        <f>I73+O73</f>
        <v>-20005.775248153299</v>
      </c>
      <c r="F73" s="217"/>
      <c r="G73" s="282"/>
      <c r="H73" s="215">
        <f>H49+H40+H39+H38+H27+H25+H24+H22+H20+H14+H9</f>
        <v>-116039.31790946776</v>
      </c>
      <c r="I73" s="217">
        <f>I49+I40+I39+I38+I27+I25+I24+I22+I20+I14+I9</f>
        <v>-15537.790585878784</v>
      </c>
      <c r="J73" s="212"/>
      <c r="K73" s="213"/>
      <c r="L73" s="212"/>
      <c r="M73" s="210"/>
      <c r="N73" s="215">
        <f>N49+N40+N39+N38+N27+N25+N24+N22+N20+N14+N9</f>
        <v>-33474.196090532292</v>
      </c>
      <c r="O73" s="217">
        <f>O49+O40+O39+O38+O27+O25+O24+O22+O20+O14+O9</f>
        <v>-4467.9846622745163</v>
      </c>
      <c r="P73" s="214"/>
      <c r="Q73" s="213"/>
      <c r="R73" s="209"/>
      <c r="S73" s="278"/>
    </row>
    <row r="74" spans="1:19" ht="11.25" customHeight="1" thickBot="1">
      <c r="A74" s="280" t="s">
        <v>2</v>
      </c>
      <c r="B74" s="207"/>
      <c r="C74" s="309">
        <f>H74+N74</f>
        <v>476589.19600000017</v>
      </c>
      <c r="D74" s="310"/>
      <c r="E74" s="217">
        <f>I74+O74</f>
        <v>32876.111282841681</v>
      </c>
      <c r="F74" s="217"/>
      <c r="G74" s="210"/>
      <c r="H74" s="101">
        <f>J64</f>
        <v>368397.61048013344</v>
      </c>
      <c r="I74" s="118">
        <f>I65+I41+I28+I15+I10</f>
        <v>25475.242090309301</v>
      </c>
      <c r="J74" s="212"/>
      <c r="K74" s="213"/>
      <c r="L74" s="212"/>
      <c r="M74" s="210"/>
      <c r="N74" s="101">
        <f>P64</f>
        <v>108191.58551986673</v>
      </c>
      <c r="O74" s="118">
        <f>O65+O41+O28+O15+O10</f>
        <v>7400.8691925323765</v>
      </c>
      <c r="P74" s="214"/>
      <c r="Q74" s="213"/>
      <c r="R74" s="209"/>
      <c r="S74" s="278"/>
    </row>
    <row r="75" spans="1:19" ht="11.25" customHeight="1" thickBot="1">
      <c r="A75" s="280"/>
      <c r="B75" s="207"/>
      <c r="C75" s="215"/>
      <c r="D75" s="283"/>
      <c r="E75" s="217"/>
      <c r="F75" s="217"/>
      <c r="G75" s="210"/>
      <c r="H75" s="214"/>
      <c r="I75" s="217"/>
      <c r="J75" s="212"/>
      <c r="K75" s="213"/>
      <c r="L75" s="212"/>
      <c r="M75" s="210"/>
      <c r="N75" s="214"/>
      <c r="O75" s="217"/>
      <c r="P75" s="214"/>
      <c r="Q75" s="213"/>
      <c r="R75" s="209"/>
      <c r="S75" s="278"/>
    </row>
    <row r="76" spans="1:19" ht="11.25" customHeight="1" thickBot="1">
      <c r="A76" s="279"/>
      <c r="B76" s="207"/>
      <c r="C76" s="207"/>
      <c r="D76" s="296"/>
      <c r="E76" s="297"/>
      <c r="F76" s="298"/>
      <c r="G76" s="299" t="s">
        <v>325</v>
      </c>
      <c r="H76" s="303">
        <f>G64</f>
        <v>0.76480371290548399</v>
      </c>
      <c r="I76" s="295"/>
      <c r="J76" s="300"/>
      <c r="K76" s="301"/>
      <c r="L76" s="302"/>
      <c r="M76" s="299" t="s">
        <v>325</v>
      </c>
      <c r="N76" s="304">
        <f>M64</f>
        <v>0.23519628709451645</v>
      </c>
      <c r="O76" s="284"/>
      <c r="P76" s="214"/>
      <c r="Q76" s="213"/>
      <c r="R76" s="209"/>
      <c r="S76" s="278"/>
    </row>
    <row r="77" spans="1:19" ht="11.25" customHeight="1" thickBot="1">
      <c r="A77" s="285"/>
      <c r="B77" s="259"/>
      <c r="C77" s="259"/>
      <c r="D77" s="286"/>
      <c r="E77" s="287"/>
      <c r="F77" s="288"/>
      <c r="G77" s="289"/>
      <c r="H77" s="290"/>
      <c r="I77" s="290"/>
      <c r="J77" s="260"/>
      <c r="K77" s="291"/>
      <c r="L77" s="260"/>
      <c r="M77" s="289"/>
      <c r="N77" s="290"/>
      <c r="O77" s="290"/>
      <c r="P77" s="292"/>
      <c r="Q77" s="291"/>
      <c r="R77" s="288"/>
      <c r="S77" s="293"/>
    </row>
    <row r="78" spans="1:19" ht="11.25" customHeight="1">
      <c r="A78" s="110"/>
      <c r="B78" s="110"/>
      <c r="C78" s="110"/>
      <c r="D78" s="110"/>
      <c r="E78" s="92"/>
      <c r="F78" s="49"/>
      <c r="G78" s="93"/>
      <c r="H78" s="49"/>
      <c r="I78" s="49"/>
      <c r="J78" s="49"/>
      <c r="M78" s="93"/>
      <c r="N78" s="49"/>
      <c r="P78" s="49"/>
      <c r="Q78" s="51"/>
      <c r="R78" s="49"/>
    </row>
    <row r="79" spans="1:19" ht="11.25" customHeight="1">
      <c r="E79" s="110" t="s">
        <v>304</v>
      </c>
      <c r="G79" s="205" t="s">
        <v>312</v>
      </c>
      <c r="H79" s="47" t="s">
        <v>319</v>
      </c>
      <c r="I79" s="54"/>
      <c r="N79" s="110" t="s">
        <v>300</v>
      </c>
      <c r="O79" s="205" t="s">
        <v>316</v>
      </c>
      <c r="P79" s="54"/>
      <c r="Q79" s="53" t="s">
        <v>322</v>
      </c>
    </row>
    <row r="80" spans="1:19" ht="11.25" customHeight="1">
      <c r="E80" s="110" t="s">
        <v>303</v>
      </c>
      <c r="G80" s="205" t="s">
        <v>313</v>
      </c>
      <c r="H80" s="47" t="s">
        <v>320</v>
      </c>
      <c r="I80" s="54"/>
      <c r="N80" s="110" t="s">
        <v>299</v>
      </c>
      <c r="O80" s="205" t="s">
        <v>318</v>
      </c>
      <c r="P80" s="54"/>
      <c r="Q80" s="53" t="s">
        <v>322</v>
      </c>
    </row>
    <row r="81" spans="5:17" ht="11.25" customHeight="1">
      <c r="E81" s="110" t="s">
        <v>302</v>
      </c>
      <c r="G81" s="205" t="s">
        <v>314</v>
      </c>
      <c r="H81" s="47" t="s">
        <v>321</v>
      </c>
      <c r="I81" s="54"/>
      <c r="N81" s="110" t="s">
        <v>317</v>
      </c>
      <c r="O81" s="205" t="s">
        <v>0</v>
      </c>
      <c r="P81" s="54"/>
      <c r="Q81" s="53" t="s">
        <v>7</v>
      </c>
    </row>
    <row r="82" spans="5:17" ht="11.25" customHeight="1">
      <c r="E82" s="110" t="s">
        <v>301</v>
      </c>
      <c r="G82" s="205" t="s">
        <v>315</v>
      </c>
      <c r="H82" s="47" t="s">
        <v>322</v>
      </c>
      <c r="I82" s="54"/>
    </row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</sheetData>
  <mergeCells count="16">
    <mergeCell ref="C74:D74"/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  <mergeCell ref="D71:E71"/>
    <mergeCell ref="H71:I71"/>
    <mergeCell ref="N71:O71"/>
    <mergeCell ref="C72:D72"/>
    <mergeCell ref="C73:D73"/>
  </mergeCells>
  <pageMargins left="0.25" right="0.25" top="0.75" bottom="0.75" header="0.3" footer="0.3"/>
  <pageSetup paperSize="9" fitToWidth="0" fitToHeight="0" pageOrder="overThenDown" orientation="landscape" verticalDpi="0" r:id="rId1"/>
  <headerFooter alignWithMargins="0">
    <oddHeader>&amp;C&amp;D</oddHeader>
    <oddFooter>&amp;C&amp;Z&amp;F   -   &amp;F   -   &amp;A       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BE82-60FE-4E01-B63D-23AB5BA7FDF2}">
  <dimension ref="B2:I46"/>
  <sheetViews>
    <sheetView topLeftCell="B1" zoomScale="160" zoomScaleNormal="160" workbookViewId="0">
      <selection activeCell="B2" sqref="B2"/>
    </sheetView>
  </sheetViews>
  <sheetFormatPr defaultRowHeight="12.75"/>
  <cols>
    <col min="2" max="2" width="15.42578125" customWidth="1"/>
    <col min="3" max="3" width="11.42578125" customWidth="1"/>
    <col min="4" max="4" width="11.7109375" bestFit="1" customWidth="1"/>
    <col min="5" max="5" width="8" customWidth="1"/>
    <col min="6" max="6" width="12.140625" customWidth="1"/>
    <col min="7" max="7" width="10.140625" customWidth="1"/>
    <col min="8" max="8" width="11.7109375" bestFit="1" customWidth="1"/>
    <col min="9" max="9" width="10.85546875" bestFit="1" customWidth="1"/>
  </cols>
  <sheetData>
    <row r="2" spans="2:9" ht="27.75">
      <c r="B2" s="338" t="s">
        <v>327</v>
      </c>
    </row>
    <row r="3" spans="2:9" ht="13.5" thickBot="1"/>
    <row r="4" spans="2:9" ht="13.5" thickBot="1">
      <c r="B4" s="325" t="s">
        <v>250</v>
      </c>
      <c r="C4" s="125" t="s">
        <v>251</v>
      </c>
      <c r="D4" s="324" t="s">
        <v>249</v>
      </c>
      <c r="E4" s="324"/>
      <c r="F4" s="324" t="s">
        <v>1</v>
      </c>
      <c r="G4" s="324"/>
      <c r="H4" s="324" t="s">
        <v>252</v>
      </c>
      <c r="I4" s="324"/>
    </row>
    <row r="5" spans="2:9" ht="13.5" thickBot="1">
      <c r="B5" s="325"/>
      <c r="C5" s="133" t="s">
        <v>15</v>
      </c>
      <c r="D5" s="134" t="s">
        <v>15</v>
      </c>
      <c r="E5" s="135" t="s">
        <v>94</v>
      </c>
      <c r="F5" s="134" t="s">
        <v>15</v>
      </c>
      <c r="G5" s="135" t="s">
        <v>94</v>
      </c>
      <c r="H5" s="136" t="s">
        <v>15</v>
      </c>
      <c r="I5" s="135" t="s">
        <v>94</v>
      </c>
    </row>
    <row r="6" spans="2:9">
      <c r="B6" s="140">
        <v>2018</v>
      </c>
      <c r="C6" s="141">
        <f>'02-13-BAKIYE'!E14</f>
        <v>25000</v>
      </c>
      <c r="D6" s="142">
        <f>'02-13-BAKIYE'!E15</f>
        <v>21000</v>
      </c>
      <c r="E6" s="143">
        <f>'02-13-BAKIYE'!F15</f>
        <v>3804.3478260869565</v>
      </c>
      <c r="F6" s="142">
        <f>'02-13-BAKIYE'!E16</f>
        <v>-22399.42</v>
      </c>
      <c r="G6" s="143">
        <f>'02-13-BAKIYE'!F16</f>
        <v>-4057.865942028986</v>
      </c>
      <c r="H6" s="49">
        <f>'02-13-BAKIYE'!E17</f>
        <v>-1399.4199999999983</v>
      </c>
      <c r="I6" s="143">
        <f t="shared" ref="I6:I11" si="0">E6+G6</f>
        <v>-253.51811594202945</v>
      </c>
    </row>
    <row r="7" spans="2:9">
      <c r="B7" s="140">
        <v>2019</v>
      </c>
      <c r="C7" s="141">
        <f>'02-13-BAKIYE'!E24</f>
        <v>34645</v>
      </c>
      <c r="D7" s="142">
        <f>'02-13-BAKIYE'!E25</f>
        <v>26500</v>
      </c>
      <c r="E7" s="143">
        <f>'02-13-BAKIYE'!F25</f>
        <v>4624.7818499127388</v>
      </c>
      <c r="F7" s="142">
        <f>'02-13-BAKIYE'!E26</f>
        <v>-3104.8199999999997</v>
      </c>
      <c r="G7" s="143">
        <f>'02-13-BAKIYE'!F26</f>
        <v>-541.85340314136113</v>
      </c>
      <c r="H7" s="49">
        <f>'02-13-BAKIYE'!E27</f>
        <v>23395.18</v>
      </c>
      <c r="I7" s="143">
        <f t="shared" si="0"/>
        <v>4082.9284467713778</v>
      </c>
    </row>
    <row r="8" spans="2:9">
      <c r="B8" s="140">
        <v>2020</v>
      </c>
      <c r="C8" s="141">
        <f>'02-13-BAKIYE'!E41</f>
        <v>83624</v>
      </c>
      <c r="D8" s="142">
        <f>'02-13-BAKIYE'!E42</f>
        <v>64500</v>
      </c>
      <c r="E8" s="143">
        <f>'02-13-BAKIYE'!F42</f>
        <v>8225.3763509654054</v>
      </c>
      <c r="F8" s="142">
        <f>'02-13-BAKIYE'!E43</f>
        <v>-76896.293999999994</v>
      </c>
      <c r="G8" s="143">
        <f>'02-13-BAKIYE'!F43</f>
        <v>-10810.705602735459</v>
      </c>
      <c r="H8" s="49">
        <f>'02-13-BAKIYE'!E44</f>
        <v>-12396.293999999994</v>
      </c>
      <c r="I8" s="143">
        <f t="shared" si="0"/>
        <v>-2585.3292517700538</v>
      </c>
    </row>
    <row r="9" spans="2:9">
      <c r="B9" s="140">
        <v>2021</v>
      </c>
      <c r="C9" s="141">
        <f>'02-13-BAKIYE'!E59</f>
        <v>132760</v>
      </c>
      <c r="D9" s="142">
        <f>'02-13-BAKIYE'!E60</f>
        <v>152260</v>
      </c>
      <c r="E9" s="143">
        <f>'02-13-BAKIYE'!F60</f>
        <v>16569.625941280272</v>
      </c>
      <c r="F9" s="142">
        <f>'02-13-BAKIYE'!E61</f>
        <v>-32069.31</v>
      </c>
      <c r="G9" s="143">
        <f>'02-13-BAKIYE'!F61</f>
        <v>-3759.5908558030496</v>
      </c>
      <c r="H9" s="49">
        <f>'02-13-BAKIYE'!E62</f>
        <v>120190.69</v>
      </c>
      <c r="I9" s="143">
        <f t="shared" si="0"/>
        <v>12810.035085477222</v>
      </c>
    </row>
    <row r="10" spans="2:9" ht="13.5" thickBot="1">
      <c r="B10" s="140">
        <v>2022</v>
      </c>
      <c r="C10" s="141">
        <f>'02-13-BAKIYE'!E85</f>
        <v>350073.70999999996</v>
      </c>
      <c r="D10" s="142">
        <f>'02-13-BAKIYE'!E86</f>
        <v>361842.70999999996</v>
      </c>
      <c r="E10" s="143">
        <f>'02-13-BAKIYE'!F86</f>
        <v>19657.754562749607</v>
      </c>
      <c r="F10" s="142">
        <f>'02-13-BAKIYE'!E87</f>
        <v>-15043.67</v>
      </c>
      <c r="G10" s="143">
        <f>'02-13-BAKIYE'!F87</f>
        <v>-835.75944444444485</v>
      </c>
      <c r="H10" s="49">
        <f>'02-13-BAKIYE'!E88</f>
        <v>346799.04</v>
      </c>
      <c r="I10" s="143">
        <f t="shared" si="0"/>
        <v>18821.995118305163</v>
      </c>
    </row>
    <row r="11" spans="2:9" ht="13.5" thickBot="1">
      <c r="B11" s="326" t="s">
        <v>258</v>
      </c>
      <c r="C11" s="327">
        <f>SUM(C6:C10)</f>
        <v>626102.71</v>
      </c>
      <c r="D11" s="328">
        <f>SUM(D6:D10)</f>
        <v>626102.71</v>
      </c>
      <c r="E11" s="329">
        <f>SUM(E6:E10)</f>
        <v>52881.886530994983</v>
      </c>
      <c r="F11" s="328">
        <f>SUM(F6:F10)</f>
        <v>-149513.514</v>
      </c>
      <c r="G11" s="329">
        <f>SUM(G6:G10)</f>
        <v>-20005.775248153299</v>
      </c>
      <c r="H11" s="153">
        <f>D11+F11</f>
        <v>476589.196</v>
      </c>
      <c r="I11" s="154">
        <f t="shared" si="0"/>
        <v>32876.111282841681</v>
      </c>
    </row>
    <row r="12" spans="2:9" ht="13.5" thickBot="1">
      <c r="B12" s="326"/>
      <c r="C12" s="327"/>
      <c r="D12" s="328"/>
      <c r="E12" s="329"/>
      <c r="F12" s="328"/>
      <c r="G12" s="329"/>
      <c r="H12" s="330" t="s">
        <v>260</v>
      </c>
      <c r="I12" s="330"/>
    </row>
    <row r="13" spans="2:9" ht="13.5" thickBot="1">
      <c r="B13" s="47"/>
      <c r="C13" s="47"/>
      <c r="D13" s="47"/>
      <c r="E13" s="47"/>
      <c r="F13" s="47"/>
      <c r="G13" s="47"/>
      <c r="H13" s="47"/>
      <c r="I13" s="47"/>
    </row>
    <row r="14" spans="2:9" ht="13.5" thickBot="1">
      <c r="B14" s="325" t="s">
        <v>261</v>
      </c>
      <c r="C14" s="331">
        <f>'02-13-BAKIYE'!H83</f>
        <v>0.76480371290548399</v>
      </c>
      <c r="D14" s="324" t="s">
        <v>249</v>
      </c>
      <c r="E14" s="324"/>
      <c r="F14" s="324" t="s">
        <v>1</v>
      </c>
      <c r="G14" s="324"/>
      <c r="H14" s="324" t="s">
        <v>252</v>
      </c>
      <c r="I14" s="324"/>
    </row>
    <row r="15" spans="2:9" ht="13.5" thickBot="1">
      <c r="B15" s="325"/>
      <c r="C15" s="331"/>
      <c r="D15" s="134" t="s">
        <v>15</v>
      </c>
      <c r="E15" s="135" t="s">
        <v>94</v>
      </c>
      <c r="F15" s="136" t="s">
        <v>15</v>
      </c>
      <c r="G15" s="136" t="s">
        <v>94</v>
      </c>
      <c r="H15" s="136" t="s">
        <v>15</v>
      </c>
      <c r="I15" s="135" t="s">
        <v>94</v>
      </c>
    </row>
    <row r="16" spans="2:9" ht="13.5" thickBot="1">
      <c r="B16" s="140">
        <v>2018</v>
      </c>
      <c r="C16" s="331"/>
      <c r="D16" s="142">
        <f>'02-13-BAKIYE'!I15</f>
        <v>16406.251866666666</v>
      </c>
      <c r="E16" s="143">
        <f>'02-13-BAKIYE'!J15</f>
        <v>2972.1470772946859</v>
      </c>
      <c r="F16" s="166">
        <f>'02-13-BAKIYE'!I16</f>
        <v>-17458.124834733972</v>
      </c>
      <c r="G16" s="167">
        <f>'02-13-BAKIYE'!J16</f>
        <v>-3162.7037744083286</v>
      </c>
      <c r="H16" s="49">
        <f>'02-13-BAKIYE'!I17</f>
        <v>-1051.8729680673059</v>
      </c>
      <c r="I16" s="53">
        <f t="shared" ref="I16:I21" si="1">E16+G16</f>
        <v>-190.55669711364271</v>
      </c>
    </row>
    <row r="17" spans="2:9" ht="13.5" thickBot="1">
      <c r="B17" s="140">
        <v>2019</v>
      </c>
      <c r="C17" s="331"/>
      <c r="D17" s="142">
        <f>'02-13-BAKIYE'!I25</f>
        <v>20699.204717171131</v>
      </c>
      <c r="E17" s="143">
        <f>'02-13-BAKIYE'!J25</f>
        <v>3612.4266522113658</v>
      </c>
      <c r="F17" s="142">
        <f>'02-13-BAKIYE'!I26</f>
        <v>-2419.0904636672876</v>
      </c>
      <c r="G17" s="143">
        <f>'02-13-BAKIYE'!J26</f>
        <v>-422.17983659114964</v>
      </c>
      <c r="H17" s="49">
        <f>'02-13-BAKIYE'!I27</f>
        <v>18280.114253503845</v>
      </c>
      <c r="I17" s="53">
        <f t="shared" si="1"/>
        <v>3190.2468156202162</v>
      </c>
    </row>
    <row r="18" spans="2:9" ht="13.5" thickBot="1">
      <c r="B18" s="140">
        <v>2020</v>
      </c>
      <c r="C18" s="331"/>
      <c r="D18" s="142">
        <f>'02-13-BAKIYE'!I42</f>
        <v>50197.878908060913</v>
      </c>
      <c r="E18" s="143">
        <f>'02-13-BAKIYE'!J42</f>
        <v>6401.7161892819431</v>
      </c>
      <c r="F18" s="142">
        <f>'02-13-BAKIYE'!I43</f>
        <v>-59754.669109849201</v>
      </c>
      <c r="G18" s="143">
        <f>'02-13-BAKIYE'!J43</f>
        <v>-8401.1487745261002</v>
      </c>
      <c r="H18" s="49">
        <f>'02-13-BAKIYE'!I44</f>
        <v>-9556.790201788288</v>
      </c>
      <c r="I18" s="53">
        <f t="shared" si="1"/>
        <v>-1999.4325852441571</v>
      </c>
    </row>
    <row r="19" spans="2:9" ht="13.5" thickBot="1">
      <c r="B19" s="140">
        <v>2021</v>
      </c>
      <c r="C19" s="331"/>
      <c r="D19" s="142">
        <f>'02-13-BAKIYE'!I60</f>
        <v>118343.48939231082</v>
      </c>
      <c r="E19" s="143">
        <f>'02-13-BAKIYE'!J60</f>
        <v>12880.607946946648</v>
      </c>
      <c r="F19" s="142">
        <f>'02-13-BAKIYE'!I61</f>
        <v>-24792.137942644971</v>
      </c>
      <c r="G19" s="143">
        <f>'02-13-BAKIYE'!J61</f>
        <v>-2906.4640026547449</v>
      </c>
      <c r="H19" s="49">
        <f>'02-13-BAKIYE'!I62</f>
        <v>93551.351449665846</v>
      </c>
      <c r="I19" s="53">
        <f t="shared" si="1"/>
        <v>9974.1439442919036</v>
      </c>
    </row>
    <row r="20" spans="2:9" ht="13.5" thickBot="1">
      <c r="B20" s="140">
        <v>2022</v>
      </c>
      <c r="C20" s="331"/>
      <c r="D20" s="142">
        <f>'02-13-BAKIYE'!I86</f>
        <v>278790.10350539151</v>
      </c>
      <c r="E20" s="143">
        <f>'02-13-BAKIYE'!J86</f>
        <v>15146.134810453445</v>
      </c>
      <c r="F20" s="142">
        <f>'02-13-BAKIYE'!I87</f>
        <v>-11615.295558572305</v>
      </c>
      <c r="G20" s="143">
        <f>'02-13-BAKIYE'!J87</f>
        <v>-645.2941976984614</v>
      </c>
      <c r="H20" s="49">
        <f>'02-13-BAKIYE'!I88</f>
        <v>267174.80794681923</v>
      </c>
      <c r="I20" s="53">
        <f t="shared" si="1"/>
        <v>14500.840612754982</v>
      </c>
    </row>
    <row r="21" spans="2:9" ht="13.5" thickBot="1">
      <c r="B21" s="332" t="s">
        <v>258</v>
      </c>
      <c r="C21" s="331"/>
      <c r="D21" s="328">
        <f>SUM(D16:D20)</f>
        <v>484436.92838960106</v>
      </c>
      <c r="E21" s="329">
        <f>SUM(E16:E20)</f>
        <v>41013.032676188086</v>
      </c>
      <c r="F21" s="328">
        <f>SUM(F16:F20)</f>
        <v>-116039.31790946773</v>
      </c>
      <c r="G21" s="329">
        <f>SUM(G16:G20)</f>
        <v>-15537.790585878785</v>
      </c>
      <c r="H21" s="178">
        <f>D21+F21</f>
        <v>368397.61048013333</v>
      </c>
      <c r="I21" s="154">
        <f t="shared" si="1"/>
        <v>25475.242090309301</v>
      </c>
    </row>
    <row r="22" spans="2:9" ht="13.5" thickBot="1">
      <c r="B22" s="332"/>
      <c r="C22" s="331"/>
      <c r="D22" s="328"/>
      <c r="E22" s="329"/>
      <c r="F22" s="328"/>
      <c r="G22" s="329"/>
      <c r="H22" s="330" t="s">
        <v>266</v>
      </c>
      <c r="I22" s="330"/>
    </row>
    <row r="23" spans="2:9" ht="13.5" thickBot="1">
      <c r="B23" s="47"/>
      <c r="C23" s="47"/>
      <c r="D23" s="47"/>
      <c r="E23" s="47"/>
      <c r="F23" s="47"/>
      <c r="G23" s="47"/>
      <c r="H23" s="47"/>
      <c r="I23" s="47"/>
    </row>
    <row r="24" spans="2:9" ht="13.5" thickBot="1">
      <c r="B24" s="325" t="s">
        <v>267</v>
      </c>
      <c r="C24" s="331">
        <f>'02-13-BAKIYE'!N83</f>
        <v>0.23519628709451645</v>
      </c>
      <c r="D24" s="324" t="s">
        <v>249</v>
      </c>
      <c r="E24" s="324"/>
      <c r="F24" s="324" t="s">
        <v>1</v>
      </c>
      <c r="G24" s="324"/>
      <c r="H24" s="324" t="s">
        <v>252</v>
      </c>
      <c r="I24" s="324"/>
    </row>
    <row r="25" spans="2:9" ht="13.5" thickBot="1">
      <c r="B25" s="325"/>
      <c r="C25" s="331"/>
      <c r="D25" s="134" t="s">
        <v>15</v>
      </c>
      <c r="E25" s="135" t="s">
        <v>94</v>
      </c>
      <c r="F25" s="134" t="s">
        <v>15</v>
      </c>
      <c r="G25" s="136" t="s">
        <v>94</v>
      </c>
      <c r="H25" s="134" t="s">
        <v>15</v>
      </c>
      <c r="I25" s="135" t="s">
        <v>94</v>
      </c>
    </row>
    <row r="26" spans="2:9" ht="13.5" thickBot="1">
      <c r="B26" s="140">
        <v>2018</v>
      </c>
      <c r="C26" s="331"/>
      <c r="D26" s="142">
        <f>'02-13-BAKIYE'!O15</f>
        <v>4593.7481333333335</v>
      </c>
      <c r="E26" s="143">
        <f>'02-13-BAKIYE'!P15</f>
        <v>832.20074879227059</v>
      </c>
      <c r="F26" s="142">
        <f>'02-13-BAKIYE'!O16</f>
        <v>-4941.2951652660277</v>
      </c>
      <c r="G26" s="143">
        <f>'02-13-BAKIYE'!P16</f>
        <v>-895.16216762065721</v>
      </c>
      <c r="H26" s="142">
        <f>'02-13-BAKIYE'!O17</f>
        <v>-347.54703193269415</v>
      </c>
      <c r="I26" s="143">
        <f t="shared" ref="I26:I31" si="2">E26+G26</f>
        <v>-62.961418828386627</v>
      </c>
    </row>
    <row r="27" spans="2:9" ht="13.5" thickBot="1">
      <c r="B27" s="140">
        <v>2019</v>
      </c>
      <c r="C27" s="331"/>
      <c r="D27" s="142">
        <f>'02-13-BAKIYE'!O25</f>
        <v>5800.7952828288689</v>
      </c>
      <c r="E27" s="143">
        <f>'02-13-BAKIYE'!P25</f>
        <v>1012.3551977013731</v>
      </c>
      <c r="F27" s="142">
        <f>'02-13-BAKIYE'!O26</f>
        <v>-685.72953633271209</v>
      </c>
      <c r="G27" s="143">
        <f>'02-13-BAKIYE'!P26</f>
        <v>-119.67356655021152</v>
      </c>
      <c r="H27" s="142">
        <f>'02-13-BAKIYE'!O27</f>
        <v>5115.0657464961569</v>
      </c>
      <c r="I27" s="143">
        <f t="shared" si="2"/>
        <v>892.68163115116158</v>
      </c>
    </row>
    <row r="28" spans="2:9" ht="13.5" thickBot="1">
      <c r="B28" s="140">
        <v>2020</v>
      </c>
      <c r="C28" s="331"/>
      <c r="D28" s="142">
        <f>'02-13-BAKIYE'!O42</f>
        <v>14302.121091939091</v>
      </c>
      <c r="E28" s="143">
        <f>'02-13-BAKIYE'!P42</f>
        <v>1823.6601616834619</v>
      </c>
      <c r="F28" s="142">
        <f>'02-13-BAKIYE'!O43</f>
        <v>-17141.624890150815</v>
      </c>
      <c r="G28" s="143">
        <f>'02-13-BAKIYE'!P43</f>
        <v>-2409.5568282093595</v>
      </c>
      <c r="H28" s="142">
        <f>'02-13-BAKIYE'!O44</f>
        <v>-2839.5037982117246</v>
      </c>
      <c r="I28" s="143">
        <f t="shared" si="2"/>
        <v>-585.89666652589767</v>
      </c>
    </row>
    <row r="29" spans="2:9" ht="13.5" thickBot="1">
      <c r="B29" s="140">
        <v>2021</v>
      </c>
      <c r="C29" s="331"/>
      <c r="D29" s="142">
        <f>'02-13-BAKIYE'!O60</f>
        <v>33916.510607689197</v>
      </c>
      <c r="E29" s="143">
        <f>'02-13-BAKIYE'!P60</f>
        <v>3689.0179943336234</v>
      </c>
      <c r="F29" s="142">
        <f>'02-13-BAKIYE'!O61</f>
        <v>-7277.1720573550374</v>
      </c>
      <c r="G29" s="143">
        <f>'02-13-BAKIYE'!P61</f>
        <v>-853.12685314830458</v>
      </c>
      <c r="H29" s="142">
        <f>'02-13-BAKIYE'!O62</f>
        <v>26639.33855033416</v>
      </c>
      <c r="I29" s="143">
        <f t="shared" si="2"/>
        <v>2835.8911411853187</v>
      </c>
    </row>
    <row r="30" spans="2:9" ht="13.5" thickBot="1">
      <c r="B30" s="140">
        <v>2022</v>
      </c>
      <c r="C30" s="331"/>
      <c r="D30" s="142">
        <f>'02-13-BAKIYE'!O86</f>
        <v>83052.606494608524</v>
      </c>
      <c r="E30" s="143">
        <f>'02-13-BAKIYE'!P86</f>
        <v>4511.6197522961638</v>
      </c>
      <c r="F30" s="142">
        <f>'02-13-BAKIYE'!O87</f>
        <v>-3428.3744414277016</v>
      </c>
      <c r="G30" s="143">
        <f>'02-13-BAKIYE'!P87</f>
        <v>-190.46524674598342</v>
      </c>
      <c r="H30" s="142">
        <f>'02-13-BAKIYE'!O88</f>
        <v>79624.232053180822</v>
      </c>
      <c r="I30" s="143">
        <f t="shared" si="2"/>
        <v>4321.1545055501801</v>
      </c>
    </row>
    <row r="31" spans="2:9" ht="13.5" thickBot="1">
      <c r="B31" s="332" t="s">
        <v>258</v>
      </c>
      <c r="C31" s="331"/>
      <c r="D31" s="328">
        <f>SUM(D26:D30)</f>
        <v>141665.78161039902</v>
      </c>
      <c r="E31" s="329">
        <f>SUM(E26:E30)</f>
        <v>11868.853854806894</v>
      </c>
      <c r="F31" s="328">
        <f>SUM(F26:F30)</f>
        <v>-33474.196090532292</v>
      </c>
      <c r="G31" s="329">
        <f>SUM(G26:G30)</f>
        <v>-4467.9846622745163</v>
      </c>
      <c r="H31" s="153">
        <f>D31+F31</f>
        <v>108191.58551986673</v>
      </c>
      <c r="I31" s="154">
        <f t="shared" si="2"/>
        <v>7400.8691925323774</v>
      </c>
    </row>
    <row r="32" spans="2:9" ht="13.5" thickBot="1">
      <c r="B32" s="332"/>
      <c r="C32" s="331"/>
      <c r="D32" s="328"/>
      <c r="E32" s="329"/>
      <c r="F32" s="328"/>
      <c r="G32" s="329"/>
      <c r="H32" s="330" t="s">
        <v>272</v>
      </c>
      <c r="I32" s="330"/>
    </row>
    <row r="33" spans="2:9" ht="13.5" thickBot="1">
      <c r="B33" s="47"/>
      <c r="C33" s="47"/>
      <c r="D33" s="47"/>
      <c r="E33" s="47"/>
      <c r="F33" s="47"/>
      <c r="G33" s="47"/>
      <c r="H33" s="47"/>
      <c r="I33" s="47"/>
    </row>
    <row r="34" spans="2:9">
      <c r="B34" s="55"/>
      <c r="C34" s="57"/>
      <c r="D34" s="324" t="s">
        <v>249</v>
      </c>
      <c r="E34" s="324"/>
      <c r="F34" s="334" t="s">
        <v>1</v>
      </c>
      <c r="G34" s="334"/>
      <c r="H34" s="335" t="s">
        <v>252</v>
      </c>
      <c r="I34" s="335"/>
    </row>
    <row r="35" spans="2:9" ht="13.5" thickBot="1">
      <c r="B35" s="62"/>
      <c r="C35" s="65"/>
      <c r="D35" s="134" t="s">
        <v>15</v>
      </c>
      <c r="E35" s="135" t="s">
        <v>94</v>
      </c>
      <c r="F35" s="134" t="s">
        <v>15</v>
      </c>
      <c r="G35" s="135" t="s">
        <v>94</v>
      </c>
      <c r="H35" s="136" t="s">
        <v>15</v>
      </c>
      <c r="I35" s="136" t="s">
        <v>94</v>
      </c>
    </row>
    <row r="36" spans="2:9" ht="13.5" thickBot="1">
      <c r="B36" s="333" t="s">
        <v>273</v>
      </c>
      <c r="C36" s="333"/>
      <c r="D36" s="328">
        <f>D31+D21</f>
        <v>626102.71000000008</v>
      </c>
      <c r="E36" s="329">
        <f>E31+E21</f>
        <v>52881.886530994976</v>
      </c>
      <c r="F36" s="328">
        <f>F31+F21</f>
        <v>-149513.51400000002</v>
      </c>
      <c r="G36" s="329">
        <f>G31+G21</f>
        <v>-20005.775248153303</v>
      </c>
      <c r="H36" s="181">
        <f>D36+F36</f>
        <v>476589.19600000005</v>
      </c>
      <c r="I36" s="182">
        <f>E36+G36</f>
        <v>32876.111282841674</v>
      </c>
    </row>
    <row r="37" spans="2:9" ht="13.5" thickBot="1">
      <c r="B37" s="333"/>
      <c r="C37" s="333"/>
      <c r="D37" s="328"/>
      <c r="E37" s="329"/>
      <c r="F37" s="328"/>
      <c r="G37" s="329"/>
      <c r="H37" s="330" t="s">
        <v>260</v>
      </c>
      <c r="I37" s="330"/>
    </row>
    <row r="38" spans="2:9" ht="13.5" thickBot="1">
      <c r="B38" s="47"/>
      <c r="C38" s="47"/>
      <c r="D38" s="47"/>
      <c r="E38" s="47"/>
      <c r="F38" s="47"/>
      <c r="G38" s="47"/>
      <c r="H38" s="47"/>
      <c r="I38" s="47"/>
    </row>
    <row r="39" spans="2:9" ht="13.5" thickBot="1">
      <c r="B39" s="333" t="s">
        <v>274</v>
      </c>
      <c r="C39" s="333"/>
      <c r="D39" s="333"/>
      <c r="E39" s="333"/>
      <c r="F39" s="333"/>
      <c r="G39" s="333"/>
      <c r="H39" s="333"/>
      <c r="I39" s="333"/>
    </row>
    <row r="40" spans="2:9">
      <c r="B40" s="183" t="s">
        <v>275</v>
      </c>
      <c r="C40" s="58" t="s">
        <v>276</v>
      </c>
      <c r="D40" s="58"/>
      <c r="E40" s="58"/>
      <c r="F40" s="58"/>
      <c r="G40" s="73" t="s">
        <v>209</v>
      </c>
      <c r="H40" s="73"/>
      <c r="I40" s="184" t="s">
        <v>210</v>
      </c>
    </row>
    <row r="41" spans="2:9" ht="13.5" thickBot="1">
      <c r="B41" s="185">
        <v>2016</v>
      </c>
      <c r="C41" s="47" t="s">
        <v>277</v>
      </c>
      <c r="D41" s="47"/>
      <c r="E41" s="47"/>
      <c r="F41" s="47"/>
      <c r="G41" s="186">
        <f>'02-13-BAKIYE'!H4</f>
        <v>0.5</v>
      </c>
      <c r="H41" s="120"/>
      <c r="I41" s="186">
        <f>'02-13-BAKIYE'!N4</f>
        <v>0.5</v>
      </c>
    </row>
    <row r="42" spans="2:9" ht="15.75" thickBot="1">
      <c r="B42" s="185">
        <v>2017</v>
      </c>
      <c r="C42" s="47" t="s">
        <v>278</v>
      </c>
      <c r="D42" s="47"/>
      <c r="E42" s="47"/>
      <c r="F42" s="47"/>
      <c r="G42" s="305">
        <f>'02-13-BAKIYE'!H5</f>
        <v>0.78125008888888881</v>
      </c>
      <c r="H42" s="306"/>
      <c r="I42" s="305">
        <f>'02-13-BAKIYE'!N5</f>
        <v>0.21874991111111111</v>
      </c>
    </row>
    <row r="43" spans="2:9">
      <c r="B43" s="187" t="s">
        <v>280</v>
      </c>
      <c r="C43" s="47" t="s">
        <v>281</v>
      </c>
      <c r="D43" s="47"/>
      <c r="E43" s="47"/>
      <c r="F43" s="47"/>
      <c r="G43" s="188"/>
      <c r="H43" s="188"/>
      <c r="I43" s="189">
        <f>H31</f>
        <v>108191.58551986673</v>
      </c>
    </row>
    <row r="44" spans="2:9" ht="15.75">
      <c r="B44" s="187" t="s">
        <v>280</v>
      </c>
      <c r="C44" s="47" t="s">
        <v>283</v>
      </c>
      <c r="D44" s="47"/>
      <c r="E44" s="47"/>
      <c r="F44" s="47"/>
      <c r="G44" s="307">
        <f>(G42-G46)*-1</f>
        <v>-1.6446375983404815E-2</v>
      </c>
      <c r="H44" s="190"/>
      <c r="I44" s="307">
        <f>(I42-I46)*-1</f>
        <v>1.6446375983405342E-2</v>
      </c>
    </row>
    <row r="45" spans="2:9" ht="13.5" thickBot="1">
      <c r="B45" s="187" t="s">
        <v>280</v>
      </c>
      <c r="C45" s="47" t="s">
        <v>285</v>
      </c>
      <c r="D45" s="47"/>
      <c r="E45" s="47"/>
      <c r="F45" s="47"/>
      <c r="G45" s="191" t="s">
        <v>286</v>
      </c>
      <c r="H45" s="191"/>
      <c r="I45" s="192" t="s">
        <v>287</v>
      </c>
    </row>
    <row r="46" spans="2:9" ht="15.75" thickBot="1">
      <c r="B46" s="193">
        <v>2023</v>
      </c>
      <c r="C46" s="130" t="s">
        <v>289</v>
      </c>
      <c r="D46" s="130"/>
      <c r="E46" s="130"/>
      <c r="F46" s="130"/>
      <c r="G46" s="336">
        <f>C14</f>
        <v>0.76480371290548399</v>
      </c>
      <c r="H46" s="336"/>
      <c r="I46" s="337">
        <f>C24</f>
        <v>0.23519628709451645</v>
      </c>
    </row>
  </sheetData>
  <mergeCells count="43">
    <mergeCell ref="B39:I39"/>
    <mergeCell ref="F36:F37"/>
    <mergeCell ref="G36:G37"/>
    <mergeCell ref="H37:I37"/>
    <mergeCell ref="G21:G22"/>
    <mergeCell ref="H22:I22"/>
    <mergeCell ref="B24:B25"/>
    <mergeCell ref="C24:C32"/>
    <mergeCell ref="D24:E24"/>
    <mergeCell ref="F24:G24"/>
    <mergeCell ref="D34:E34"/>
    <mergeCell ref="F34:G34"/>
    <mergeCell ref="H34:I34"/>
    <mergeCell ref="B36:C37"/>
    <mergeCell ref="D36:D37"/>
    <mergeCell ref="E36:E37"/>
    <mergeCell ref="H24:I24"/>
    <mergeCell ref="B31:B32"/>
    <mergeCell ref="D31:D32"/>
    <mergeCell ref="E31:E32"/>
    <mergeCell ref="F31:F32"/>
    <mergeCell ref="G31:G32"/>
    <mergeCell ref="H32:I32"/>
    <mergeCell ref="B14:B15"/>
    <mergeCell ref="C14:C22"/>
    <mergeCell ref="D14:E14"/>
    <mergeCell ref="F14:G14"/>
    <mergeCell ref="H14:I14"/>
    <mergeCell ref="B21:B22"/>
    <mergeCell ref="D21:D22"/>
    <mergeCell ref="E21:E22"/>
    <mergeCell ref="F21:F22"/>
    <mergeCell ref="F4:G4"/>
    <mergeCell ref="H4:I4"/>
    <mergeCell ref="B4:B5"/>
    <mergeCell ref="D4:E4"/>
    <mergeCell ref="B11:B12"/>
    <mergeCell ref="C11:C12"/>
    <mergeCell ref="D11:D12"/>
    <mergeCell ref="E11:E12"/>
    <mergeCell ref="F11:F12"/>
    <mergeCell ref="G11:G12"/>
    <mergeCell ref="H12:I12"/>
  </mergeCells>
  <pageMargins left="0.25" right="0.25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472"/>
  <sheetViews>
    <sheetView topLeftCell="A65" zoomScale="145" zoomScaleNormal="145" workbookViewId="0">
      <selection activeCell="K99" sqref="K99"/>
    </sheetView>
  </sheetViews>
  <sheetFormatPr defaultRowHeight="11.25" customHeight="1"/>
  <cols>
    <col min="1" max="1" width="9.7109375" style="47" customWidth="1"/>
    <col min="2" max="2" width="6.28515625" style="48" customWidth="1"/>
    <col min="3" max="3" width="5.28515625" style="48" customWidth="1"/>
    <col min="4" max="4" width="9.42578125" style="47" customWidth="1"/>
    <col min="5" max="5" width="10" style="47" customWidth="1"/>
    <col min="6" max="6" width="8" style="123" customWidth="1"/>
    <col min="7" max="7" width="0.7109375" style="47" customWidth="1"/>
    <col min="8" max="8" width="6.28515625" style="124" customWidth="1"/>
    <col min="9" max="9" width="10.85546875" style="47" bestFit="1" customWidth="1"/>
    <col min="10" max="10" width="8.7109375" style="47" customWidth="1"/>
    <col min="11" max="11" width="10" style="47" customWidth="1"/>
    <col min="12" max="12" width="10.140625" style="51" customWidth="1"/>
    <col min="13" max="13" width="0.7109375" style="47" customWidth="1"/>
    <col min="14" max="14" width="6.7109375" style="124" customWidth="1"/>
    <col min="15" max="15" width="9.42578125" style="47" customWidth="1"/>
    <col min="16" max="16" width="6" style="53" customWidth="1"/>
    <col min="17" max="17" width="10.42578125" style="47" customWidth="1"/>
    <col min="18" max="18" width="10.140625" style="47" customWidth="1"/>
    <col min="19" max="19" width="0.7109375" style="47" customWidth="1"/>
    <col min="20" max="20" width="4.5703125" style="47" customWidth="1"/>
    <col min="21" max="21" width="7.28515625" style="47" customWidth="1"/>
    <col min="22" max="22" width="14" style="47" bestFit="1" customWidth="1"/>
    <col min="23" max="29" width="16" style="47" customWidth="1"/>
    <col min="30" max="1023" width="12.140625" style="47" customWidth="1"/>
    <col min="1024" max="1024" width="9.140625" style="47" customWidth="1"/>
    <col min="1025" max="1025" width="9.140625" style="54" customWidth="1"/>
    <col min="1026" max="16384" width="9.140625" style="54"/>
  </cols>
  <sheetData>
    <row r="1" spans="1:30" ht="12.75" customHeight="1" thickBot="1">
      <c r="A1" s="121" t="s">
        <v>208</v>
      </c>
      <c r="B1" s="122" t="s">
        <v>211</v>
      </c>
      <c r="G1" s="49"/>
      <c r="O1" s="52"/>
      <c r="T1" s="49"/>
    </row>
    <row r="2" spans="1:30" ht="11.25" customHeight="1" thickBot="1">
      <c r="A2" s="126"/>
      <c r="B2" s="127" t="s">
        <v>253</v>
      </c>
      <c r="C2" s="128"/>
      <c r="D2" s="129"/>
      <c r="E2" s="130"/>
      <c r="F2" s="131"/>
      <c r="G2" s="129"/>
      <c r="H2" s="323" t="s">
        <v>209</v>
      </c>
      <c r="I2" s="323"/>
      <c r="J2" s="323"/>
      <c r="K2" s="323"/>
      <c r="L2" s="323"/>
      <c r="M2" s="129"/>
      <c r="N2" s="323" t="s">
        <v>210</v>
      </c>
      <c r="O2" s="323"/>
      <c r="P2" s="323"/>
      <c r="Q2" s="323"/>
      <c r="R2" s="323"/>
      <c r="S2" s="129"/>
      <c r="T2" s="132"/>
    </row>
    <row r="3" spans="1:30" ht="11.25" customHeight="1" thickBot="1">
      <c r="A3" s="60"/>
      <c r="F3" s="137"/>
      <c r="H3" s="138"/>
      <c r="L3" s="139"/>
      <c r="N3" s="138"/>
      <c r="R3" s="95"/>
      <c r="T3" s="140"/>
    </row>
    <row r="4" spans="1:30" ht="11.25" customHeight="1">
      <c r="A4" s="71">
        <v>2007</v>
      </c>
      <c r="B4" s="72"/>
      <c r="C4" s="72"/>
      <c r="D4" s="73" t="s">
        <v>217</v>
      </c>
      <c r="E4" s="74">
        <v>450000</v>
      </c>
      <c r="F4" s="144"/>
      <c r="G4" s="58"/>
      <c r="H4" s="145">
        <f>L4/$E$4</f>
        <v>0.5</v>
      </c>
      <c r="I4" s="75"/>
      <c r="J4" s="76"/>
      <c r="K4" s="75"/>
      <c r="L4" s="146">
        <v>225000</v>
      </c>
      <c r="M4" s="77"/>
      <c r="N4" s="145">
        <f>R4/$E$4</f>
        <v>0.5</v>
      </c>
      <c r="O4" s="75"/>
      <c r="P4" s="78"/>
      <c r="Q4" s="75"/>
      <c r="R4" s="146">
        <v>225000</v>
      </c>
      <c r="S4" s="58"/>
      <c r="T4" s="147"/>
    </row>
    <row r="5" spans="1:30" ht="11.25" customHeight="1" thickBot="1">
      <c r="A5" s="79">
        <v>2017</v>
      </c>
      <c r="B5" s="64"/>
      <c r="C5" s="65" t="s">
        <v>254</v>
      </c>
      <c r="D5" s="65"/>
      <c r="E5" s="80" t="s">
        <v>255</v>
      </c>
      <c r="F5" s="148"/>
      <c r="G5" s="65"/>
      <c r="H5" s="322">
        <f>L5/$E$4</f>
        <v>0.78125008888888881</v>
      </c>
      <c r="I5" s="322"/>
      <c r="J5" s="81" t="s">
        <v>256</v>
      </c>
      <c r="K5" s="82">
        <v>126562.54</v>
      </c>
      <c r="L5" s="149">
        <f>L4+K5</f>
        <v>351562.54</v>
      </c>
      <c r="M5" s="65"/>
      <c r="N5" s="322">
        <f>R5/$E$4</f>
        <v>0.21874991111111111</v>
      </c>
      <c r="O5" s="322"/>
      <c r="P5" s="84" t="s">
        <v>221</v>
      </c>
      <c r="Q5" s="85">
        <f>K5</f>
        <v>126562.54</v>
      </c>
      <c r="R5" s="150">
        <f>R4-Q5</f>
        <v>98437.46</v>
      </c>
      <c r="S5" s="65"/>
      <c r="T5" s="151"/>
    </row>
    <row r="6" spans="1:30" ht="11.25" customHeight="1">
      <c r="A6" s="60"/>
      <c r="F6" s="137"/>
      <c r="H6" s="138"/>
      <c r="L6" s="139"/>
      <c r="N6" s="138"/>
      <c r="R6" s="95"/>
      <c r="T6" s="140"/>
    </row>
    <row r="7" spans="1:30" ht="11.25" customHeight="1" thickBot="1">
      <c r="A7" s="60"/>
      <c r="F7" s="137"/>
      <c r="H7" s="138"/>
      <c r="L7" s="139"/>
      <c r="N7" s="138"/>
      <c r="R7" s="95"/>
      <c r="T7" s="140"/>
    </row>
    <row r="8" spans="1:30" ht="11.25" customHeight="1">
      <c r="A8" s="55"/>
      <c r="B8" s="56"/>
      <c r="C8" s="56"/>
      <c r="D8" s="58" t="s">
        <v>257</v>
      </c>
      <c r="E8" s="77" t="s">
        <v>212</v>
      </c>
      <c r="F8" s="152"/>
      <c r="G8" s="58"/>
      <c r="H8" s="320" t="s">
        <v>213</v>
      </c>
      <c r="I8" s="320"/>
      <c r="J8" s="58"/>
      <c r="K8" s="321" t="s">
        <v>214</v>
      </c>
      <c r="L8" s="321"/>
      <c r="M8" s="58"/>
      <c r="N8" s="320" t="s">
        <v>213</v>
      </c>
      <c r="O8" s="320"/>
      <c r="P8" s="320"/>
      <c r="Q8" s="321" t="s">
        <v>214</v>
      </c>
      <c r="R8" s="321"/>
      <c r="S8" s="58"/>
      <c r="T8" s="147" t="s">
        <v>94</v>
      </c>
    </row>
    <row r="9" spans="1:30" ht="11.25" customHeight="1" thickBot="1">
      <c r="A9" s="62"/>
      <c r="B9" s="63"/>
      <c r="C9" s="64"/>
      <c r="D9" s="67" t="s">
        <v>259</v>
      </c>
      <c r="E9" s="66" t="s">
        <v>15</v>
      </c>
      <c r="F9" s="155"/>
      <c r="G9" s="67"/>
      <c r="H9" s="156" t="s">
        <v>215</v>
      </c>
      <c r="I9" s="66" t="s">
        <v>15</v>
      </c>
      <c r="J9" s="68" t="s">
        <v>94</v>
      </c>
      <c r="K9" s="66" t="s">
        <v>15</v>
      </c>
      <c r="L9" s="157" t="s">
        <v>94</v>
      </c>
      <c r="M9" s="66"/>
      <c r="N9" s="156" t="s">
        <v>215</v>
      </c>
      <c r="O9" s="66" t="s">
        <v>15</v>
      </c>
      <c r="P9" s="69" t="s">
        <v>94</v>
      </c>
      <c r="Q9" s="66" t="s">
        <v>15</v>
      </c>
      <c r="R9" s="70" t="s">
        <v>94</v>
      </c>
      <c r="S9" s="67"/>
      <c r="T9" s="158" t="s">
        <v>216</v>
      </c>
    </row>
    <row r="10" spans="1:30" ht="11.25" customHeight="1">
      <c r="A10" s="88">
        <v>2018</v>
      </c>
      <c r="B10" s="56"/>
      <c r="C10" s="56"/>
      <c r="D10" s="57"/>
      <c r="E10" s="57"/>
      <c r="F10" s="159"/>
      <c r="G10" s="57"/>
      <c r="H10" s="160"/>
      <c r="I10" s="57"/>
      <c r="J10" s="57"/>
      <c r="K10" s="57"/>
      <c r="L10" s="161"/>
      <c r="M10" s="57"/>
      <c r="N10" s="160"/>
      <c r="O10" s="57"/>
      <c r="P10" s="91"/>
      <c r="Q10" s="57"/>
      <c r="R10" s="161"/>
      <c r="S10" s="57"/>
      <c r="T10" s="162"/>
    </row>
    <row r="11" spans="1:30" ht="11.25" customHeight="1">
      <c r="A11" s="60" t="s">
        <v>17</v>
      </c>
      <c r="B11" s="48">
        <v>43403</v>
      </c>
      <c r="C11" s="48" t="s">
        <v>222</v>
      </c>
      <c r="D11" s="92">
        <v>25000</v>
      </c>
      <c r="E11" s="92">
        <f>'02-11-GLR'!G6</f>
        <v>21000</v>
      </c>
      <c r="F11" s="163"/>
      <c r="H11" s="164">
        <f>L11/$E$4</f>
        <v>0.77940075389157271</v>
      </c>
      <c r="I11" s="49">
        <f>H5*E11</f>
        <v>16406.251866666666</v>
      </c>
      <c r="J11" s="53">
        <f>I11/T11</f>
        <v>2972.1470772946859</v>
      </c>
      <c r="K11" s="49">
        <f>K10+I11</f>
        <v>16406.251866666666</v>
      </c>
      <c r="L11" s="139">
        <f>L5-P11</f>
        <v>350730.33925120771</v>
      </c>
      <c r="N11" s="164">
        <f>R11/$E$4</f>
        <v>0.22059924610842727</v>
      </c>
      <c r="O11" s="49">
        <f>N5*E11</f>
        <v>4593.7481333333335</v>
      </c>
      <c r="P11" s="53">
        <f>O11/T11</f>
        <v>832.20074879227059</v>
      </c>
      <c r="Q11" s="53">
        <f>Q10+O11</f>
        <v>4593.7481333333335</v>
      </c>
      <c r="R11" s="139">
        <f>R5+P11</f>
        <v>99269.660748792274</v>
      </c>
      <c r="S11" s="49"/>
      <c r="T11" s="140">
        <v>5.52</v>
      </c>
    </row>
    <row r="12" spans="1:30" ht="11.25" customHeight="1">
      <c r="A12" s="60" t="s">
        <v>98</v>
      </c>
      <c r="B12" s="48">
        <v>43403</v>
      </c>
      <c r="C12" s="53"/>
      <c r="E12" s="92">
        <f>'02-12-GDR'!F16</f>
        <v>-22399.42</v>
      </c>
      <c r="F12" s="163"/>
      <c r="G12" s="49"/>
      <c r="H12" s="164">
        <f>L12/$E$4</f>
        <v>0.78139000315295193</v>
      </c>
      <c r="I12" s="49">
        <f>H11*E12</f>
        <v>-17458.124834733972</v>
      </c>
      <c r="J12" s="53">
        <f>I12/T12</f>
        <v>-3162.7037744083286</v>
      </c>
      <c r="K12" s="49">
        <f>K11+I12</f>
        <v>-1051.8729680673059</v>
      </c>
      <c r="L12" s="139">
        <f>L11-P12</f>
        <v>351625.50141882838</v>
      </c>
      <c r="M12" s="49"/>
      <c r="N12" s="164">
        <f>R12/$E$4</f>
        <v>0.21860999684704804</v>
      </c>
      <c r="O12" s="49">
        <f>N11*E12</f>
        <v>-4941.2951652660277</v>
      </c>
      <c r="P12" s="53">
        <f>O12/T12</f>
        <v>-895.16216762065721</v>
      </c>
      <c r="Q12" s="53">
        <f>Q11+O12</f>
        <v>-347.54703193269415</v>
      </c>
      <c r="R12" s="139">
        <f>R11+P12</f>
        <v>98374.498581171618</v>
      </c>
      <c r="S12" s="49"/>
      <c r="T12" s="140">
        <v>5.52</v>
      </c>
      <c r="AD12" s="165"/>
    </row>
    <row r="13" spans="1:30" ht="11.25" customHeight="1">
      <c r="A13" s="60"/>
      <c r="C13" s="53"/>
      <c r="E13" s="92"/>
      <c r="F13" s="163"/>
      <c r="G13" s="49"/>
      <c r="H13" s="164"/>
      <c r="I13" s="49"/>
      <c r="J13" s="53"/>
      <c r="K13" s="49"/>
      <c r="L13" s="139"/>
      <c r="M13" s="49"/>
      <c r="N13" s="164"/>
      <c r="O13" s="49"/>
      <c r="Q13" s="53"/>
      <c r="R13" s="139"/>
      <c r="S13" s="49"/>
      <c r="T13" s="140"/>
      <c r="AD13" s="165"/>
    </row>
    <row r="14" spans="1:30" s="47" customFormat="1" ht="11.25" customHeight="1">
      <c r="A14" s="60"/>
      <c r="D14" s="168" t="s">
        <v>262</v>
      </c>
      <c r="E14" s="92">
        <f>SUM(D11:D12)</f>
        <v>25000</v>
      </c>
      <c r="F14" s="169"/>
      <c r="G14" s="49"/>
      <c r="H14" s="164"/>
      <c r="I14" s="49"/>
      <c r="J14" s="53"/>
      <c r="L14" s="139"/>
      <c r="N14" s="138"/>
      <c r="O14" s="49"/>
      <c r="P14" s="53"/>
      <c r="R14" s="95"/>
      <c r="S14" s="107"/>
      <c r="T14" s="140"/>
    </row>
    <row r="15" spans="1:30" s="47" customFormat="1" ht="11.25" customHeight="1">
      <c r="A15" s="60"/>
      <c r="D15" s="105" t="s">
        <v>263</v>
      </c>
      <c r="E15" s="92">
        <f>E11</f>
        <v>21000</v>
      </c>
      <c r="F15" s="170">
        <f>J15+P15</f>
        <v>3804.3478260869565</v>
      </c>
      <c r="G15" s="49"/>
      <c r="H15" s="164"/>
      <c r="I15" s="49">
        <f>I11</f>
        <v>16406.251866666666</v>
      </c>
      <c r="J15" s="53">
        <f>J11</f>
        <v>2972.1470772946859</v>
      </c>
      <c r="L15" s="95"/>
      <c r="N15" s="60"/>
      <c r="O15" s="49">
        <f>O11</f>
        <v>4593.7481333333335</v>
      </c>
      <c r="P15" s="53">
        <f>P11</f>
        <v>832.20074879227059</v>
      </c>
      <c r="R15" s="95"/>
      <c r="S15" s="107"/>
      <c r="T15" s="140"/>
    </row>
    <row r="16" spans="1:30" s="47" customFormat="1" ht="11.25" customHeight="1">
      <c r="A16" s="60"/>
      <c r="D16" s="105" t="s">
        <v>264</v>
      </c>
      <c r="E16" s="92">
        <f>E12</f>
        <v>-22399.42</v>
      </c>
      <c r="F16" s="170">
        <f>J16+P16</f>
        <v>-4057.865942028986</v>
      </c>
      <c r="H16" s="138"/>
      <c r="I16" s="49">
        <f>I12</f>
        <v>-17458.124834733972</v>
      </c>
      <c r="J16" s="53">
        <f>J12</f>
        <v>-3162.7037744083286</v>
      </c>
      <c r="L16" s="95"/>
      <c r="N16" s="60"/>
      <c r="O16" s="49">
        <f>O12</f>
        <v>-4941.2951652660277</v>
      </c>
      <c r="P16" s="53">
        <f>P12</f>
        <v>-895.16216762065721</v>
      </c>
      <c r="R16" s="95"/>
      <c r="T16" s="140"/>
    </row>
    <row r="17" spans="1:20" s="47" customFormat="1" ht="11.25" customHeight="1" thickBot="1">
      <c r="A17" s="62"/>
      <c r="B17" s="65"/>
      <c r="C17" s="65"/>
      <c r="D17" s="96" t="s">
        <v>265</v>
      </c>
      <c r="E17" s="97">
        <f>E15+E16</f>
        <v>-1399.4199999999983</v>
      </c>
      <c r="F17" s="171">
        <f>J17+P17</f>
        <v>-253.51811594202934</v>
      </c>
      <c r="G17" s="65"/>
      <c r="H17" s="172"/>
      <c r="I17" s="98">
        <f>I15+I16</f>
        <v>-1051.8729680673059</v>
      </c>
      <c r="J17" s="100">
        <f>J15+J16</f>
        <v>-190.55669711364271</v>
      </c>
      <c r="K17" s="65"/>
      <c r="L17" s="87"/>
      <c r="M17" s="65"/>
      <c r="N17" s="62"/>
      <c r="O17" s="98">
        <f>O15+O16</f>
        <v>-347.54703193269415</v>
      </c>
      <c r="P17" s="100">
        <f>P15+P16</f>
        <v>-62.961418828386627</v>
      </c>
      <c r="Q17" s="65"/>
      <c r="R17" s="87"/>
      <c r="S17" s="65"/>
      <c r="T17" s="151"/>
    </row>
    <row r="18" spans="1:20" s="47" customFormat="1" ht="11.25" customHeight="1" thickBot="1">
      <c r="A18" s="173"/>
      <c r="B18" s="174"/>
      <c r="C18" s="174"/>
      <c r="D18" s="175"/>
      <c r="E18" s="116"/>
      <c r="F18" s="176"/>
      <c r="H18" s="177"/>
      <c r="I18" s="49"/>
      <c r="L18" s="139"/>
      <c r="N18" s="138"/>
      <c r="O18" s="49"/>
      <c r="P18" s="53"/>
      <c r="R18" s="95"/>
      <c r="T18" s="140"/>
    </row>
    <row r="19" spans="1:20" s="47" customFormat="1" ht="11.25" customHeight="1">
      <c r="A19" s="88">
        <v>2019</v>
      </c>
      <c r="B19" s="72"/>
      <c r="C19" s="72"/>
      <c r="D19" s="58"/>
      <c r="E19" s="57"/>
      <c r="F19" s="159"/>
      <c r="G19" s="57"/>
      <c r="H19" s="145"/>
      <c r="I19" s="103"/>
      <c r="J19" s="91"/>
      <c r="K19" s="103"/>
      <c r="L19" s="179"/>
      <c r="M19" s="57"/>
      <c r="N19" s="145"/>
      <c r="O19" s="103"/>
      <c r="P19" s="91"/>
      <c r="Q19" s="57"/>
      <c r="R19" s="59"/>
      <c r="S19" s="57"/>
      <c r="T19" s="162"/>
    </row>
    <row r="20" spans="1:20" s="47" customFormat="1" ht="11.25" customHeight="1">
      <c r="A20" s="60" t="s">
        <v>22</v>
      </c>
      <c r="B20" s="48">
        <v>43781</v>
      </c>
      <c r="C20" s="48" t="s">
        <v>222</v>
      </c>
      <c r="D20" s="92">
        <v>30645</v>
      </c>
      <c r="E20" s="92">
        <f>'02-11-GLR'!G9+'02-11-GLR'!G10+'02-11-GLR'!G14</f>
        <v>22500</v>
      </c>
      <c r="F20" s="163"/>
      <c r="H20" s="164">
        <f>L20/$E$4</f>
        <v>0.77948241155742792</v>
      </c>
      <c r="I20" s="49">
        <f>H12*E20</f>
        <v>17581.275070941418</v>
      </c>
      <c r="J20" s="53">
        <f>I20/T20</f>
        <v>3068.285352694837</v>
      </c>
      <c r="K20" s="49">
        <f>K12+I20</f>
        <v>16529.402102874112</v>
      </c>
      <c r="L20" s="139">
        <f>L12-P20</f>
        <v>350767.08520084259</v>
      </c>
      <c r="N20" s="164">
        <f>R20/$E$4</f>
        <v>0.22051758844257202</v>
      </c>
      <c r="O20" s="49">
        <f>N12*E20</f>
        <v>4918.7249290585805</v>
      </c>
      <c r="P20" s="53">
        <f>O20/T20</f>
        <v>858.41621798579058</v>
      </c>
      <c r="Q20" s="49">
        <f>Q12+O20</f>
        <v>4571.1778971258864</v>
      </c>
      <c r="R20" s="139">
        <f>R12+P20</f>
        <v>99232.914799157414</v>
      </c>
      <c r="S20" s="49"/>
      <c r="T20" s="140">
        <v>5.73</v>
      </c>
    </row>
    <row r="21" spans="1:20" s="47" customFormat="1" ht="11.25" customHeight="1">
      <c r="A21" s="60" t="s">
        <v>24</v>
      </c>
      <c r="B21" s="48">
        <v>43799</v>
      </c>
      <c r="C21" s="48" t="s">
        <v>224</v>
      </c>
      <c r="D21" s="92">
        <v>4000</v>
      </c>
      <c r="E21" s="92">
        <f>'02-11-GLR'!G13</f>
        <v>4000</v>
      </c>
      <c r="F21" s="163"/>
      <c r="H21" s="164">
        <f>L21/$E$4</f>
        <v>0.77914032493583785</v>
      </c>
      <c r="I21" s="49">
        <f>H20*E21</f>
        <v>3117.9296462297116</v>
      </c>
      <c r="J21" s="53">
        <f>I21/T21</f>
        <v>544.14129951652899</v>
      </c>
      <c r="K21" s="49">
        <f>K20+I21</f>
        <v>19647.331749103825</v>
      </c>
      <c r="L21" s="139">
        <f>L20-P21</f>
        <v>350613.14622112701</v>
      </c>
      <c r="N21" s="164">
        <f>R21/$E$4</f>
        <v>0.22085967506416224</v>
      </c>
      <c r="O21" s="49">
        <f>N20*E21</f>
        <v>882.07035377028808</v>
      </c>
      <c r="P21" s="53">
        <f>O21/T21</f>
        <v>153.93897971558255</v>
      </c>
      <c r="Q21" s="49">
        <f>Q20+O21</f>
        <v>5453.2482508961748</v>
      </c>
      <c r="R21" s="139">
        <f>R20+P21</f>
        <v>99386.853778873003</v>
      </c>
      <c r="S21" s="49"/>
      <c r="T21" s="140">
        <v>5.73</v>
      </c>
    </row>
    <row r="22" spans="1:20" s="47" customFormat="1" ht="11.25" customHeight="1">
      <c r="A22" s="60" t="s">
        <v>113</v>
      </c>
      <c r="B22" s="48">
        <v>43799</v>
      </c>
      <c r="C22" s="53"/>
      <c r="E22" s="92">
        <f>'02-12-GDR'!F32</f>
        <v>-3104.8199999999997</v>
      </c>
      <c r="F22" s="163"/>
      <c r="G22" s="49"/>
      <c r="H22" s="164">
        <f>L22/$E$4</f>
        <v>0.77940626619483822</v>
      </c>
      <c r="I22" s="49">
        <f>H21*E22</f>
        <v>-2419.0904636672876</v>
      </c>
      <c r="J22" s="53">
        <f>I22/T22</f>
        <v>-422.17983659114964</v>
      </c>
      <c r="K22" s="49">
        <f>K21+I22</f>
        <v>17228.241285436539</v>
      </c>
      <c r="L22" s="139">
        <f>L21-P22</f>
        <v>350732.8197876772</v>
      </c>
      <c r="M22" s="49"/>
      <c r="N22" s="164">
        <f>R22/$E$4</f>
        <v>0.22059373380516178</v>
      </c>
      <c r="O22" s="49">
        <f>N21*E22</f>
        <v>-685.72953633271209</v>
      </c>
      <c r="P22" s="53">
        <f>O22/T22</f>
        <v>-119.67356655021152</v>
      </c>
      <c r="Q22" s="49">
        <f>Q21+O22</f>
        <v>4767.5187145634627</v>
      </c>
      <c r="R22" s="139">
        <f>R21+P22</f>
        <v>99267.180212322797</v>
      </c>
      <c r="S22" s="49"/>
      <c r="T22" s="140">
        <v>5.73</v>
      </c>
    </row>
    <row r="23" spans="1:20" s="47" customFormat="1" ht="11.25" customHeight="1">
      <c r="A23" s="60"/>
      <c r="F23" s="137"/>
      <c r="H23" s="60"/>
      <c r="L23" s="95"/>
      <c r="N23" s="60"/>
      <c r="O23" s="49"/>
      <c r="R23" s="95"/>
      <c r="T23" s="140"/>
    </row>
    <row r="24" spans="1:20" s="47" customFormat="1" ht="11.25" customHeight="1">
      <c r="A24" s="60"/>
      <c r="B24" s="110"/>
      <c r="D24" s="168" t="s">
        <v>268</v>
      </c>
      <c r="E24" s="116">
        <f>SUM(D20:D22)</f>
        <v>34645</v>
      </c>
      <c r="F24" s="163"/>
      <c r="G24" s="49"/>
      <c r="H24" s="164"/>
      <c r="I24" s="49"/>
      <c r="J24" s="53"/>
      <c r="L24" s="139"/>
      <c r="N24" s="164"/>
      <c r="O24" s="49"/>
      <c r="P24" s="53"/>
      <c r="Q24" s="107"/>
      <c r="R24" s="139"/>
      <c r="S24" s="107"/>
      <c r="T24" s="140"/>
    </row>
    <row r="25" spans="1:20" s="47" customFormat="1" ht="11.25" customHeight="1">
      <c r="A25" s="60"/>
      <c r="D25" s="105" t="s">
        <v>269</v>
      </c>
      <c r="E25" s="92">
        <f>E20+E21</f>
        <v>26500</v>
      </c>
      <c r="F25" s="170">
        <f>J25+P25</f>
        <v>4624.7818499127388</v>
      </c>
      <c r="G25" s="49"/>
      <c r="H25" s="164"/>
      <c r="I25" s="49">
        <f>I21+I20</f>
        <v>20699.204717171131</v>
      </c>
      <c r="J25" s="53">
        <f>J20+J21</f>
        <v>3612.4266522113658</v>
      </c>
      <c r="L25" s="139"/>
      <c r="N25" s="138"/>
      <c r="O25" s="49">
        <f>O20+O21</f>
        <v>5800.7952828288689</v>
      </c>
      <c r="P25" s="53">
        <f>P20+P21</f>
        <v>1012.3551977013731</v>
      </c>
      <c r="R25" s="95"/>
      <c r="T25" s="140"/>
    </row>
    <row r="26" spans="1:20" s="47" customFormat="1" ht="11.25" customHeight="1">
      <c r="A26" s="60"/>
      <c r="D26" s="105" t="s">
        <v>270</v>
      </c>
      <c r="E26" s="92">
        <f>E22</f>
        <v>-3104.8199999999997</v>
      </c>
      <c r="F26" s="170">
        <f>J26+P26</f>
        <v>-541.85340314136113</v>
      </c>
      <c r="H26" s="138"/>
      <c r="I26" s="49">
        <f>I22</f>
        <v>-2419.0904636672876</v>
      </c>
      <c r="J26" s="53">
        <f>J22</f>
        <v>-422.17983659114964</v>
      </c>
      <c r="L26" s="139"/>
      <c r="N26" s="138"/>
      <c r="O26" s="49">
        <f>O22</f>
        <v>-685.72953633271209</v>
      </c>
      <c r="P26" s="53">
        <f>P22</f>
        <v>-119.67356655021152</v>
      </c>
      <c r="R26" s="95"/>
      <c r="T26" s="140"/>
    </row>
    <row r="27" spans="1:20" s="47" customFormat="1" ht="11.25" customHeight="1" thickBot="1">
      <c r="A27" s="62"/>
      <c r="B27" s="65"/>
      <c r="C27" s="65"/>
      <c r="D27" s="96" t="s">
        <v>271</v>
      </c>
      <c r="E27" s="97">
        <f>E25+E26</f>
        <v>23395.18</v>
      </c>
      <c r="F27" s="171">
        <f>J27+P27</f>
        <v>4082.9284467713778</v>
      </c>
      <c r="G27" s="65"/>
      <c r="H27" s="172"/>
      <c r="I27" s="98">
        <f>I26+I25</f>
        <v>18280.114253503845</v>
      </c>
      <c r="J27" s="100">
        <f>J26+J25</f>
        <v>3190.2468156202162</v>
      </c>
      <c r="K27" s="65"/>
      <c r="L27" s="180"/>
      <c r="M27" s="65"/>
      <c r="N27" s="172"/>
      <c r="O27" s="98">
        <f>O25+O26</f>
        <v>5115.0657464961569</v>
      </c>
      <c r="P27" s="100">
        <f>P25+P26</f>
        <v>892.68163115116158</v>
      </c>
      <c r="Q27" s="65"/>
      <c r="R27" s="87"/>
      <c r="S27" s="65"/>
      <c r="T27" s="151"/>
    </row>
    <row r="28" spans="1:20" s="47" customFormat="1" ht="11.25" customHeight="1" thickBot="1">
      <c r="A28" s="60"/>
      <c r="B28" s="48"/>
      <c r="C28" s="48"/>
      <c r="F28" s="137"/>
      <c r="H28" s="138"/>
      <c r="L28" s="139"/>
      <c r="N28" s="138"/>
      <c r="P28" s="53"/>
      <c r="R28" s="95"/>
      <c r="T28" s="140"/>
    </row>
    <row r="29" spans="1:20" s="47" customFormat="1" ht="11.25" customHeight="1">
      <c r="A29" s="88">
        <v>2020</v>
      </c>
      <c r="B29" s="72"/>
      <c r="C29" s="72"/>
      <c r="D29" s="58"/>
      <c r="E29" s="57"/>
      <c r="F29" s="159"/>
      <c r="G29" s="57"/>
      <c r="H29" s="145"/>
      <c r="I29" s="57"/>
      <c r="J29" s="57"/>
      <c r="K29" s="57"/>
      <c r="L29" s="179"/>
      <c r="M29" s="57"/>
      <c r="N29" s="145"/>
      <c r="O29" s="57"/>
      <c r="P29" s="91"/>
      <c r="Q29" s="57"/>
      <c r="R29" s="59"/>
      <c r="S29" s="57"/>
      <c r="T29" s="162"/>
    </row>
    <row r="30" spans="1:20" s="47" customFormat="1" ht="11.25" customHeight="1">
      <c r="A30" s="60" t="s">
        <v>30</v>
      </c>
      <c r="B30" s="48">
        <v>43920</v>
      </c>
      <c r="C30" s="48" t="s">
        <v>227</v>
      </c>
      <c r="D30" s="92">
        <v>6200</v>
      </c>
      <c r="E30" s="92">
        <f>'02-11-GLR'!G19</f>
        <v>6200</v>
      </c>
      <c r="F30" s="163"/>
      <c r="H30" s="164">
        <f t="shared" ref="H30:H39" si="0">L30/$E$4</f>
        <v>0.77893359256442807</v>
      </c>
      <c r="I30" s="49">
        <f>H22*E30</f>
        <v>4832.3188504079972</v>
      </c>
      <c r="J30" s="53">
        <f t="shared" ref="J30:J39" si="1">I30/T30</f>
        <v>751.52703738849107</v>
      </c>
      <c r="K30" s="49">
        <f>K22+I30</f>
        <v>22060.560135844535</v>
      </c>
      <c r="L30" s="139">
        <f>L22-P30</f>
        <v>350520.11665399262</v>
      </c>
      <c r="N30" s="164">
        <f t="shared" ref="N30:N39" si="2">R30/$E$4</f>
        <v>0.22106640743557199</v>
      </c>
      <c r="O30" s="49">
        <f>N22*E30</f>
        <v>1367.6811495920031</v>
      </c>
      <c r="P30" s="53">
        <f t="shared" ref="P30:P39" si="3">O30/T30</f>
        <v>212.7031336846039</v>
      </c>
      <c r="Q30" s="49">
        <f>Q22+O30</f>
        <v>6135.1998641554655</v>
      </c>
      <c r="R30" s="139">
        <f>R22+P30</f>
        <v>99479.883346007395</v>
      </c>
      <c r="S30" s="49"/>
      <c r="T30" s="140">
        <v>6.43</v>
      </c>
    </row>
    <row r="31" spans="1:20" s="47" customFormat="1" ht="11.25" customHeight="1">
      <c r="A31" s="60" t="s">
        <v>38</v>
      </c>
      <c r="B31" s="48">
        <v>44134</v>
      </c>
      <c r="C31" s="48" t="s">
        <v>228</v>
      </c>
      <c r="D31" s="92">
        <v>7800</v>
      </c>
      <c r="E31" s="92">
        <f>'02-11-GLR'!G25</f>
        <v>7800</v>
      </c>
      <c r="F31" s="163"/>
      <c r="H31" s="164">
        <f t="shared" si="0"/>
        <v>0.77846169382934394</v>
      </c>
      <c r="I31" s="49">
        <f t="shared" ref="I31:I39" si="4">H30*E31</f>
        <v>6075.6820220025393</v>
      </c>
      <c r="J31" s="53">
        <f t="shared" si="1"/>
        <v>748.23670221706152</v>
      </c>
      <c r="K31" s="49">
        <f t="shared" ref="K31:K39" si="5">K30+I31</f>
        <v>28136.242157847075</v>
      </c>
      <c r="L31" s="139">
        <f t="shared" ref="L31:L39" si="6">L30-P31</f>
        <v>350307.76222320477</v>
      </c>
      <c r="N31" s="164">
        <f t="shared" si="2"/>
        <v>0.22153830617065612</v>
      </c>
      <c r="O31" s="49">
        <f t="shared" ref="O31:O39" si="7">N30*E31</f>
        <v>1724.3179779974614</v>
      </c>
      <c r="P31" s="53">
        <f t="shared" si="3"/>
        <v>212.35443078786471</v>
      </c>
      <c r="Q31" s="49">
        <f t="shared" ref="Q31:Q39" si="8">Q30+O31</f>
        <v>7859.5178421529272</v>
      </c>
      <c r="R31" s="139">
        <f t="shared" ref="R31:R39" si="9">R30+P31</f>
        <v>99692.237776795257</v>
      </c>
      <c r="S31" s="49"/>
      <c r="T31" s="140">
        <v>8.1199999999999992</v>
      </c>
    </row>
    <row r="32" spans="1:20" s="47" customFormat="1" ht="11.25" customHeight="1">
      <c r="A32" s="60" t="s">
        <v>38</v>
      </c>
      <c r="B32" s="48">
        <v>44134</v>
      </c>
      <c r="C32" s="53"/>
      <c r="D32" s="92"/>
      <c r="E32" s="92">
        <f>'02-12-GDR'!F57</f>
        <v>-2000</v>
      </c>
      <c r="F32" s="163"/>
      <c r="G32" s="49"/>
      <c r="H32" s="164">
        <f t="shared" si="0"/>
        <v>0.77858295179659665</v>
      </c>
      <c r="I32" s="49">
        <f t="shared" si="4"/>
        <v>-1556.9233876586879</v>
      </c>
      <c r="J32" s="53">
        <f t="shared" si="1"/>
        <v>-191.73933345550347</v>
      </c>
      <c r="K32" s="49">
        <f t="shared" si="5"/>
        <v>26579.318770188387</v>
      </c>
      <c r="L32" s="139">
        <f t="shared" si="6"/>
        <v>350362.32830846851</v>
      </c>
      <c r="N32" s="164">
        <f t="shared" si="2"/>
        <v>0.22141704820340344</v>
      </c>
      <c r="O32" s="49">
        <f t="shared" si="7"/>
        <v>-443.07661234131223</v>
      </c>
      <c r="P32" s="53">
        <f t="shared" si="3"/>
        <v>-54.566085263708409</v>
      </c>
      <c r="Q32" s="49">
        <f t="shared" si="8"/>
        <v>7416.4412298116149</v>
      </c>
      <c r="R32" s="139">
        <f t="shared" si="9"/>
        <v>99637.671691531548</v>
      </c>
      <c r="S32" s="49"/>
      <c r="T32" s="140">
        <v>8.1199999999999992</v>
      </c>
    </row>
    <row r="33" spans="1:20" s="47" customFormat="1" ht="11.25" customHeight="1">
      <c r="A33" s="60" t="s">
        <v>34</v>
      </c>
      <c r="B33" s="48">
        <v>44177</v>
      </c>
      <c r="C33" s="48" t="s">
        <v>229</v>
      </c>
      <c r="D33" s="92">
        <v>30000</v>
      </c>
      <c r="E33" s="92">
        <f>'02-11-GLR'!G22+'02-11-GLR'!G23+'02-11-GLR'!G31+'02-11-GLR'!G32</f>
        <v>22500</v>
      </c>
      <c r="F33" s="163"/>
      <c r="H33" s="164">
        <f t="shared" si="0"/>
        <v>0.77718687961372535</v>
      </c>
      <c r="I33" s="49">
        <f t="shared" si="4"/>
        <v>17518.116415423425</v>
      </c>
      <c r="J33" s="53">
        <f t="shared" si="1"/>
        <v>2209.0941255262833</v>
      </c>
      <c r="K33" s="49">
        <f t="shared" si="5"/>
        <v>44097.435185611816</v>
      </c>
      <c r="L33" s="139">
        <f t="shared" si="6"/>
        <v>349734.0958261764</v>
      </c>
      <c r="N33" s="164">
        <f t="shared" si="2"/>
        <v>0.22281312038627482</v>
      </c>
      <c r="O33" s="49">
        <f t="shared" si="7"/>
        <v>4981.8835845765771</v>
      </c>
      <c r="P33" s="53">
        <f t="shared" si="3"/>
        <v>628.23248229212822</v>
      </c>
      <c r="Q33" s="49">
        <f t="shared" si="8"/>
        <v>12398.324814388192</v>
      </c>
      <c r="R33" s="139">
        <f t="shared" si="9"/>
        <v>100265.90417382367</v>
      </c>
      <c r="S33" s="49"/>
      <c r="T33" s="140">
        <v>7.93</v>
      </c>
    </row>
    <row r="34" spans="1:20" s="47" customFormat="1" ht="11.25" customHeight="1">
      <c r="A34" s="60" t="s">
        <v>34</v>
      </c>
      <c r="B34" s="48">
        <v>44177</v>
      </c>
      <c r="C34" s="53"/>
      <c r="D34" s="92"/>
      <c r="E34" s="92">
        <f>'02-12-GDR'!F65</f>
        <v>-5500</v>
      </c>
      <c r="F34" s="163"/>
      <c r="G34" s="49"/>
      <c r="H34" s="164">
        <f t="shared" si="0"/>
        <v>0.77753029341844004</v>
      </c>
      <c r="I34" s="49">
        <f t="shared" si="4"/>
        <v>-4274.5278378754892</v>
      </c>
      <c r="J34" s="53">
        <f t="shared" si="1"/>
        <v>-539.03251423398353</v>
      </c>
      <c r="K34" s="49">
        <f t="shared" si="5"/>
        <v>39822.907347736327</v>
      </c>
      <c r="L34" s="139">
        <f t="shared" si="6"/>
        <v>349888.632038298</v>
      </c>
      <c r="N34" s="164">
        <f t="shared" si="2"/>
        <v>0.22246970658156009</v>
      </c>
      <c r="O34" s="49">
        <f t="shared" si="7"/>
        <v>-1225.4721621245114</v>
      </c>
      <c r="P34" s="53">
        <f t="shared" si="3"/>
        <v>-154.53621212162818</v>
      </c>
      <c r="Q34" s="49">
        <f t="shared" si="8"/>
        <v>11172.85265226368</v>
      </c>
      <c r="R34" s="139">
        <f t="shared" si="9"/>
        <v>100111.36796170204</v>
      </c>
      <c r="S34" s="49"/>
      <c r="T34" s="140">
        <v>7.93</v>
      </c>
    </row>
    <row r="35" spans="1:20" s="47" customFormat="1" ht="11.25" customHeight="1">
      <c r="A35" s="60" t="s">
        <v>43</v>
      </c>
      <c r="B35" s="48">
        <v>44165</v>
      </c>
      <c r="C35" s="48" t="s">
        <v>230</v>
      </c>
      <c r="D35" s="92">
        <v>35000</v>
      </c>
      <c r="E35" s="92">
        <f>'02-11-GLR'!G29+'02-11-GLR'!G30</f>
        <v>23000</v>
      </c>
      <c r="F35" s="163"/>
      <c r="H35" s="164">
        <f t="shared" si="0"/>
        <v>0.77607064336812603</v>
      </c>
      <c r="I35" s="49">
        <f t="shared" si="4"/>
        <v>17883.196748624119</v>
      </c>
      <c r="J35" s="53">
        <f t="shared" si="1"/>
        <v>2295.6606866012989</v>
      </c>
      <c r="K35" s="49">
        <f t="shared" si="5"/>
        <v>57706.104096360446</v>
      </c>
      <c r="L35" s="139">
        <f t="shared" si="6"/>
        <v>349231.78951565671</v>
      </c>
      <c r="N35" s="164">
        <f t="shared" si="2"/>
        <v>0.22392935663187413</v>
      </c>
      <c r="O35" s="49">
        <f t="shared" si="7"/>
        <v>5116.8032513758826</v>
      </c>
      <c r="P35" s="53">
        <f t="shared" si="3"/>
        <v>656.84252264131999</v>
      </c>
      <c r="Q35" s="49">
        <f t="shared" si="8"/>
        <v>16289.655903639563</v>
      </c>
      <c r="R35" s="139">
        <f t="shared" si="9"/>
        <v>100768.21048434336</v>
      </c>
      <c r="S35" s="49"/>
      <c r="T35" s="140">
        <v>7.79</v>
      </c>
    </row>
    <row r="36" spans="1:20" s="47" customFormat="1" ht="11.25" customHeight="1">
      <c r="A36" s="60" t="s">
        <v>43</v>
      </c>
      <c r="B36" s="48">
        <v>44165</v>
      </c>
      <c r="C36" s="53"/>
      <c r="D36" s="92"/>
      <c r="E36" s="92">
        <f>'02-12-GDR'!F77</f>
        <v>-21220</v>
      </c>
      <c r="F36" s="163"/>
      <c r="G36" s="49"/>
      <c r="H36" s="164">
        <f t="shared" si="0"/>
        <v>0.77742616496211503</v>
      </c>
      <c r="I36" s="49">
        <f t="shared" si="4"/>
        <v>-16468.219052271634</v>
      </c>
      <c r="J36" s="53">
        <f t="shared" si="1"/>
        <v>-2114.0204174931496</v>
      </c>
      <c r="K36" s="49">
        <f t="shared" si="5"/>
        <v>41237.885044088813</v>
      </c>
      <c r="L36" s="139">
        <f t="shared" si="6"/>
        <v>349841.77423295175</v>
      </c>
      <c r="N36" s="164">
        <f t="shared" si="2"/>
        <v>0.22257383503788516</v>
      </c>
      <c r="O36" s="49">
        <f t="shared" si="7"/>
        <v>-4751.780947728369</v>
      </c>
      <c r="P36" s="53">
        <f t="shared" si="3"/>
        <v>-609.98471729504092</v>
      </c>
      <c r="Q36" s="49">
        <f t="shared" si="8"/>
        <v>11537.874955911193</v>
      </c>
      <c r="R36" s="139">
        <f t="shared" si="9"/>
        <v>100158.22576704832</v>
      </c>
      <c r="S36" s="49"/>
      <c r="T36" s="140">
        <v>7.79</v>
      </c>
    </row>
    <row r="37" spans="1:20" s="47" customFormat="1" ht="11.25" customHeight="1">
      <c r="A37" s="60" t="s">
        <v>127</v>
      </c>
      <c r="B37" s="48">
        <v>44165</v>
      </c>
      <c r="C37" s="53"/>
      <c r="D37" s="92"/>
      <c r="E37" s="92">
        <f>'02-12-GDR'!F54</f>
        <v>-5097.07</v>
      </c>
      <c r="F37" s="163"/>
      <c r="G37" s="49"/>
      <c r="H37" s="164">
        <f t="shared" si="0"/>
        <v>0.77771297432056696</v>
      </c>
      <c r="I37" s="49">
        <f t="shared" si="4"/>
        <v>-3962.5955826434474</v>
      </c>
      <c r="J37" s="53">
        <f t="shared" si="1"/>
        <v>-450.80723352030122</v>
      </c>
      <c r="K37" s="49">
        <f t="shared" si="5"/>
        <v>37275.289461445369</v>
      </c>
      <c r="L37" s="139">
        <f t="shared" si="6"/>
        <v>349970.83844425512</v>
      </c>
      <c r="N37" s="164">
        <f t="shared" si="2"/>
        <v>0.22228702567943323</v>
      </c>
      <c r="O37" s="49">
        <f t="shared" si="7"/>
        <v>-1134.4744173565532</v>
      </c>
      <c r="P37" s="53">
        <f t="shared" si="3"/>
        <v>-129.06421130336216</v>
      </c>
      <c r="Q37" s="49">
        <f t="shared" si="8"/>
        <v>10403.400538554641</v>
      </c>
      <c r="R37" s="139">
        <f t="shared" si="9"/>
        <v>100029.16155574495</v>
      </c>
      <c r="S37" s="49"/>
      <c r="T37" s="140">
        <v>8.7899999999999991</v>
      </c>
    </row>
    <row r="38" spans="1:20" s="47" customFormat="1" ht="11.25" customHeight="1">
      <c r="A38" s="60" t="s">
        <v>33</v>
      </c>
      <c r="B38" s="48">
        <v>43922</v>
      </c>
      <c r="C38" s="48" t="s">
        <v>222</v>
      </c>
      <c r="D38" s="92">
        <v>3014</v>
      </c>
      <c r="E38" s="92">
        <f>'02-11-GLR'!G20</f>
        <v>5000</v>
      </c>
      <c r="F38" s="163"/>
      <c r="H38" s="164">
        <f t="shared" si="0"/>
        <v>0.77746069078217239</v>
      </c>
      <c r="I38" s="49">
        <f t="shared" si="4"/>
        <v>3888.564871602835</v>
      </c>
      <c r="J38" s="53">
        <f t="shared" si="1"/>
        <v>397.19763754880853</v>
      </c>
      <c r="K38" s="49">
        <f t="shared" si="5"/>
        <v>41163.854333048206</v>
      </c>
      <c r="L38" s="139">
        <f t="shared" si="6"/>
        <v>349857.31085197756</v>
      </c>
      <c r="N38" s="164">
        <f t="shared" si="2"/>
        <v>0.22253930921782777</v>
      </c>
      <c r="O38" s="49">
        <f t="shared" si="7"/>
        <v>1111.4351283971662</v>
      </c>
      <c r="P38" s="53">
        <f t="shared" si="3"/>
        <v>113.52759227754507</v>
      </c>
      <c r="Q38" s="49">
        <f t="shared" si="8"/>
        <v>11514.835666951807</v>
      </c>
      <c r="R38" s="139">
        <f t="shared" si="9"/>
        <v>100142.6891480225</v>
      </c>
      <c r="S38" s="49"/>
      <c r="T38" s="140">
        <v>9.7899999999999991</v>
      </c>
    </row>
    <row r="39" spans="1:20" s="47" customFormat="1" ht="11.25" customHeight="1">
      <c r="A39" s="60" t="s">
        <v>33</v>
      </c>
      <c r="B39" s="48">
        <v>43922</v>
      </c>
      <c r="C39" s="53"/>
      <c r="D39" s="92">
        <v>1610</v>
      </c>
      <c r="E39" s="92">
        <f>'02-12-GDR'!F81</f>
        <v>-43079.224000000002</v>
      </c>
      <c r="F39" s="163"/>
      <c r="G39" s="49"/>
      <c r="H39" s="164">
        <f t="shared" si="0"/>
        <v>0.78070825878711814</v>
      </c>
      <c r="I39" s="49">
        <f t="shared" si="4"/>
        <v>-33492.40324939994</v>
      </c>
      <c r="J39" s="53">
        <f t="shared" si="1"/>
        <v>-5105.5492758231621</v>
      </c>
      <c r="K39" s="49">
        <f t="shared" si="5"/>
        <v>7671.4510836482659</v>
      </c>
      <c r="L39" s="139">
        <f t="shared" si="6"/>
        <v>351318.71645420318</v>
      </c>
      <c r="N39" s="164">
        <f t="shared" si="2"/>
        <v>0.21929174121288195</v>
      </c>
      <c r="O39" s="49">
        <f t="shared" si="7"/>
        <v>-9586.8207506000672</v>
      </c>
      <c r="P39" s="53">
        <f t="shared" si="3"/>
        <v>-1461.40560222562</v>
      </c>
      <c r="Q39" s="49">
        <f t="shared" si="8"/>
        <v>1928.0149163517399</v>
      </c>
      <c r="R39" s="139">
        <f t="shared" si="9"/>
        <v>98681.283545796876</v>
      </c>
      <c r="S39" s="49"/>
      <c r="T39" s="140">
        <v>6.56</v>
      </c>
    </row>
    <row r="40" spans="1:20" s="47" customFormat="1" ht="11.25" customHeight="1">
      <c r="A40" s="60"/>
      <c r="B40" s="105"/>
      <c r="C40" s="105"/>
      <c r="D40" s="106"/>
      <c r="E40" s="92"/>
      <c r="F40" s="163"/>
      <c r="H40" s="164"/>
      <c r="I40" s="92"/>
      <c r="J40" s="53"/>
      <c r="L40" s="139"/>
      <c r="N40" s="164"/>
      <c r="O40" s="92">
        <f>SUM(O30:O39)</f>
        <v>-2839.5037982117228</v>
      </c>
      <c r="P40" s="53">
        <f>SUM(P30:P39)</f>
        <v>-585.89666652589779</v>
      </c>
      <c r="Q40" s="107"/>
      <c r="R40" s="95"/>
      <c r="S40" s="107"/>
      <c r="T40" s="140"/>
    </row>
    <row r="41" spans="1:20" s="47" customFormat="1" ht="11.25" customHeight="1">
      <c r="A41" s="60"/>
      <c r="B41" s="110"/>
      <c r="D41" s="168" t="s">
        <v>279</v>
      </c>
      <c r="E41" s="175">
        <f>SUM(D30:D39)</f>
        <v>83624</v>
      </c>
      <c r="F41" s="163"/>
      <c r="G41" s="49"/>
      <c r="H41" s="164"/>
      <c r="I41" s="49"/>
      <c r="J41" s="53"/>
      <c r="L41" s="139"/>
      <c r="N41" s="164"/>
      <c r="O41" s="49"/>
      <c r="P41" s="53"/>
      <c r="Q41" s="107"/>
      <c r="R41" s="95"/>
      <c r="T41" s="140"/>
    </row>
    <row r="42" spans="1:20" s="47" customFormat="1" ht="11.25" customHeight="1">
      <c r="A42" s="60"/>
      <c r="D42" s="105" t="s">
        <v>282</v>
      </c>
      <c r="E42" s="92">
        <f>E30+E31+E33+E35+E38</f>
        <v>64500</v>
      </c>
      <c r="F42" s="170">
        <f>J42+P42</f>
        <v>8225.3763509654054</v>
      </c>
      <c r="G42" s="49"/>
      <c r="H42" s="164"/>
      <c r="I42" s="92">
        <f>I30+I31+I33+I35+I38</f>
        <v>50197.878908060913</v>
      </c>
      <c r="J42" s="53">
        <f>J30+J31+J33+J35+J38</f>
        <v>6401.7161892819431</v>
      </c>
      <c r="L42" s="139"/>
      <c r="N42" s="138"/>
      <c r="O42" s="92">
        <f>O30+O31+O33+O35+O38</f>
        <v>14302.121091939091</v>
      </c>
      <c r="P42" s="53">
        <f>P30+P31+P33+P35+P38</f>
        <v>1823.6601616834619</v>
      </c>
      <c r="R42" s="95"/>
      <c r="T42" s="140"/>
    </row>
    <row r="43" spans="1:20" s="47" customFormat="1" ht="11.25" customHeight="1">
      <c r="A43" s="60"/>
      <c r="D43" s="105" t="s">
        <v>284</v>
      </c>
      <c r="E43" s="92">
        <f>E39+E37+E36+E34+E32</f>
        <v>-76896.293999999994</v>
      </c>
      <c r="F43" s="170">
        <f>J43+P43</f>
        <v>-10810.705602735459</v>
      </c>
      <c r="H43" s="138"/>
      <c r="I43" s="49">
        <f>I39+I37+I36+I34+I32</f>
        <v>-59754.669109849201</v>
      </c>
      <c r="J43" s="53">
        <f>J32+J34+J36+J37+J39</f>
        <v>-8401.1487745261002</v>
      </c>
      <c r="L43" s="139"/>
      <c r="N43" s="138"/>
      <c r="O43" s="49">
        <f>O39+O37+O36+O34+O32</f>
        <v>-17141.624890150815</v>
      </c>
      <c r="P43" s="53">
        <f>P32+P34+P36+P37+P39</f>
        <v>-2409.5568282093595</v>
      </c>
      <c r="R43" s="95"/>
      <c r="T43" s="140"/>
    </row>
    <row r="44" spans="1:20" s="47" customFormat="1" ht="11.25" customHeight="1" thickBot="1">
      <c r="A44" s="62"/>
      <c r="B44" s="65"/>
      <c r="C44" s="65"/>
      <c r="D44" s="96" t="s">
        <v>288</v>
      </c>
      <c r="E44" s="97">
        <f>E42+E43</f>
        <v>-12396.293999999994</v>
      </c>
      <c r="F44" s="171">
        <f>J44+P44</f>
        <v>-2585.3292517700547</v>
      </c>
      <c r="G44" s="65"/>
      <c r="H44" s="172"/>
      <c r="I44" s="98">
        <f>I43+I42</f>
        <v>-9556.790201788288</v>
      </c>
      <c r="J44" s="100">
        <f>J42+J43</f>
        <v>-1999.4325852441571</v>
      </c>
      <c r="K44" s="65"/>
      <c r="L44" s="180"/>
      <c r="M44" s="65"/>
      <c r="N44" s="172"/>
      <c r="O44" s="98">
        <f>O43+O42</f>
        <v>-2839.5037982117246</v>
      </c>
      <c r="P44" s="100">
        <f>P42+P43</f>
        <v>-585.89666652589767</v>
      </c>
      <c r="Q44" s="65"/>
      <c r="R44" s="87"/>
      <c r="S44" s="65"/>
      <c r="T44" s="151"/>
    </row>
    <row r="45" spans="1:20" s="47" customFormat="1" ht="11.25" customHeight="1">
      <c r="A45" s="55"/>
      <c r="B45" s="56"/>
      <c r="C45" s="56"/>
      <c r="D45" s="58" t="s">
        <v>257</v>
      </c>
      <c r="E45" s="77" t="s">
        <v>212</v>
      </c>
      <c r="F45" s="152"/>
      <c r="G45" s="58"/>
      <c r="H45" s="320" t="s">
        <v>213</v>
      </c>
      <c r="I45" s="320"/>
      <c r="J45" s="58"/>
      <c r="K45" s="321" t="s">
        <v>214</v>
      </c>
      <c r="L45" s="321"/>
      <c r="M45" s="58"/>
      <c r="N45" s="320" t="s">
        <v>213</v>
      </c>
      <c r="O45" s="320"/>
      <c r="P45" s="320"/>
      <c r="Q45" s="321" t="s">
        <v>214</v>
      </c>
      <c r="R45" s="321"/>
      <c r="S45" s="58"/>
      <c r="T45" s="147" t="s">
        <v>94</v>
      </c>
    </row>
    <row r="46" spans="1:20" s="47" customFormat="1" ht="11.25" customHeight="1" thickBot="1">
      <c r="A46" s="62"/>
      <c r="B46" s="63"/>
      <c r="C46" s="64"/>
      <c r="D46" s="67" t="s">
        <v>259</v>
      </c>
      <c r="E46" s="66" t="s">
        <v>15</v>
      </c>
      <c r="F46" s="155"/>
      <c r="G46" s="67"/>
      <c r="H46" s="156" t="s">
        <v>215</v>
      </c>
      <c r="I46" s="66" t="s">
        <v>15</v>
      </c>
      <c r="J46" s="68" t="s">
        <v>94</v>
      </c>
      <c r="K46" s="66" t="s">
        <v>15</v>
      </c>
      <c r="L46" s="157" t="s">
        <v>94</v>
      </c>
      <c r="M46" s="66"/>
      <c r="N46" s="156" t="s">
        <v>215</v>
      </c>
      <c r="O46" s="66" t="s">
        <v>15</v>
      </c>
      <c r="P46" s="69" t="s">
        <v>94</v>
      </c>
      <c r="Q46" s="66" t="s">
        <v>15</v>
      </c>
      <c r="R46" s="70" t="s">
        <v>94</v>
      </c>
      <c r="S46" s="67"/>
      <c r="T46" s="158" t="s">
        <v>216</v>
      </c>
    </row>
    <row r="47" spans="1:20" s="47" customFormat="1" ht="11.25" customHeight="1">
      <c r="A47" s="88">
        <v>2021</v>
      </c>
      <c r="B47" s="57"/>
      <c r="C47" s="72"/>
      <c r="D47" s="58"/>
      <c r="E47" s="57"/>
      <c r="F47" s="159"/>
      <c r="G47" s="57"/>
      <c r="H47" s="145"/>
      <c r="I47" s="57"/>
      <c r="J47" s="57"/>
      <c r="K47" s="57"/>
      <c r="L47" s="179"/>
      <c r="M47" s="57"/>
      <c r="N47" s="145"/>
      <c r="O47" s="57"/>
      <c r="P47" s="91"/>
      <c r="Q47" s="57"/>
      <c r="R47" s="59"/>
      <c r="S47" s="57"/>
      <c r="T47" s="162"/>
    </row>
    <row r="48" spans="1:20" s="47" customFormat="1" ht="11.25" customHeight="1">
      <c r="A48" s="60" t="s">
        <v>52</v>
      </c>
      <c r="B48" s="48">
        <v>44316</v>
      </c>
      <c r="C48" s="48" t="s">
        <v>233</v>
      </c>
      <c r="D48" s="92">
        <v>6800</v>
      </c>
      <c r="E48" s="92">
        <f>'02-11-GLR'!G39</f>
        <v>6800</v>
      </c>
      <c r="F48" s="163"/>
      <c r="G48" s="49"/>
      <c r="H48" s="164">
        <f t="shared" ref="H48:H57" si="10">L48/$E$4</f>
        <v>0.78030266002736093</v>
      </c>
      <c r="I48" s="49">
        <f>H39*E48</f>
        <v>5308.8161597524031</v>
      </c>
      <c r="J48" s="53">
        <f t="shared" ref="J48:J57" si="11">I48/T48</f>
        <v>649.79389960249728</v>
      </c>
      <c r="K48" s="49">
        <f>K39+I48</f>
        <v>12980.267243400669</v>
      </c>
      <c r="L48" s="139">
        <f>L39-P48</f>
        <v>351136.19701231242</v>
      </c>
      <c r="N48" s="164">
        <f t="shared" ref="N48:N57" si="12">R48/$E$4</f>
        <v>0.21969733997263924</v>
      </c>
      <c r="O48" s="49">
        <f>N39*E48</f>
        <v>1491.1838402475973</v>
      </c>
      <c r="P48" s="53">
        <f t="shared" ref="P48:P57" si="13">O48/T48</f>
        <v>182.51944189077079</v>
      </c>
      <c r="Q48" s="49">
        <f>Q39+O48</f>
        <v>3419.1987565993372</v>
      </c>
      <c r="R48" s="139">
        <f>R39+P48</f>
        <v>98863.802987687654</v>
      </c>
      <c r="S48" s="49"/>
      <c r="T48" s="140">
        <v>8.17</v>
      </c>
    </row>
    <row r="49" spans="1:20" s="47" customFormat="1" ht="11.25" customHeight="1">
      <c r="A49" s="60" t="s">
        <v>49</v>
      </c>
      <c r="B49" s="48">
        <v>44285</v>
      </c>
      <c r="C49" s="48"/>
      <c r="D49" s="92"/>
      <c r="E49" s="92">
        <f>'02-11-GLR'!G36+'02-11-GLR'!G37</f>
        <v>12000</v>
      </c>
      <c r="F49" s="163"/>
      <c r="G49" s="49"/>
      <c r="H49" s="164">
        <f t="shared" si="10"/>
        <v>0.77958026844504236</v>
      </c>
      <c r="I49" s="49">
        <f t="shared" ref="I49:I57" si="14">H48*E49</f>
        <v>9363.631920328331</v>
      </c>
      <c r="J49" s="53">
        <f t="shared" si="11"/>
        <v>1154.5785351822851</v>
      </c>
      <c r="K49" s="49">
        <f t="shared" ref="K49:K57" si="15">K48+I49</f>
        <v>22343.899163729002</v>
      </c>
      <c r="L49" s="139">
        <f t="shared" ref="L49:L57" si="16">L48-P49</f>
        <v>350811.12080026907</v>
      </c>
      <c r="N49" s="164">
        <f t="shared" si="12"/>
        <v>0.22041973155495781</v>
      </c>
      <c r="O49" s="49">
        <f t="shared" ref="O49:O57" si="17">N48*E49</f>
        <v>2636.3680796716708</v>
      </c>
      <c r="P49" s="53">
        <f t="shared" si="13"/>
        <v>325.07621204336266</v>
      </c>
      <c r="Q49" s="49">
        <f t="shared" ref="Q49:Q57" si="18">Q48+O49</f>
        <v>6055.5668362710076</v>
      </c>
      <c r="R49" s="139">
        <f t="shared" ref="R49:R57" si="19">R48+P49</f>
        <v>99188.879199731018</v>
      </c>
      <c r="S49" s="49"/>
      <c r="T49" s="140">
        <v>8.11</v>
      </c>
    </row>
    <row r="50" spans="1:20" s="47" customFormat="1" ht="11.25" customHeight="1">
      <c r="A50" s="60" t="s">
        <v>55</v>
      </c>
      <c r="B50" s="48">
        <v>44457</v>
      </c>
      <c r="C50" s="48" t="s">
        <v>234</v>
      </c>
      <c r="D50" s="92">
        <v>24000</v>
      </c>
      <c r="E50" s="92">
        <f>'02-11-GLR'!G41</f>
        <v>24000</v>
      </c>
      <c r="F50" s="163"/>
      <c r="G50" s="49"/>
      <c r="H50" s="164">
        <f t="shared" si="10"/>
        <v>0.77820693678426389</v>
      </c>
      <c r="I50" s="49">
        <f t="shared" si="14"/>
        <v>18709.926442681015</v>
      </c>
      <c r="J50" s="53">
        <f t="shared" si="11"/>
        <v>2185.7390704066606</v>
      </c>
      <c r="K50" s="49">
        <f t="shared" si="15"/>
        <v>41053.825606410013</v>
      </c>
      <c r="L50" s="139">
        <f t="shared" si="16"/>
        <v>350193.12155291875</v>
      </c>
      <c r="N50" s="164">
        <f t="shared" si="12"/>
        <v>0.22179306321573639</v>
      </c>
      <c r="O50" s="49">
        <f t="shared" si="17"/>
        <v>5290.0735573189877</v>
      </c>
      <c r="P50" s="53">
        <f t="shared" si="13"/>
        <v>617.99924735034904</v>
      </c>
      <c r="Q50" s="49">
        <f t="shared" si="18"/>
        <v>11345.640393589994</v>
      </c>
      <c r="R50" s="139">
        <f t="shared" si="19"/>
        <v>99806.87844708137</v>
      </c>
      <c r="S50" s="49"/>
      <c r="T50" s="140">
        <v>8.56</v>
      </c>
    </row>
    <row r="51" spans="1:20" s="47" customFormat="1" ht="11.25" customHeight="1">
      <c r="A51" s="60" t="s">
        <v>57</v>
      </c>
      <c r="B51" s="48">
        <v>44352</v>
      </c>
      <c r="C51" s="48"/>
      <c r="D51" s="92"/>
      <c r="E51" s="92">
        <f>'02-11-GLR'!G42+'02-11-GLR'!G43+'02-11-GLR'!G44</f>
        <v>7500</v>
      </c>
      <c r="F51" s="163"/>
      <c r="G51" s="49"/>
      <c r="H51" s="164">
        <f t="shared" si="10"/>
        <v>0.77777810255530844</v>
      </c>
      <c r="I51" s="49">
        <f t="shared" si="14"/>
        <v>5836.5520258819788</v>
      </c>
      <c r="J51" s="53">
        <f t="shared" si="11"/>
        <v>677.09420253851272</v>
      </c>
      <c r="K51" s="49">
        <f t="shared" si="15"/>
        <v>46890.377632291995</v>
      </c>
      <c r="L51" s="139">
        <f t="shared" si="16"/>
        <v>350000.14614988881</v>
      </c>
      <c r="N51" s="164">
        <f t="shared" si="12"/>
        <v>0.22222189744469178</v>
      </c>
      <c r="O51" s="49">
        <f t="shared" si="17"/>
        <v>1663.4479741180228</v>
      </c>
      <c r="P51" s="53">
        <f t="shared" si="13"/>
        <v>192.97540302993306</v>
      </c>
      <c r="Q51" s="49">
        <f t="shared" si="18"/>
        <v>13009.088367708016</v>
      </c>
      <c r="R51" s="139">
        <f t="shared" si="19"/>
        <v>99999.853850111307</v>
      </c>
      <c r="S51" s="49"/>
      <c r="T51" s="140">
        <v>8.6199999999999992</v>
      </c>
    </row>
    <row r="52" spans="1:20" s="47" customFormat="1" ht="11.25" customHeight="1">
      <c r="A52" s="60" t="s">
        <v>60</v>
      </c>
      <c r="B52" s="48">
        <v>44438</v>
      </c>
      <c r="C52" s="48" t="s">
        <v>229</v>
      </c>
      <c r="D52" s="92">
        <v>28800</v>
      </c>
      <c r="E52" s="92">
        <f>'02-11-GLR'!G46</f>
        <v>28800</v>
      </c>
      <c r="F52" s="163"/>
      <c r="G52" s="49"/>
      <c r="H52" s="164">
        <f t="shared" si="10"/>
        <v>0.77607891480901692</v>
      </c>
      <c r="I52" s="49">
        <f t="shared" si="14"/>
        <v>22400.009353592883</v>
      </c>
      <c r="J52" s="53">
        <f t="shared" si="11"/>
        <v>2676.2257292225668</v>
      </c>
      <c r="K52" s="49">
        <f t="shared" si="15"/>
        <v>69290.386985884878</v>
      </c>
      <c r="L52" s="139">
        <f t="shared" si="16"/>
        <v>349235.51166405762</v>
      </c>
      <c r="N52" s="164">
        <f t="shared" si="12"/>
        <v>0.22392108519098333</v>
      </c>
      <c r="O52" s="49">
        <f t="shared" si="17"/>
        <v>6399.9906464071237</v>
      </c>
      <c r="P52" s="53">
        <f t="shared" si="13"/>
        <v>764.63448583119759</v>
      </c>
      <c r="Q52" s="49">
        <f t="shared" si="18"/>
        <v>19409.079014115141</v>
      </c>
      <c r="R52" s="139">
        <f t="shared" si="19"/>
        <v>100764.4883359425</v>
      </c>
      <c r="S52" s="49"/>
      <c r="T52" s="140">
        <v>8.3699999999999992</v>
      </c>
    </row>
    <row r="53" spans="1:20" s="47" customFormat="1" ht="11.25" customHeight="1">
      <c r="A53" s="60" t="s">
        <v>49</v>
      </c>
      <c r="B53" s="48">
        <v>44529</v>
      </c>
      <c r="C53" s="48" t="s">
        <v>230</v>
      </c>
      <c r="D53" s="92">
        <v>43160</v>
      </c>
      <c r="E53" s="92">
        <f>'02-11-GLR'!G48</f>
        <v>43160</v>
      </c>
      <c r="F53" s="163"/>
      <c r="G53" s="49"/>
      <c r="H53" s="164">
        <f t="shared" si="10"/>
        <v>0.77429958423056844</v>
      </c>
      <c r="I53" s="49">
        <f t="shared" si="14"/>
        <v>33495.565963157169</v>
      </c>
      <c r="J53" s="53">
        <f t="shared" si="11"/>
        <v>2775.109027602085</v>
      </c>
      <c r="K53" s="49">
        <f t="shared" si="15"/>
        <v>102785.95294904205</v>
      </c>
      <c r="L53" s="139">
        <f t="shared" si="16"/>
        <v>348434.81290375581</v>
      </c>
      <c r="N53" s="164">
        <f t="shared" si="12"/>
        <v>0.22570041576943178</v>
      </c>
      <c r="O53" s="49">
        <f t="shared" si="17"/>
        <v>9664.4340368428402</v>
      </c>
      <c r="P53" s="53">
        <f t="shared" si="13"/>
        <v>800.69876030180944</v>
      </c>
      <c r="Q53" s="49">
        <f t="shared" si="18"/>
        <v>29073.513050957983</v>
      </c>
      <c r="R53" s="139">
        <f t="shared" si="19"/>
        <v>101565.18709624431</v>
      </c>
      <c r="S53" s="49"/>
      <c r="T53" s="140">
        <v>12.07</v>
      </c>
    </row>
    <row r="54" spans="1:20" s="47" customFormat="1" ht="11.25" customHeight="1">
      <c r="A54" s="60" t="s">
        <v>63</v>
      </c>
      <c r="B54" s="48">
        <v>44413</v>
      </c>
      <c r="C54" s="48" t="s">
        <v>235</v>
      </c>
      <c r="D54" s="92">
        <v>30000</v>
      </c>
      <c r="E54" s="92">
        <f>'02-11-GLR'!G50</f>
        <v>30000</v>
      </c>
      <c r="F54" s="163"/>
      <c r="G54" s="49"/>
      <c r="H54" s="164">
        <f t="shared" si="10"/>
        <v>0.77251044102193245</v>
      </c>
      <c r="I54" s="49">
        <f t="shared" si="14"/>
        <v>23228.987526917052</v>
      </c>
      <c r="J54" s="53">
        <f t="shared" si="11"/>
        <v>2762.0674823920394</v>
      </c>
      <c r="K54" s="49">
        <f t="shared" si="15"/>
        <v>126014.9404759591</v>
      </c>
      <c r="L54" s="139">
        <f t="shared" si="16"/>
        <v>347629.6984598696</v>
      </c>
      <c r="N54" s="164">
        <f t="shared" si="12"/>
        <v>0.22748955897806777</v>
      </c>
      <c r="O54" s="49">
        <f t="shared" si="17"/>
        <v>6771.0124730829539</v>
      </c>
      <c r="P54" s="53">
        <f t="shared" si="13"/>
        <v>805.11444388620134</v>
      </c>
      <c r="Q54" s="49">
        <f t="shared" si="18"/>
        <v>35844.525524040939</v>
      </c>
      <c r="R54" s="139">
        <f t="shared" si="19"/>
        <v>102370.3015401305</v>
      </c>
      <c r="S54" s="49"/>
      <c r="T54" s="140">
        <v>8.41</v>
      </c>
    </row>
    <row r="55" spans="1:20" s="47" customFormat="1" ht="11.25" customHeight="1">
      <c r="A55" s="60" t="s">
        <v>63</v>
      </c>
      <c r="B55" s="48">
        <v>44423</v>
      </c>
      <c r="C55" s="53"/>
      <c r="D55" s="92"/>
      <c r="E55" s="92">
        <f>'02-12-GDR'!F114</f>
        <v>-15585</v>
      </c>
      <c r="F55" s="163"/>
      <c r="G55" s="49"/>
      <c r="H55" s="164">
        <f t="shared" si="10"/>
        <v>0.77343408952438741</v>
      </c>
      <c r="I55" s="49">
        <f t="shared" si="14"/>
        <v>-12039.575223326818</v>
      </c>
      <c r="J55" s="53">
        <f t="shared" si="11"/>
        <v>-1411.4390648683257</v>
      </c>
      <c r="K55" s="49">
        <f t="shared" si="15"/>
        <v>113975.36525263228</v>
      </c>
      <c r="L55" s="139">
        <f t="shared" si="16"/>
        <v>348045.34028597432</v>
      </c>
      <c r="N55" s="164">
        <f t="shared" si="12"/>
        <v>0.22656591047561286</v>
      </c>
      <c r="O55" s="49">
        <f t="shared" si="17"/>
        <v>-3545.4247766731864</v>
      </c>
      <c r="P55" s="53">
        <f t="shared" si="13"/>
        <v>-415.64182610471124</v>
      </c>
      <c r="Q55" s="49">
        <f t="shared" si="18"/>
        <v>32299.100747367753</v>
      </c>
      <c r="R55" s="139">
        <f t="shared" si="19"/>
        <v>101954.65971402579</v>
      </c>
      <c r="S55" s="49"/>
      <c r="T55" s="140">
        <v>8.5299999999999994</v>
      </c>
    </row>
    <row r="56" spans="1:20" s="47" customFormat="1" ht="11.25" customHeight="1">
      <c r="A56" s="60" t="s">
        <v>236</v>
      </c>
      <c r="B56" s="48">
        <v>44423</v>
      </c>
      <c r="C56" s="53"/>
      <c r="D56" s="92"/>
      <c r="E56" s="92">
        <f>'02-12-GDR'!F125</f>
        <v>-12305</v>
      </c>
      <c r="F56" s="163"/>
      <c r="G56" s="49"/>
      <c r="H56" s="164">
        <f t="shared" si="10"/>
        <v>0.77416038717409497</v>
      </c>
      <c r="I56" s="49">
        <f t="shared" si="14"/>
        <v>-9517.1064715975863</v>
      </c>
      <c r="J56" s="53">
        <f t="shared" si="11"/>
        <v>-1115.721743446376</v>
      </c>
      <c r="K56" s="49">
        <f t="shared" si="15"/>
        <v>104458.2587810347</v>
      </c>
      <c r="L56" s="139">
        <f t="shared" si="16"/>
        <v>348372.17422834272</v>
      </c>
      <c r="N56" s="164">
        <f t="shared" si="12"/>
        <v>0.22583961282590534</v>
      </c>
      <c r="O56" s="49">
        <f t="shared" si="17"/>
        <v>-2787.8935284024165</v>
      </c>
      <c r="P56" s="53">
        <f t="shared" si="13"/>
        <v>-326.83394236839587</v>
      </c>
      <c r="Q56" s="49">
        <f t="shared" si="18"/>
        <v>29511.207218965337</v>
      </c>
      <c r="R56" s="139">
        <f t="shared" si="19"/>
        <v>101627.8257716574</v>
      </c>
      <c r="S56" s="49"/>
      <c r="T56" s="140">
        <v>8.5299999999999994</v>
      </c>
    </row>
    <row r="57" spans="1:20" s="47" customFormat="1" ht="11.25" customHeight="1">
      <c r="A57" s="60" t="s">
        <v>237</v>
      </c>
      <c r="B57" s="48">
        <v>44423</v>
      </c>
      <c r="C57" s="53"/>
      <c r="D57" s="92"/>
      <c r="E57" s="92">
        <f>'02-12-GDR'!F102</f>
        <v>-4179.3100000000004</v>
      </c>
      <c r="F57" s="163"/>
      <c r="G57" s="49"/>
      <c r="H57" s="164">
        <f t="shared" si="10"/>
        <v>0.77440627847337318</v>
      </c>
      <c r="I57" s="49">
        <f t="shared" si="14"/>
        <v>-3235.4562477205673</v>
      </c>
      <c r="J57" s="53">
        <f t="shared" si="11"/>
        <v>-379.30319434004309</v>
      </c>
      <c r="K57" s="49">
        <f t="shared" si="15"/>
        <v>101222.80253331414</v>
      </c>
      <c r="L57" s="139">
        <f t="shared" si="16"/>
        <v>348482.82531301794</v>
      </c>
      <c r="N57" s="164">
        <f t="shared" si="12"/>
        <v>0.22559372152662713</v>
      </c>
      <c r="O57" s="49">
        <f t="shared" si="17"/>
        <v>-943.8537522794345</v>
      </c>
      <c r="P57" s="53">
        <f t="shared" si="13"/>
        <v>-110.65108467519748</v>
      </c>
      <c r="Q57" s="49">
        <f t="shared" si="18"/>
        <v>28567.353466685901</v>
      </c>
      <c r="R57" s="139">
        <f t="shared" si="19"/>
        <v>101517.17468698221</v>
      </c>
      <c r="S57" s="49"/>
      <c r="T57" s="140">
        <v>8.5299999999999994</v>
      </c>
    </row>
    <row r="58" spans="1:20" s="47" customFormat="1" ht="11.25" customHeight="1">
      <c r="A58" s="60"/>
      <c r="B58" s="48"/>
      <c r="C58" s="53"/>
      <c r="E58" s="92"/>
      <c r="F58" s="163"/>
      <c r="G58" s="49"/>
      <c r="H58" s="164"/>
      <c r="I58" s="49"/>
      <c r="J58" s="53"/>
      <c r="K58" s="49"/>
      <c r="L58" s="139"/>
      <c r="N58" s="164"/>
      <c r="O58" s="49"/>
      <c r="P58" s="53"/>
      <c r="Q58" s="49"/>
      <c r="R58" s="139"/>
      <c r="S58" s="49"/>
      <c r="T58" s="140"/>
    </row>
    <row r="59" spans="1:20" s="47" customFormat="1" ht="11.25" customHeight="1">
      <c r="A59" s="60"/>
      <c r="B59" s="110"/>
      <c r="D59" s="168" t="s">
        <v>290</v>
      </c>
      <c r="E59" s="175">
        <f>SUM(D48:D57)</f>
        <v>132760</v>
      </c>
      <c r="F59" s="137"/>
      <c r="H59" s="60"/>
      <c r="L59" s="95"/>
      <c r="N59" s="60"/>
      <c r="R59" s="95"/>
      <c r="T59" s="140"/>
    </row>
    <row r="60" spans="1:20" s="47" customFormat="1" ht="11.25" customHeight="1">
      <c r="A60" s="60"/>
      <c r="D60" s="105" t="s">
        <v>291</v>
      </c>
      <c r="E60" s="92">
        <f>SUM(E48:E54)</f>
        <v>152260</v>
      </c>
      <c r="F60" s="170">
        <f>J60+P60</f>
        <v>16569.625941280272</v>
      </c>
      <c r="G60" s="49"/>
      <c r="H60" s="164"/>
      <c r="I60" s="92">
        <f>SUM(I48:I54)</f>
        <v>118343.48939231082</v>
      </c>
      <c r="J60" s="53">
        <f>SUM(J48:J54)</f>
        <v>12880.607946946648</v>
      </c>
      <c r="L60" s="139"/>
      <c r="N60" s="138"/>
      <c r="O60" s="92">
        <f>SUM(O48:O54)</f>
        <v>33916.510607689197</v>
      </c>
      <c r="P60" s="53">
        <f>SUM(P48:P54)</f>
        <v>3689.0179943336234</v>
      </c>
      <c r="R60" s="95"/>
      <c r="T60" s="140"/>
    </row>
    <row r="61" spans="1:20" s="47" customFormat="1" ht="11.25" customHeight="1">
      <c r="A61" s="60"/>
      <c r="D61" s="105" t="s">
        <v>292</v>
      </c>
      <c r="E61" s="92">
        <f>SUM(E55:E57)</f>
        <v>-32069.31</v>
      </c>
      <c r="F61" s="170">
        <f>J61+P61</f>
        <v>-3759.5908558030496</v>
      </c>
      <c r="H61" s="138"/>
      <c r="I61" s="92">
        <f>SUM(I55:I57)</f>
        <v>-24792.137942644971</v>
      </c>
      <c r="J61" s="53">
        <f>SUM(J55:J57)</f>
        <v>-2906.4640026547449</v>
      </c>
      <c r="L61" s="139"/>
      <c r="N61" s="138"/>
      <c r="O61" s="92">
        <f>SUM(O55:O57)</f>
        <v>-7277.1720573550374</v>
      </c>
      <c r="P61" s="53">
        <f>SUM(P55:P57)</f>
        <v>-853.12685314830458</v>
      </c>
      <c r="R61" s="95"/>
      <c r="T61" s="140"/>
    </row>
    <row r="62" spans="1:20" s="47" customFormat="1" ht="11.25" customHeight="1" thickBot="1">
      <c r="A62" s="62"/>
      <c r="B62" s="65"/>
      <c r="C62" s="65"/>
      <c r="D62" s="96" t="s">
        <v>293</v>
      </c>
      <c r="E62" s="97">
        <f>E60+E61</f>
        <v>120190.69</v>
      </c>
      <c r="F62" s="171">
        <f>J62+P62</f>
        <v>12810.035085477222</v>
      </c>
      <c r="G62" s="65"/>
      <c r="H62" s="172"/>
      <c r="I62" s="98">
        <f>I61+I60</f>
        <v>93551.351449665846</v>
      </c>
      <c r="J62" s="100">
        <f>J60+J61</f>
        <v>9974.1439442919036</v>
      </c>
      <c r="K62" s="65"/>
      <c r="L62" s="180"/>
      <c r="M62" s="65"/>
      <c r="N62" s="172"/>
      <c r="O62" s="98">
        <f>O61+O60</f>
        <v>26639.33855033416</v>
      </c>
      <c r="P62" s="100">
        <f>P60+P61</f>
        <v>2835.8911411853187</v>
      </c>
      <c r="Q62" s="65"/>
      <c r="R62" s="87"/>
      <c r="S62" s="65"/>
      <c r="T62" s="151"/>
    </row>
    <row r="63" spans="1:20" s="47" customFormat="1" ht="11.25" customHeight="1" thickBot="1">
      <c r="A63" s="60"/>
      <c r="C63" s="105"/>
      <c r="D63" s="106"/>
      <c r="E63" s="92"/>
      <c r="F63" s="170"/>
      <c r="H63" s="138"/>
      <c r="I63" s="49"/>
      <c r="J63" s="53"/>
      <c r="L63" s="139"/>
      <c r="N63" s="138"/>
      <c r="O63" s="49"/>
      <c r="P63" s="53"/>
      <c r="R63" s="95"/>
      <c r="T63" s="140"/>
    </row>
    <row r="64" spans="1:20" s="47" customFormat="1" ht="11.25" customHeight="1">
      <c r="A64" s="88">
        <v>2022</v>
      </c>
      <c r="B64" s="72"/>
      <c r="C64" s="72"/>
      <c r="D64" s="58"/>
      <c r="E64" s="111"/>
      <c r="F64" s="194"/>
      <c r="G64" s="103"/>
      <c r="H64" s="145"/>
      <c r="I64" s="57"/>
      <c r="J64" s="91"/>
      <c r="K64" s="57"/>
      <c r="L64" s="179"/>
      <c r="M64" s="57"/>
      <c r="N64" s="145"/>
      <c r="O64" s="57"/>
      <c r="P64" s="91"/>
      <c r="Q64" s="57"/>
      <c r="R64" s="59"/>
      <c r="S64" s="57"/>
      <c r="T64" s="195"/>
    </row>
    <row r="65" spans="1:1024" s="47" customFormat="1" ht="11.25" customHeight="1">
      <c r="A65" s="60" t="s">
        <v>67</v>
      </c>
      <c r="B65" s="48">
        <v>44651</v>
      </c>
      <c r="C65" s="48" t="s">
        <v>240</v>
      </c>
      <c r="D65" s="92">
        <v>36000</v>
      </c>
      <c r="E65" s="92">
        <f>'02-11-GLR'!G61+'02-11-GLR'!G62+'02-11-GLR'!G63</f>
        <v>36000</v>
      </c>
      <c r="F65" s="163"/>
      <c r="G65" s="49"/>
      <c r="H65" s="164">
        <f t="shared" ref="H65:H83" si="20">L65/$E$4</f>
        <v>0.77336246715341195</v>
      </c>
      <c r="I65" s="49">
        <f>H57*E65</f>
        <v>27878.626025041434</v>
      </c>
      <c r="J65" s="53">
        <f t="shared" ref="J65:J83" si="21">I65/T65</f>
        <v>1612.4133039353057</v>
      </c>
      <c r="K65" s="49">
        <f>K57+I65</f>
        <v>129101.42855835558</v>
      </c>
      <c r="L65" s="139">
        <f>L57-P65</f>
        <v>348013.11021903536</v>
      </c>
      <c r="N65" s="164">
        <f t="shared" ref="N65:N83" si="22">R65/$E$4</f>
        <v>0.22663753284658839</v>
      </c>
      <c r="O65" s="49">
        <f>N57*E65</f>
        <v>8121.3739749585766</v>
      </c>
      <c r="P65" s="53">
        <f t="shared" ref="P65:P83" si="23">O65/T65</f>
        <v>469.7150939825666</v>
      </c>
      <c r="Q65" s="49">
        <f>Q57+O65</f>
        <v>36688.727441644478</v>
      </c>
      <c r="R65" s="139">
        <f>R57+P65</f>
        <v>101986.88978096478</v>
      </c>
      <c r="S65" s="49"/>
      <c r="T65" s="140">
        <v>17.29</v>
      </c>
    </row>
    <row r="66" spans="1:1024" s="47" customFormat="1" ht="11.25" customHeight="1">
      <c r="A66" s="60" t="s">
        <v>69</v>
      </c>
      <c r="B66" s="48">
        <v>44774</v>
      </c>
      <c r="C66" s="48" t="s">
        <v>241</v>
      </c>
      <c r="D66" s="92">
        <v>45000</v>
      </c>
      <c r="E66" s="92">
        <f>'02-11-GLR'!G65</f>
        <v>20000</v>
      </c>
      <c r="F66" s="163"/>
      <c r="G66" s="49"/>
      <c r="H66" s="164">
        <f t="shared" si="20"/>
        <v>0.77278022557898274</v>
      </c>
      <c r="I66" s="49">
        <f t="shared" ref="I66:I83" si="24">H65*E66</f>
        <v>15467.249343068239</v>
      </c>
      <c r="J66" s="53">
        <f t="shared" si="21"/>
        <v>894.06065566868426</v>
      </c>
      <c r="K66" s="49">
        <f t="shared" ref="K66:K83" si="25">K65+I66</f>
        <v>144568.67790142383</v>
      </c>
      <c r="L66" s="139">
        <f t="shared" ref="L66:L83" si="26">L65-P66</f>
        <v>347751.10151054221</v>
      </c>
      <c r="N66" s="164">
        <f t="shared" si="22"/>
        <v>0.22721977442101765</v>
      </c>
      <c r="O66" s="49">
        <f t="shared" ref="O66:O83" si="27">N65*E66</f>
        <v>4532.7506569317675</v>
      </c>
      <c r="P66" s="53">
        <f t="shared" si="23"/>
        <v>262.00870849316573</v>
      </c>
      <c r="Q66" s="49">
        <f t="shared" ref="Q66:Q80" si="28">Q65+O66</f>
        <v>41221.478098576248</v>
      </c>
      <c r="R66" s="139">
        <f t="shared" ref="R66:R80" si="29">R65+P66</f>
        <v>102248.89848945795</v>
      </c>
      <c r="S66" s="49"/>
      <c r="T66" s="140">
        <v>17.3</v>
      </c>
    </row>
    <row r="67" spans="1:1024" s="47" customFormat="1" ht="11.25" customHeight="1">
      <c r="A67" s="60" t="s">
        <v>69</v>
      </c>
      <c r="B67" s="48">
        <v>44778</v>
      </c>
      <c r="C67" s="48"/>
      <c r="D67" s="92"/>
      <c r="E67" s="92">
        <f>'02-11-GLR'!G66</f>
        <v>25000</v>
      </c>
      <c r="F67" s="163"/>
      <c r="G67" s="49"/>
      <c r="H67" s="164">
        <f t="shared" si="20"/>
        <v>0.77210518168587217</v>
      </c>
      <c r="I67" s="49">
        <f t="shared" si="24"/>
        <v>19319.50563947457</v>
      </c>
      <c r="J67" s="53">
        <f t="shared" si="21"/>
        <v>1033.1286438221696</v>
      </c>
      <c r="K67" s="49">
        <f t="shared" si="25"/>
        <v>163888.1835408984</v>
      </c>
      <c r="L67" s="139">
        <f t="shared" si="26"/>
        <v>347447.33175864245</v>
      </c>
      <c r="N67" s="164">
        <f t="shared" si="22"/>
        <v>0.22789481831412825</v>
      </c>
      <c r="O67" s="49">
        <f t="shared" si="27"/>
        <v>5680.4943605254412</v>
      </c>
      <c r="P67" s="53">
        <f t="shared" si="23"/>
        <v>303.76975189975622</v>
      </c>
      <c r="Q67" s="49">
        <f t="shared" si="28"/>
        <v>46901.972459101686</v>
      </c>
      <c r="R67" s="139">
        <f t="shared" si="29"/>
        <v>102552.66824135771</v>
      </c>
      <c r="S67" s="49"/>
      <c r="T67" s="140">
        <v>18.7</v>
      </c>
    </row>
    <row r="68" spans="1:1024" s="47" customFormat="1" ht="11.25" customHeight="1">
      <c r="A68" s="60" t="s">
        <v>242</v>
      </c>
      <c r="B68" s="48">
        <v>44777</v>
      </c>
      <c r="C68" s="53"/>
      <c r="D68" s="92"/>
      <c r="E68" s="92">
        <f>'02-12-GDR'!F132</f>
        <v>-15043.67</v>
      </c>
      <c r="F68" s="163"/>
      <c r="G68" s="49"/>
      <c r="H68" s="164">
        <f t="shared" si="20"/>
        <v>0.772528437789752</v>
      </c>
      <c r="I68" s="49">
        <f t="shared" si="24"/>
        <v>-11615.295558572305</v>
      </c>
      <c r="J68" s="53">
        <f t="shared" si="21"/>
        <v>-645.2941976984614</v>
      </c>
      <c r="K68" s="49">
        <f t="shared" si="25"/>
        <v>152272.88798232609</v>
      </c>
      <c r="L68" s="139">
        <f t="shared" si="26"/>
        <v>347637.79700538842</v>
      </c>
      <c r="N68" s="164">
        <f t="shared" si="22"/>
        <v>0.22747156221024828</v>
      </c>
      <c r="O68" s="49">
        <f t="shared" si="27"/>
        <v>-3428.3744414277016</v>
      </c>
      <c r="P68" s="53">
        <f t="shared" si="23"/>
        <v>-190.46524674598342</v>
      </c>
      <c r="Q68" s="49">
        <f t="shared" si="28"/>
        <v>43473.598017673983</v>
      </c>
      <c r="R68" s="139">
        <f t="shared" si="29"/>
        <v>102362.20299461173</v>
      </c>
      <c r="S68" s="49"/>
      <c r="T68" s="140">
        <v>18</v>
      </c>
    </row>
    <row r="69" spans="1:1024" s="47" customFormat="1" ht="11.25" customHeight="1">
      <c r="A69" s="60" t="s">
        <v>71</v>
      </c>
      <c r="B69" s="48">
        <v>44798</v>
      </c>
      <c r="C69" s="48" t="s">
        <v>243</v>
      </c>
      <c r="D69" s="92">
        <v>40000</v>
      </c>
      <c r="E69" s="92">
        <v>40000</v>
      </c>
      <c r="F69" s="163"/>
      <c r="G69" s="49"/>
      <c r="H69" s="164">
        <f t="shared" si="20"/>
        <v>0.77143548133468776</v>
      </c>
      <c r="I69" s="49">
        <f t="shared" si="24"/>
        <v>30901.137511590081</v>
      </c>
      <c r="J69" s="53">
        <f t="shared" si="21"/>
        <v>1670.3317573832476</v>
      </c>
      <c r="K69" s="49">
        <f t="shared" si="25"/>
        <v>183174.02549391618</v>
      </c>
      <c r="L69" s="139">
        <f t="shared" si="26"/>
        <v>347145.96660060948</v>
      </c>
      <c r="N69" s="164">
        <f t="shared" si="22"/>
        <v>0.22856451866531252</v>
      </c>
      <c r="O69" s="49">
        <f t="shared" si="27"/>
        <v>9098.8624884099318</v>
      </c>
      <c r="P69" s="53">
        <f t="shared" si="23"/>
        <v>491.83040477891524</v>
      </c>
      <c r="Q69" s="49">
        <f t="shared" si="28"/>
        <v>52572.460506083917</v>
      </c>
      <c r="R69" s="139">
        <f t="shared" si="29"/>
        <v>102854.03339939064</v>
      </c>
      <c r="S69" s="49"/>
      <c r="T69" s="140">
        <v>18.5</v>
      </c>
    </row>
    <row r="70" spans="1:1024" s="47" customFormat="1" ht="11.25" customHeight="1">
      <c r="A70" s="60" t="s">
        <v>71</v>
      </c>
      <c r="B70" s="48">
        <v>44834</v>
      </c>
      <c r="C70" s="48" t="s">
        <v>243</v>
      </c>
      <c r="D70" s="92">
        <v>1000</v>
      </c>
      <c r="E70" s="92">
        <v>1000</v>
      </c>
      <c r="F70" s="163"/>
      <c r="G70" s="49"/>
      <c r="H70" s="164">
        <f t="shared" si="20"/>
        <v>0.77140802613725046</v>
      </c>
      <c r="I70" s="49">
        <f t="shared" si="24"/>
        <v>771.43548133468778</v>
      </c>
      <c r="J70" s="53">
        <f t="shared" si="21"/>
        <v>41.699215207280417</v>
      </c>
      <c r="K70" s="49">
        <f t="shared" si="25"/>
        <v>183945.46097525087</v>
      </c>
      <c r="L70" s="139">
        <f t="shared" si="26"/>
        <v>347133.6117617627</v>
      </c>
      <c r="N70" s="164">
        <f t="shared" si="22"/>
        <v>0.22859197386274982</v>
      </c>
      <c r="O70" s="49">
        <f t="shared" si="27"/>
        <v>228.56451866531253</v>
      </c>
      <c r="P70" s="53">
        <f t="shared" si="23"/>
        <v>12.354838846773651</v>
      </c>
      <c r="Q70" s="49">
        <f t="shared" si="28"/>
        <v>52801.025024749229</v>
      </c>
      <c r="R70" s="139">
        <f t="shared" si="29"/>
        <v>102866.38823823741</v>
      </c>
      <c r="S70" s="49"/>
      <c r="T70" s="140">
        <v>18.5</v>
      </c>
    </row>
    <row r="71" spans="1:1024" s="47" customFormat="1" ht="11.25" customHeight="1">
      <c r="A71" s="60" t="s">
        <v>73</v>
      </c>
      <c r="B71" s="48">
        <v>44844</v>
      </c>
      <c r="C71" s="48" t="s">
        <v>244</v>
      </c>
      <c r="D71" s="92">
        <v>40000</v>
      </c>
      <c r="E71" s="92">
        <f>'02-11-GLR'!G72</f>
        <v>40000</v>
      </c>
      <c r="F71" s="163"/>
      <c r="G71" s="49"/>
      <c r="H71" s="164">
        <f t="shared" si="20"/>
        <v>0.77036601144157979</v>
      </c>
      <c r="I71" s="49">
        <f t="shared" si="24"/>
        <v>30856.321045490018</v>
      </c>
      <c r="J71" s="53">
        <f t="shared" si="21"/>
        <v>1582.3754382302573</v>
      </c>
      <c r="K71" s="49">
        <f t="shared" si="25"/>
        <v>214801.78202074088</v>
      </c>
      <c r="L71" s="139">
        <f t="shared" si="26"/>
        <v>346664.70514871093</v>
      </c>
      <c r="N71" s="164">
        <f t="shared" si="22"/>
        <v>0.22963398855842046</v>
      </c>
      <c r="O71" s="49">
        <f t="shared" si="27"/>
        <v>9143.6789545099928</v>
      </c>
      <c r="P71" s="53">
        <f t="shared" si="23"/>
        <v>468.90661305179452</v>
      </c>
      <c r="Q71" s="49">
        <f t="shared" si="28"/>
        <v>61944.703979259226</v>
      </c>
      <c r="R71" s="139">
        <f t="shared" si="29"/>
        <v>103335.2948512892</v>
      </c>
      <c r="S71" s="49"/>
      <c r="T71" s="140">
        <v>19.5</v>
      </c>
    </row>
    <row r="72" spans="1:1024" s="47" customFormat="1" ht="11.25" customHeight="1">
      <c r="A72" s="60" t="s">
        <v>71</v>
      </c>
      <c r="B72" s="48">
        <v>44864</v>
      </c>
      <c r="C72" s="48" t="s">
        <v>243</v>
      </c>
      <c r="D72" s="92">
        <v>1000</v>
      </c>
      <c r="E72" s="92">
        <v>1000</v>
      </c>
      <c r="F72" s="163"/>
      <c r="G72" s="49"/>
      <c r="H72" s="164">
        <f t="shared" si="20"/>
        <v>0.77033842777929051</v>
      </c>
      <c r="I72" s="49">
        <f t="shared" si="24"/>
        <v>770.36601144157976</v>
      </c>
      <c r="J72" s="53">
        <f t="shared" si="21"/>
        <v>41.641406023869173</v>
      </c>
      <c r="K72" s="49">
        <f t="shared" si="25"/>
        <v>215572.14803218245</v>
      </c>
      <c r="L72" s="139">
        <f t="shared" si="26"/>
        <v>346652.29250068072</v>
      </c>
      <c r="N72" s="164">
        <f t="shared" si="22"/>
        <v>0.22966157222070974</v>
      </c>
      <c r="O72" s="49">
        <f t="shared" si="27"/>
        <v>229.63398855842047</v>
      </c>
      <c r="P72" s="53">
        <f t="shared" si="23"/>
        <v>12.41264803018489</v>
      </c>
      <c r="Q72" s="49">
        <f t="shared" si="28"/>
        <v>62174.33796781765</v>
      </c>
      <c r="R72" s="139">
        <f t="shared" si="29"/>
        <v>103347.70749931938</v>
      </c>
      <c r="S72" s="49"/>
      <c r="T72" s="140">
        <v>18.5</v>
      </c>
    </row>
    <row r="73" spans="1:1024" s="47" customFormat="1" ht="11.25" customHeight="1">
      <c r="A73" s="60" t="s">
        <v>75</v>
      </c>
      <c r="B73" s="48">
        <v>44895</v>
      </c>
      <c r="C73" s="48" t="s">
        <v>230</v>
      </c>
      <c r="D73" s="92">
        <v>82000</v>
      </c>
      <c r="E73" s="92">
        <v>82000</v>
      </c>
      <c r="F73" s="163"/>
      <c r="G73" s="49"/>
      <c r="H73" s="164">
        <f t="shared" si="20"/>
        <v>0.76808845777665036</v>
      </c>
      <c r="I73" s="49">
        <f t="shared" si="24"/>
        <v>63167.751077901819</v>
      </c>
      <c r="J73" s="53">
        <f t="shared" si="21"/>
        <v>3396.11564934956</v>
      </c>
      <c r="K73" s="49">
        <f t="shared" si="25"/>
        <v>278739.89911008428</v>
      </c>
      <c r="L73" s="139">
        <f t="shared" si="26"/>
        <v>345639.80599949264</v>
      </c>
      <c r="N73" s="164">
        <f t="shared" si="22"/>
        <v>0.23191154222334989</v>
      </c>
      <c r="O73" s="49">
        <f t="shared" si="27"/>
        <v>18832.248922098199</v>
      </c>
      <c r="P73" s="53">
        <f t="shared" si="23"/>
        <v>1012.4865011880752</v>
      </c>
      <c r="Q73" s="49">
        <f t="shared" si="28"/>
        <v>81006.586889915852</v>
      </c>
      <c r="R73" s="139">
        <f t="shared" si="29"/>
        <v>104360.19400050746</v>
      </c>
      <c r="S73" s="49"/>
      <c r="T73" s="140">
        <v>18.600000000000001</v>
      </c>
    </row>
    <row r="74" spans="1:1024" s="47" customFormat="1" ht="11.25" customHeight="1">
      <c r="A74" s="60" t="s">
        <v>79</v>
      </c>
      <c r="B74" s="48">
        <v>44895</v>
      </c>
      <c r="C74" s="48" t="s">
        <v>245</v>
      </c>
      <c r="D74" s="92">
        <v>84000</v>
      </c>
      <c r="E74" s="92">
        <v>84000</v>
      </c>
      <c r="F74" s="163"/>
      <c r="G74" s="49"/>
      <c r="H74" s="164">
        <f t="shared" si="20"/>
        <v>0.76576103011276009</v>
      </c>
      <c r="I74" s="49">
        <f t="shared" si="24"/>
        <v>64519.43045323863</v>
      </c>
      <c r="J74" s="53">
        <f t="shared" si="21"/>
        <v>3468.7865835074531</v>
      </c>
      <c r="K74" s="49">
        <f t="shared" si="25"/>
        <v>343259.32956332294</v>
      </c>
      <c r="L74" s="139">
        <f t="shared" si="26"/>
        <v>344592.46355074202</v>
      </c>
      <c r="N74" s="164">
        <f t="shared" si="22"/>
        <v>0.23423896988724016</v>
      </c>
      <c r="O74" s="49">
        <f t="shared" si="27"/>
        <v>19480.569546761391</v>
      </c>
      <c r="P74" s="53">
        <f t="shared" si="23"/>
        <v>1047.3424487506124</v>
      </c>
      <c r="Q74" s="49">
        <f t="shared" si="28"/>
        <v>100487.15643667724</v>
      </c>
      <c r="R74" s="139">
        <f t="shared" si="29"/>
        <v>105407.53644925807</v>
      </c>
      <c r="S74" s="49"/>
      <c r="T74" s="140">
        <v>18.600000000000001</v>
      </c>
    </row>
    <row r="75" spans="1:1024" s="47" customFormat="1" ht="11.25" customHeight="1">
      <c r="A75" s="60" t="s">
        <v>71</v>
      </c>
      <c r="B75" s="48">
        <v>44895</v>
      </c>
      <c r="C75" s="48" t="s">
        <v>243</v>
      </c>
      <c r="D75" s="92">
        <v>1000</v>
      </c>
      <c r="E75" s="92">
        <v>1000</v>
      </c>
      <c r="F75" s="163"/>
      <c r="G75" s="49"/>
      <c r="H75" s="164">
        <f t="shared" si="20"/>
        <v>0.76573447240642367</v>
      </c>
      <c r="I75" s="49">
        <f t="shared" si="24"/>
        <v>765.76103011276007</v>
      </c>
      <c r="J75" s="53">
        <f t="shared" si="21"/>
        <v>39.06944031187551</v>
      </c>
      <c r="K75" s="49">
        <f t="shared" si="25"/>
        <v>344025.09059343569</v>
      </c>
      <c r="L75" s="139">
        <f t="shared" si="26"/>
        <v>344580.51258289063</v>
      </c>
      <c r="N75" s="164">
        <f t="shared" si="22"/>
        <v>0.23426552759357658</v>
      </c>
      <c r="O75" s="49">
        <f t="shared" si="27"/>
        <v>234.23896988724016</v>
      </c>
      <c r="P75" s="53">
        <f t="shared" si="23"/>
        <v>11.950967851389803</v>
      </c>
      <c r="Q75" s="49">
        <f t="shared" si="28"/>
        <v>100721.39540656448</v>
      </c>
      <c r="R75" s="139">
        <f t="shared" si="29"/>
        <v>105419.48741710946</v>
      </c>
      <c r="S75" s="49"/>
      <c r="T75" s="140">
        <v>19.600000000000001</v>
      </c>
    </row>
    <row r="76" spans="1:1024" customFormat="1" ht="11.25" customHeight="1">
      <c r="A76" s="60" t="s">
        <v>71</v>
      </c>
      <c r="B76" s="48">
        <v>44925</v>
      </c>
      <c r="C76" s="48" t="s">
        <v>243</v>
      </c>
      <c r="D76" s="92">
        <v>1000</v>
      </c>
      <c r="E76" s="92">
        <v>1000</v>
      </c>
      <c r="F76" s="163"/>
      <c r="G76" s="49"/>
      <c r="H76" s="164">
        <f t="shared" si="20"/>
        <v>0.76570648369344951</v>
      </c>
      <c r="I76" s="49">
        <f t="shared" si="24"/>
        <v>765.73447240642372</v>
      </c>
      <c r="J76" s="53">
        <f t="shared" si="21"/>
        <v>41.168520021850732</v>
      </c>
      <c r="K76" s="49">
        <f t="shared" si="25"/>
        <v>344790.82506584213</v>
      </c>
      <c r="L76" s="139">
        <f t="shared" si="26"/>
        <v>344567.91766205226</v>
      </c>
      <c r="M76" s="47"/>
      <c r="N76" s="164">
        <f t="shared" si="22"/>
        <v>0.23429351630655071</v>
      </c>
      <c r="O76" s="49">
        <f t="shared" si="27"/>
        <v>234.26552759357656</v>
      </c>
      <c r="P76" s="53">
        <f t="shared" si="23"/>
        <v>12.594920838364331</v>
      </c>
      <c r="Q76" s="49">
        <f t="shared" si="28"/>
        <v>100955.66093415806</v>
      </c>
      <c r="R76" s="139">
        <f t="shared" si="29"/>
        <v>105432.08233794782</v>
      </c>
      <c r="S76" s="49"/>
      <c r="T76" s="140">
        <v>18.600000000000001</v>
      </c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  <c r="HN76" s="47"/>
      <c r="HO76" s="47"/>
      <c r="HP76" s="47"/>
      <c r="HQ76" s="47"/>
      <c r="HR76" s="47"/>
      <c r="HS76" s="47"/>
      <c r="HT76" s="47"/>
      <c r="HU76" s="47"/>
      <c r="HV76" s="47"/>
      <c r="HW76" s="47"/>
      <c r="HX76" s="47"/>
      <c r="HY76" s="47"/>
      <c r="HZ76" s="47"/>
      <c r="IA76" s="47"/>
      <c r="IB76" s="47"/>
      <c r="IC76" s="47"/>
      <c r="ID76" s="47"/>
      <c r="IE76" s="47"/>
      <c r="IF76" s="47"/>
      <c r="IG76" s="47"/>
      <c r="IH76" s="47"/>
      <c r="II76" s="47"/>
      <c r="IJ76" s="47"/>
      <c r="IK76" s="47"/>
      <c r="IL76" s="47"/>
      <c r="IM76" s="47"/>
      <c r="IN76" s="47"/>
      <c r="IO76" s="47"/>
      <c r="IP76" s="47"/>
      <c r="IQ76" s="47"/>
      <c r="IR76" s="47"/>
      <c r="IS76" s="47"/>
      <c r="IT76" s="47"/>
      <c r="IU76" s="47"/>
      <c r="IV76" s="47"/>
      <c r="IW76" s="47"/>
      <c r="IX76" s="47"/>
      <c r="IY76" s="47"/>
      <c r="IZ76" s="47"/>
      <c r="JA76" s="47"/>
      <c r="JB76" s="47"/>
      <c r="JC76" s="47"/>
      <c r="JD76" s="47"/>
      <c r="JE76" s="47"/>
      <c r="JF76" s="47"/>
      <c r="JG76" s="47"/>
      <c r="JH76" s="47"/>
      <c r="JI76" s="47"/>
      <c r="JJ76" s="47"/>
      <c r="JK76" s="47"/>
      <c r="JL76" s="47"/>
      <c r="JM76" s="47"/>
      <c r="JN76" s="47"/>
      <c r="JO76" s="47"/>
      <c r="JP76" s="47"/>
      <c r="JQ76" s="47"/>
      <c r="JR76" s="47"/>
      <c r="JS76" s="47"/>
      <c r="JT76" s="47"/>
      <c r="JU76" s="47"/>
      <c r="JV76" s="47"/>
      <c r="JW76" s="47"/>
      <c r="JX76" s="47"/>
      <c r="JY76" s="47"/>
      <c r="JZ76" s="47"/>
      <c r="KA76" s="47"/>
      <c r="KB76" s="47"/>
      <c r="KC76" s="47"/>
      <c r="KD76" s="47"/>
      <c r="KE76" s="47"/>
      <c r="KF76" s="47"/>
      <c r="KG76" s="47"/>
      <c r="KH76" s="47"/>
      <c r="KI76" s="47"/>
      <c r="KJ76" s="47"/>
      <c r="KK76" s="47"/>
      <c r="KL76" s="47"/>
      <c r="KM76" s="47"/>
      <c r="KN76" s="47"/>
      <c r="KO76" s="47"/>
      <c r="KP76" s="47"/>
      <c r="KQ76" s="47"/>
      <c r="KR76" s="47"/>
      <c r="KS76" s="47"/>
      <c r="KT76" s="47"/>
      <c r="KU76" s="47"/>
      <c r="KV76" s="47"/>
      <c r="KW76" s="47"/>
      <c r="KX76" s="47"/>
      <c r="KY76" s="47"/>
      <c r="KZ76" s="47"/>
      <c r="LA76" s="47"/>
      <c r="LB76" s="47"/>
      <c r="LC76" s="47"/>
      <c r="LD76" s="47"/>
      <c r="LE76" s="47"/>
      <c r="LF76" s="47"/>
      <c r="LG76" s="47"/>
      <c r="LH76" s="47"/>
      <c r="LI76" s="47"/>
      <c r="LJ76" s="47"/>
      <c r="LK76" s="47"/>
      <c r="LL76" s="47"/>
      <c r="LM76" s="47"/>
      <c r="LN76" s="47"/>
      <c r="LO76" s="47"/>
      <c r="LP76" s="47"/>
      <c r="LQ76" s="47"/>
      <c r="LR76" s="47"/>
      <c r="LS76" s="47"/>
      <c r="LT76" s="47"/>
      <c r="LU76" s="47"/>
      <c r="LV76" s="47"/>
      <c r="LW76" s="47"/>
      <c r="LX76" s="47"/>
      <c r="LY76" s="47"/>
      <c r="LZ76" s="47"/>
      <c r="MA76" s="47"/>
      <c r="MB76" s="47"/>
      <c r="MC76" s="47"/>
      <c r="MD76" s="47"/>
      <c r="ME76" s="47"/>
      <c r="MF76" s="47"/>
      <c r="MG76" s="47"/>
      <c r="MH76" s="47"/>
      <c r="MI76" s="47"/>
      <c r="MJ76" s="47"/>
      <c r="MK76" s="47"/>
      <c r="ML76" s="47"/>
      <c r="MM76" s="47"/>
      <c r="MN76" s="47"/>
      <c r="MO76" s="47"/>
      <c r="MP76" s="47"/>
      <c r="MQ76" s="47"/>
      <c r="MR76" s="47"/>
      <c r="MS76" s="47"/>
      <c r="MT76" s="47"/>
      <c r="MU76" s="47"/>
      <c r="MV76" s="47"/>
      <c r="MW76" s="47"/>
      <c r="MX76" s="47"/>
      <c r="MY76" s="47"/>
      <c r="MZ76" s="47"/>
      <c r="NA76" s="47"/>
      <c r="NB76" s="47"/>
      <c r="NC76" s="47"/>
      <c r="ND76" s="47"/>
      <c r="NE76" s="47"/>
      <c r="NF76" s="47"/>
      <c r="NG76" s="47"/>
      <c r="NH76" s="47"/>
      <c r="NI76" s="47"/>
      <c r="NJ76" s="47"/>
      <c r="NK76" s="47"/>
      <c r="NL76" s="47"/>
      <c r="NM76" s="47"/>
      <c r="NN76" s="47"/>
      <c r="NO76" s="47"/>
      <c r="NP76" s="47"/>
      <c r="NQ76" s="47"/>
      <c r="NR76" s="47"/>
      <c r="NS76" s="47"/>
      <c r="NT76" s="47"/>
      <c r="NU76" s="47"/>
      <c r="NV76" s="47"/>
      <c r="NW76" s="47"/>
      <c r="NX76" s="47"/>
      <c r="NY76" s="47"/>
      <c r="NZ76" s="47"/>
      <c r="OA76" s="47"/>
      <c r="OB76" s="47"/>
      <c r="OC76" s="47"/>
      <c r="OD76" s="47"/>
      <c r="OE76" s="47"/>
      <c r="OF76" s="47"/>
      <c r="OG76" s="47"/>
      <c r="OH76" s="47"/>
      <c r="OI76" s="47"/>
      <c r="OJ76" s="47"/>
      <c r="OK76" s="47"/>
      <c r="OL76" s="47"/>
      <c r="OM76" s="47"/>
      <c r="ON76" s="47"/>
      <c r="OO76" s="47"/>
      <c r="OP76" s="47"/>
      <c r="OQ76" s="47"/>
      <c r="OR76" s="47"/>
      <c r="OS76" s="47"/>
      <c r="OT76" s="47"/>
      <c r="OU76" s="47"/>
      <c r="OV76" s="47"/>
      <c r="OW76" s="47"/>
      <c r="OX76" s="47"/>
      <c r="OY76" s="47"/>
      <c r="OZ76" s="47"/>
      <c r="PA76" s="47"/>
      <c r="PB76" s="47"/>
      <c r="PC76" s="47"/>
      <c r="PD76" s="47"/>
      <c r="PE76" s="47"/>
      <c r="PF76" s="47"/>
      <c r="PG76" s="47"/>
      <c r="PH76" s="47"/>
      <c r="PI76" s="47"/>
      <c r="PJ76" s="47"/>
      <c r="PK76" s="47"/>
      <c r="PL76" s="47"/>
      <c r="PM76" s="47"/>
      <c r="PN76" s="47"/>
      <c r="PO76" s="47"/>
      <c r="PP76" s="47"/>
      <c r="PQ76" s="47"/>
      <c r="PR76" s="47"/>
      <c r="PS76" s="47"/>
      <c r="PT76" s="47"/>
      <c r="PU76" s="47"/>
      <c r="PV76" s="47"/>
      <c r="PW76" s="47"/>
      <c r="PX76" s="47"/>
      <c r="PY76" s="47"/>
      <c r="PZ76" s="47"/>
      <c r="QA76" s="47"/>
      <c r="QB76" s="47"/>
      <c r="QC76" s="47"/>
      <c r="QD76" s="47"/>
      <c r="QE76" s="47"/>
      <c r="QF76" s="47"/>
      <c r="QG76" s="47"/>
      <c r="QH76" s="47"/>
      <c r="QI76" s="47"/>
      <c r="QJ76" s="47"/>
      <c r="QK76" s="47"/>
      <c r="QL76" s="47"/>
      <c r="QM76" s="47"/>
      <c r="QN76" s="47"/>
      <c r="QO76" s="47"/>
      <c r="QP76" s="47"/>
      <c r="QQ76" s="47"/>
      <c r="QR76" s="47"/>
      <c r="QS76" s="47"/>
      <c r="QT76" s="47"/>
      <c r="QU76" s="47"/>
      <c r="QV76" s="47"/>
      <c r="QW76" s="47"/>
      <c r="QX76" s="47"/>
      <c r="QY76" s="47"/>
      <c r="QZ76" s="47"/>
      <c r="RA76" s="47"/>
      <c r="RB76" s="47"/>
      <c r="RC76" s="47"/>
      <c r="RD76" s="47"/>
      <c r="RE76" s="47"/>
      <c r="RF76" s="47"/>
      <c r="RG76" s="47"/>
      <c r="RH76" s="47"/>
      <c r="RI76" s="47"/>
      <c r="RJ76" s="47"/>
      <c r="RK76" s="47"/>
      <c r="RL76" s="47"/>
      <c r="RM76" s="47"/>
      <c r="RN76" s="47"/>
      <c r="RO76" s="47"/>
      <c r="RP76" s="47"/>
      <c r="RQ76" s="47"/>
      <c r="RR76" s="47"/>
      <c r="RS76" s="47"/>
      <c r="RT76" s="47"/>
      <c r="RU76" s="47"/>
      <c r="RV76" s="47"/>
      <c r="RW76" s="47"/>
      <c r="RX76" s="47"/>
      <c r="RY76" s="47"/>
      <c r="RZ76" s="47"/>
      <c r="SA76" s="47"/>
      <c r="SB76" s="47"/>
      <c r="SC76" s="47"/>
      <c r="SD76" s="47"/>
      <c r="SE76" s="47"/>
      <c r="SF76" s="47"/>
      <c r="SG76" s="47"/>
      <c r="SH76" s="47"/>
      <c r="SI76" s="47"/>
      <c r="SJ76" s="47"/>
      <c r="SK76" s="47"/>
      <c r="SL76" s="47"/>
      <c r="SM76" s="47"/>
      <c r="SN76" s="47"/>
      <c r="SO76" s="47"/>
      <c r="SP76" s="47"/>
      <c r="SQ76" s="47"/>
      <c r="SR76" s="47"/>
      <c r="SS76" s="47"/>
      <c r="ST76" s="47"/>
      <c r="SU76" s="47"/>
      <c r="SV76" s="47"/>
      <c r="SW76" s="47"/>
      <c r="SX76" s="47"/>
      <c r="SY76" s="47"/>
      <c r="SZ76" s="47"/>
      <c r="TA76" s="47"/>
      <c r="TB76" s="47"/>
      <c r="TC76" s="47"/>
      <c r="TD76" s="47"/>
      <c r="TE76" s="47"/>
      <c r="TF76" s="47"/>
      <c r="TG76" s="47"/>
      <c r="TH76" s="47"/>
      <c r="TI76" s="47"/>
      <c r="TJ76" s="47"/>
      <c r="TK76" s="47"/>
      <c r="TL76" s="47"/>
      <c r="TM76" s="47"/>
      <c r="TN76" s="47"/>
      <c r="TO76" s="47"/>
      <c r="TP76" s="47"/>
      <c r="TQ76" s="47"/>
      <c r="TR76" s="47"/>
      <c r="TS76" s="47"/>
      <c r="TT76" s="47"/>
      <c r="TU76" s="47"/>
      <c r="TV76" s="47"/>
      <c r="TW76" s="47"/>
      <c r="TX76" s="47"/>
      <c r="TY76" s="47"/>
      <c r="TZ76" s="47"/>
      <c r="UA76" s="47"/>
      <c r="UB76" s="47"/>
      <c r="UC76" s="47"/>
      <c r="UD76" s="47"/>
      <c r="UE76" s="47"/>
      <c r="UF76" s="47"/>
      <c r="UG76" s="47"/>
      <c r="UH76" s="47"/>
      <c r="UI76" s="47"/>
      <c r="UJ76" s="47"/>
      <c r="UK76" s="47"/>
      <c r="UL76" s="47"/>
      <c r="UM76" s="47"/>
      <c r="UN76" s="47"/>
      <c r="UO76" s="47"/>
      <c r="UP76" s="47"/>
      <c r="UQ76" s="47"/>
      <c r="UR76" s="47"/>
      <c r="US76" s="47"/>
      <c r="UT76" s="47"/>
      <c r="UU76" s="47"/>
      <c r="UV76" s="47"/>
      <c r="UW76" s="47"/>
      <c r="UX76" s="47"/>
      <c r="UY76" s="47"/>
      <c r="UZ76" s="47"/>
      <c r="VA76" s="47"/>
      <c r="VB76" s="47"/>
      <c r="VC76" s="47"/>
      <c r="VD76" s="47"/>
      <c r="VE76" s="47"/>
      <c r="VF76" s="47"/>
      <c r="VG76" s="47"/>
      <c r="VH76" s="47"/>
      <c r="VI76" s="47"/>
      <c r="VJ76" s="47"/>
      <c r="VK76" s="47"/>
      <c r="VL76" s="47"/>
      <c r="VM76" s="47"/>
      <c r="VN76" s="47"/>
      <c r="VO76" s="47"/>
      <c r="VP76" s="47"/>
      <c r="VQ76" s="47"/>
      <c r="VR76" s="47"/>
      <c r="VS76" s="47"/>
      <c r="VT76" s="47"/>
      <c r="VU76" s="47"/>
      <c r="VV76" s="47"/>
      <c r="VW76" s="47"/>
      <c r="VX76" s="47"/>
      <c r="VY76" s="47"/>
      <c r="VZ76" s="47"/>
      <c r="WA76" s="47"/>
      <c r="WB76" s="47"/>
      <c r="WC76" s="47"/>
      <c r="WD76" s="47"/>
      <c r="WE76" s="47"/>
      <c r="WF76" s="47"/>
      <c r="WG76" s="47"/>
      <c r="WH76" s="47"/>
      <c r="WI76" s="47"/>
      <c r="WJ76" s="47"/>
      <c r="WK76" s="47"/>
      <c r="WL76" s="47"/>
      <c r="WM76" s="47"/>
      <c r="WN76" s="47"/>
      <c r="WO76" s="47"/>
      <c r="WP76" s="47"/>
      <c r="WQ76" s="47"/>
      <c r="WR76" s="47"/>
      <c r="WS76" s="47"/>
      <c r="WT76" s="47"/>
      <c r="WU76" s="47"/>
      <c r="WV76" s="47"/>
      <c r="WW76" s="47"/>
      <c r="WX76" s="47"/>
      <c r="WY76" s="47"/>
      <c r="WZ76" s="47"/>
      <c r="XA76" s="47"/>
      <c r="XB76" s="47"/>
      <c r="XC76" s="47"/>
      <c r="XD76" s="47"/>
      <c r="XE76" s="47"/>
      <c r="XF76" s="47"/>
      <c r="XG76" s="47"/>
      <c r="XH76" s="47"/>
      <c r="XI76" s="47"/>
      <c r="XJ76" s="47"/>
      <c r="XK76" s="47"/>
      <c r="XL76" s="47"/>
      <c r="XM76" s="47"/>
      <c r="XN76" s="47"/>
      <c r="XO76" s="47"/>
      <c r="XP76" s="47"/>
      <c r="XQ76" s="47"/>
      <c r="XR76" s="47"/>
      <c r="XS76" s="47"/>
      <c r="XT76" s="47"/>
      <c r="XU76" s="47"/>
      <c r="XV76" s="47"/>
      <c r="XW76" s="47"/>
      <c r="XX76" s="47"/>
      <c r="XY76" s="47"/>
      <c r="XZ76" s="47"/>
      <c r="YA76" s="47"/>
      <c r="YB76" s="47"/>
      <c r="YC76" s="47"/>
      <c r="YD76" s="47"/>
      <c r="YE76" s="47"/>
      <c r="YF76" s="47"/>
      <c r="YG76" s="47"/>
      <c r="YH76" s="47"/>
      <c r="YI76" s="47"/>
      <c r="YJ76" s="47"/>
      <c r="YK76" s="47"/>
      <c r="YL76" s="47"/>
      <c r="YM76" s="47"/>
      <c r="YN76" s="47"/>
      <c r="YO76" s="47"/>
      <c r="YP76" s="47"/>
      <c r="YQ76" s="47"/>
      <c r="YR76" s="47"/>
      <c r="YS76" s="47"/>
      <c r="YT76" s="47"/>
      <c r="YU76" s="47"/>
      <c r="YV76" s="47"/>
      <c r="YW76" s="47"/>
      <c r="YX76" s="47"/>
      <c r="YY76" s="47"/>
      <c r="YZ76" s="47"/>
      <c r="ZA76" s="47"/>
      <c r="ZB76" s="47"/>
      <c r="ZC76" s="47"/>
      <c r="ZD76" s="47"/>
      <c r="ZE76" s="47"/>
      <c r="ZF76" s="47"/>
      <c r="ZG76" s="47"/>
      <c r="ZH76" s="47"/>
      <c r="ZI76" s="47"/>
      <c r="ZJ76" s="47"/>
      <c r="ZK76" s="47"/>
      <c r="ZL76" s="47"/>
      <c r="ZM76" s="47"/>
      <c r="ZN76" s="47"/>
      <c r="ZO76" s="47"/>
      <c r="ZP76" s="47"/>
      <c r="ZQ76" s="47"/>
      <c r="ZR76" s="47"/>
      <c r="ZS76" s="47"/>
      <c r="ZT76" s="47"/>
      <c r="ZU76" s="47"/>
      <c r="ZV76" s="47"/>
      <c r="ZW76" s="47"/>
      <c r="ZX76" s="47"/>
      <c r="ZY76" s="47"/>
      <c r="ZZ76" s="47"/>
      <c r="AAA76" s="47"/>
      <c r="AAB76" s="47"/>
      <c r="AAC76" s="47"/>
      <c r="AAD76" s="47"/>
      <c r="AAE76" s="47"/>
      <c r="AAF76" s="47"/>
      <c r="AAG76" s="47"/>
      <c r="AAH76" s="47"/>
      <c r="AAI76" s="47"/>
      <c r="AAJ76" s="47"/>
      <c r="AAK76" s="47"/>
      <c r="AAL76" s="47"/>
      <c r="AAM76" s="47"/>
      <c r="AAN76" s="47"/>
      <c r="AAO76" s="47"/>
      <c r="AAP76" s="47"/>
      <c r="AAQ76" s="47"/>
      <c r="AAR76" s="47"/>
      <c r="AAS76" s="47"/>
      <c r="AAT76" s="47"/>
      <c r="AAU76" s="47"/>
      <c r="AAV76" s="47"/>
      <c r="AAW76" s="47"/>
      <c r="AAX76" s="47"/>
      <c r="AAY76" s="47"/>
      <c r="AAZ76" s="47"/>
      <c r="ABA76" s="47"/>
      <c r="ABB76" s="47"/>
      <c r="ABC76" s="47"/>
      <c r="ABD76" s="47"/>
      <c r="ABE76" s="47"/>
      <c r="ABF76" s="47"/>
      <c r="ABG76" s="47"/>
      <c r="ABH76" s="47"/>
      <c r="ABI76" s="47"/>
      <c r="ABJ76" s="47"/>
      <c r="ABK76" s="47"/>
      <c r="ABL76" s="47"/>
      <c r="ABM76" s="47"/>
      <c r="ABN76" s="47"/>
      <c r="ABO76" s="47"/>
      <c r="ABP76" s="47"/>
      <c r="ABQ76" s="47"/>
      <c r="ABR76" s="47"/>
      <c r="ABS76" s="47"/>
      <c r="ABT76" s="47"/>
      <c r="ABU76" s="47"/>
      <c r="ABV76" s="47"/>
      <c r="ABW76" s="47"/>
      <c r="ABX76" s="47"/>
      <c r="ABY76" s="47"/>
      <c r="ABZ76" s="47"/>
      <c r="ACA76" s="47"/>
      <c r="ACB76" s="47"/>
      <c r="ACC76" s="47"/>
      <c r="ACD76" s="47"/>
      <c r="ACE76" s="47"/>
      <c r="ACF76" s="47"/>
      <c r="ACG76" s="47"/>
      <c r="ACH76" s="47"/>
      <c r="ACI76" s="47"/>
      <c r="ACJ76" s="47"/>
      <c r="ACK76" s="47"/>
      <c r="ACL76" s="47"/>
      <c r="ACM76" s="47"/>
      <c r="ACN76" s="47"/>
      <c r="ACO76" s="47"/>
      <c r="ACP76" s="47"/>
      <c r="ACQ76" s="47"/>
      <c r="ACR76" s="47"/>
      <c r="ACS76" s="47"/>
      <c r="ACT76" s="47"/>
      <c r="ACU76" s="47"/>
      <c r="ACV76" s="47"/>
      <c r="ACW76" s="47"/>
      <c r="ACX76" s="47"/>
      <c r="ACY76" s="47"/>
      <c r="ACZ76" s="47"/>
      <c r="ADA76" s="47"/>
      <c r="ADB76" s="47"/>
      <c r="ADC76" s="47"/>
      <c r="ADD76" s="47"/>
      <c r="ADE76" s="47"/>
      <c r="ADF76" s="47"/>
      <c r="ADG76" s="47"/>
      <c r="ADH76" s="47"/>
      <c r="ADI76" s="47"/>
      <c r="ADJ76" s="47"/>
      <c r="ADK76" s="47"/>
      <c r="ADL76" s="47"/>
      <c r="ADM76" s="47"/>
      <c r="ADN76" s="47"/>
      <c r="ADO76" s="47"/>
      <c r="ADP76" s="47"/>
      <c r="ADQ76" s="47"/>
      <c r="ADR76" s="47"/>
      <c r="ADS76" s="47"/>
      <c r="ADT76" s="47"/>
      <c r="ADU76" s="47"/>
      <c r="ADV76" s="47"/>
      <c r="ADW76" s="47"/>
      <c r="ADX76" s="47"/>
      <c r="ADY76" s="47"/>
      <c r="ADZ76" s="47"/>
      <c r="AEA76" s="47"/>
      <c r="AEB76" s="47"/>
      <c r="AEC76" s="47"/>
      <c r="AED76" s="47"/>
      <c r="AEE76" s="47"/>
      <c r="AEF76" s="47"/>
      <c r="AEG76" s="47"/>
      <c r="AEH76" s="47"/>
      <c r="AEI76" s="47"/>
      <c r="AEJ76" s="47"/>
      <c r="AEK76" s="47"/>
      <c r="AEL76" s="47"/>
      <c r="AEM76" s="47"/>
      <c r="AEN76" s="47"/>
      <c r="AEO76" s="47"/>
      <c r="AEP76" s="47"/>
      <c r="AEQ76" s="47"/>
      <c r="AER76" s="47"/>
      <c r="AES76" s="47"/>
      <c r="AET76" s="47"/>
      <c r="AEU76" s="47"/>
      <c r="AEV76" s="47"/>
      <c r="AEW76" s="47"/>
      <c r="AEX76" s="47"/>
      <c r="AEY76" s="47"/>
      <c r="AEZ76" s="47"/>
      <c r="AFA76" s="47"/>
      <c r="AFB76" s="47"/>
      <c r="AFC76" s="47"/>
      <c r="AFD76" s="47"/>
      <c r="AFE76" s="47"/>
      <c r="AFF76" s="47"/>
      <c r="AFG76" s="47"/>
      <c r="AFH76" s="47"/>
      <c r="AFI76" s="47"/>
      <c r="AFJ76" s="47"/>
      <c r="AFK76" s="47"/>
      <c r="AFL76" s="47"/>
      <c r="AFM76" s="47"/>
      <c r="AFN76" s="47"/>
      <c r="AFO76" s="47"/>
      <c r="AFP76" s="47"/>
      <c r="AFQ76" s="47"/>
      <c r="AFR76" s="47"/>
      <c r="AFS76" s="47"/>
      <c r="AFT76" s="47"/>
      <c r="AFU76" s="47"/>
      <c r="AFV76" s="47"/>
      <c r="AFW76" s="47"/>
      <c r="AFX76" s="47"/>
      <c r="AFY76" s="47"/>
      <c r="AFZ76" s="47"/>
      <c r="AGA76" s="47"/>
      <c r="AGB76" s="47"/>
      <c r="AGC76" s="47"/>
      <c r="AGD76" s="47"/>
      <c r="AGE76" s="47"/>
      <c r="AGF76" s="47"/>
      <c r="AGG76" s="47"/>
      <c r="AGH76" s="47"/>
      <c r="AGI76" s="47"/>
      <c r="AGJ76" s="47"/>
      <c r="AGK76" s="47"/>
      <c r="AGL76" s="47"/>
      <c r="AGM76" s="47"/>
      <c r="AGN76" s="47"/>
      <c r="AGO76" s="47"/>
      <c r="AGP76" s="47"/>
      <c r="AGQ76" s="47"/>
      <c r="AGR76" s="47"/>
      <c r="AGS76" s="47"/>
      <c r="AGT76" s="47"/>
      <c r="AGU76" s="47"/>
      <c r="AGV76" s="47"/>
      <c r="AGW76" s="47"/>
      <c r="AGX76" s="47"/>
      <c r="AGY76" s="47"/>
      <c r="AGZ76" s="47"/>
      <c r="AHA76" s="47"/>
      <c r="AHB76" s="47"/>
      <c r="AHC76" s="47"/>
      <c r="AHD76" s="47"/>
      <c r="AHE76" s="47"/>
      <c r="AHF76" s="47"/>
      <c r="AHG76" s="47"/>
      <c r="AHH76" s="47"/>
      <c r="AHI76" s="47"/>
      <c r="AHJ76" s="47"/>
      <c r="AHK76" s="47"/>
      <c r="AHL76" s="47"/>
      <c r="AHM76" s="47"/>
      <c r="AHN76" s="47"/>
      <c r="AHO76" s="47"/>
      <c r="AHP76" s="47"/>
      <c r="AHQ76" s="47"/>
      <c r="AHR76" s="47"/>
      <c r="AHS76" s="47"/>
      <c r="AHT76" s="47"/>
      <c r="AHU76" s="47"/>
      <c r="AHV76" s="47"/>
      <c r="AHW76" s="47"/>
      <c r="AHX76" s="47"/>
      <c r="AHY76" s="47"/>
      <c r="AHZ76" s="47"/>
      <c r="AIA76" s="47"/>
      <c r="AIB76" s="47"/>
      <c r="AIC76" s="47"/>
      <c r="AID76" s="47"/>
      <c r="AIE76" s="47"/>
      <c r="AIF76" s="47"/>
      <c r="AIG76" s="47"/>
      <c r="AIH76" s="47"/>
      <c r="AII76" s="47"/>
      <c r="AIJ76" s="47"/>
      <c r="AIK76" s="47"/>
      <c r="AIL76" s="47"/>
      <c r="AIM76" s="47"/>
      <c r="AIN76" s="47"/>
      <c r="AIO76" s="47"/>
      <c r="AIP76" s="47"/>
      <c r="AIQ76" s="47"/>
      <c r="AIR76" s="47"/>
      <c r="AIS76" s="47"/>
      <c r="AIT76" s="47"/>
      <c r="AIU76" s="47"/>
      <c r="AIV76" s="47"/>
      <c r="AIW76" s="47"/>
      <c r="AIX76" s="47"/>
      <c r="AIY76" s="47"/>
      <c r="AIZ76" s="47"/>
      <c r="AJA76" s="47"/>
      <c r="AJB76" s="47"/>
      <c r="AJC76" s="47"/>
      <c r="AJD76" s="47"/>
      <c r="AJE76" s="47"/>
      <c r="AJF76" s="47"/>
      <c r="AJG76" s="47"/>
      <c r="AJH76" s="47"/>
      <c r="AJI76" s="47"/>
      <c r="AJJ76" s="47"/>
      <c r="AJK76" s="47"/>
      <c r="AJL76" s="47"/>
      <c r="AJM76" s="47"/>
      <c r="AJN76" s="47"/>
      <c r="AJO76" s="47"/>
      <c r="AJP76" s="47"/>
      <c r="AJQ76" s="47"/>
      <c r="AJR76" s="47"/>
      <c r="AJS76" s="47"/>
      <c r="AJT76" s="47"/>
      <c r="AJU76" s="47"/>
      <c r="AJV76" s="47"/>
      <c r="AJW76" s="47"/>
      <c r="AJX76" s="47"/>
      <c r="AJY76" s="47"/>
      <c r="AJZ76" s="47"/>
      <c r="AKA76" s="47"/>
      <c r="AKB76" s="47"/>
      <c r="AKC76" s="47"/>
      <c r="AKD76" s="47"/>
      <c r="AKE76" s="47"/>
      <c r="AKF76" s="47"/>
      <c r="AKG76" s="47"/>
      <c r="AKH76" s="47"/>
      <c r="AKI76" s="47"/>
      <c r="AKJ76" s="47"/>
      <c r="AKK76" s="47"/>
      <c r="AKL76" s="47"/>
      <c r="AKM76" s="47"/>
      <c r="AKN76" s="47"/>
      <c r="AKO76" s="47"/>
      <c r="AKP76" s="47"/>
      <c r="AKQ76" s="47"/>
      <c r="AKR76" s="47"/>
      <c r="AKS76" s="47"/>
      <c r="AKT76" s="47"/>
      <c r="AKU76" s="47"/>
      <c r="AKV76" s="47"/>
      <c r="AKW76" s="47"/>
      <c r="AKX76" s="47"/>
      <c r="AKY76" s="47"/>
      <c r="AKZ76" s="47"/>
      <c r="ALA76" s="47"/>
      <c r="ALB76" s="47"/>
      <c r="ALC76" s="47"/>
      <c r="ALD76" s="47"/>
      <c r="ALE76" s="47"/>
      <c r="ALF76" s="47"/>
      <c r="ALG76" s="47"/>
      <c r="ALH76" s="47"/>
      <c r="ALI76" s="47"/>
      <c r="ALJ76" s="47"/>
      <c r="ALK76" s="47"/>
      <c r="ALL76" s="47"/>
      <c r="ALM76" s="47"/>
      <c r="ALN76" s="47"/>
      <c r="ALO76" s="47"/>
      <c r="ALP76" s="47"/>
      <c r="ALQ76" s="47"/>
      <c r="ALR76" s="47"/>
      <c r="ALS76" s="47"/>
      <c r="ALT76" s="47"/>
      <c r="ALU76" s="47"/>
      <c r="ALV76" s="47"/>
      <c r="ALW76" s="47"/>
      <c r="ALX76" s="47"/>
      <c r="ALY76" s="47"/>
      <c r="ALZ76" s="47"/>
      <c r="AMA76" s="47"/>
      <c r="AMB76" s="47"/>
      <c r="AMC76" s="47"/>
      <c r="AMD76" s="47"/>
      <c r="AME76" s="47"/>
      <c r="AMF76" s="47"/>
      <c r="AMG76" s="47"/>
      <c r="AMH76" s="47"/>
      <c r="AMI76" s="47"/>
      <c r="AMJ76" s="47"/>
    </row>
    <row r="77" spans="1:1024" customFormat="1" ht="11.25" customHeight="1">
      <c r="A77" s="60" t="s">
        <v>71</v>
      </c>
      <c r="B77" s="48">
        <v>44956</v>
      </c>
      <c r="C77" s="48" t="s">
        <v>243</v>
      </c>
      <c r="D77" s="92">
        <v>1000</v>
      </c>
      <c r="E77" s="92">
        <v>1000</v>
      </c>
      <c r="F77" s="163"/>
      <c r="G77" s="47"/>
      <c r="H77" s="164">
        <f t="shared" si="20"/>
        <v>0.76567849163654311</v>
      </c>
      <c r="I77" s="49">
        <f t="shared" si="24"/>
        <v>765.70648369344951</v>
      </c>
      <c r="J77" s="53">
        <f t="shared" si="21"/>
        <v>41.167015252335993</v>
      </c>
      <c r="K77" s="49">
        <f t="shared" si="25"/>
        <v>345556.53154953558</v>
      </c>
      <c r="L77" s="139">
        <f t="shared" si="26"/>
        <v>344555.3212364444</v>
      </c>
      <c r="M77" s="47"/>
      <c r="N77" s="164">
        <f t="shared" si="22"/>
        <v>0.23432150836345711</v>
      </c>
      <c r="O77" s="49">
        <f t="shared" si="27"/>
        <v>234.29351630655071</v>
      </c>
      <c r="P77" s="53">
        <f t="shared" si="23"/>
        <v>12.59642560787907</v>
      </c>
      <c r="Q77" s="49">
        <f t="shared" si="28"/>
        <v>101189.95445046462</v>
      </c>
      <c r="R77" s="139">
        <f t="shared" si="29"/>
        <v>105444.6787635557</v>
      </c>
      <c r="S77" s="49"/>
      <c r="T77" s="140">
        <v>18.600000000000001</v>
      </c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/>
      <c r="IQ77" s="47"/>
      <c r="IR77" s="47"/>
      <c r="IS77" s="47"/>
      <c r="IT77" s="47"/>
      <c r="IU77" s="47"/>
      <c r="IV77" s="47"/>
      <c r="IW77" s="47"/>
      <c r="IX77" s="47"/>
      <c r="IY77" s="47"/>
      <c r="IZ77" s="47"/>
      <c r="JA77" s="47"/>
      <c r="JB77" s="47"/>
      <c r="JC77" s="47"/>
      <c r="JD77" s="47"/>
      <c r="JE77" s="47"/>
      <c r="JF77" s="47"/>
      <c r="JG77" s="47"/>
      <c r="JH77" s="47"/>
      <c r="JI77" s="47"/>
      <c r="JJ77" s="47"/>
      <c r="JK77" s="47"/>
      <c r="JL77" s="47"/>
      <c r="JM77" s="47"/>
      <c r="JN77" s="47"/>
      <c r="JO77" s="47"/>
      <c r="JP77" s="47"/>
      <c r="JQ77" s="47"/>
      <c r="JR77" s="47"/>
      <c r="JS77" s="47"/>
      <c r="JT77" s="47"/>
      <c r="JU77" s="47"/>
      <c r="JV77" s="47"/>
      <c r="JW77" s="47"/>
      <c r="JX77" s="47"/>
      <c r="JY77" s="47"/>
      <c r="JZ77" s="47"/>
      <c r="KA77" s="47"/>
      <c r="KB77" s="47"/>
      <c r="KC77" s="47"/>
      <c r="KD77" s="47"/>
      <c r="KE77" s="47"/>
      <c r="KF77" s="47"/>
      <c r="KG77" s="47"/>
      <c r="KH77" s="47"/>
      <c r="KI77" s="47"/>
      <c r="KJ77" s="47"/>
      <c r="KK77" s="47"/>
      <c r="KL77" s="47"/>
      <c r="KM77" s="47"/>
      <c r="KN77" s="47"/>
      <c r="KO77" s="47"/>
      <c r="KP77" s="47"/>
      <c r="KQ77" s="47"/>
      <c r="KR77" s="47"/>
      <c r="KS77" s="47"/>
      <c r="KT77" s="47"/>
      <c r="KU77" s="47"/>
      <c r="KV77" s="47"/>
      <c r="KW77" s="47"/>
      <c r="KX77" s="47"/>
      <c r="KY77" s="47"/>
      <c r="KZ77" s="47"/>
      <c r="LA77" s="47"/>
      <c r="LB77" s="47"/>
      <c r="LC77" s="47"/>
      <c r="LD77" s="47"/>
      <c r="LE77" s="47"/>
      <c r="LF77" s="47"/>
      <c r="LG77" s="47"/>
      <c r="LH77" s="47"/>
      <c r="LI77" s="47"/>
      <c r="LJ77" s="47"/>
      <c r="LK77" s="47"/>
      <c r="LL77" s="47"/>
      <c r="LM77" s="47"/>
      <c r="LN77" s="47"/>
      <c r="LO77" s="47"/>
      <c r="LP77" s="47"/>
      <c r="LQ77" s="47"/>
      <c r="LR77" s="47"/>
      <c r="LS77" s="47"/>
      <c r="LT77" s="47"/>
      <c r="LU77" s="47"/>
      <c r="LV77" s="47"/>
      <c r="LW77" s="47"/>
      <c r="LX77" s="47"/>
      <c r="LY77" s="47"/>
      <c r="LZ77" s="47"/>
      <c r="MA77" s="47"/>
      <c r="MB77" s="47"/>
      <c r="MC77" s="47"/>
      <c r="MD77" s="47"/>
      <c r="ME77" s="47"/>
      <c r="MF77" s="47"/>
      <c r="MG77" s="47"/>
      <c r="MH77" s="47"/>
      <c r="MI77" s="47"/>
      <c r="MJ77" s="47"/>
      <c r="MK77" s="47"/>
      <c r="ML77" s="47"/>
      <c r="MM77" s="47"/>
      <c r="MN77" s="47"/>
      <c r="MO77" s="47"/>
      <c r="MP77" s="47"/>
      <c r="MQ77" s="47"/>
      <c r="MR77" s="47"/>
      <c r="MS77" s="47"/>
      <c r="MT77" s="47"/>
      <c r="MU77" s="47"/>
      <c r="MV77" s="47"/>
      <c r="MW77" s="47"/>
      <c r="MX77" s="47"/>
      <c r="MY77" s="47"/>
      <c r="MZ77" s="47"/>
      <c r="NA77" s="47"/>
      <c r="NB77" s="47"/>
      <c r="NC77" s="47"/>
      <c r="ND77" s="47"/>
      <c r="NE77" s="47"/>
      <c r="NF77" s="47"/>
      <c r="NG77" s="47"/>
      <c r="NH77" s="47"/>
      <c r="NI77" s="47"/>
      <c r="NJ77" s="47"/>
      <c r="NK77" s="47"/>
      <c r="NL77" s="47"/>
      <c r="NM77" s="47"/>
      <c r="NN77" s="47"/>
      <c r="NO77" s="47"/>
      <c r="NP77" s="47"/>
      <c r="NQ77" s="47"/>
      <c r="NR77" s="47"/>
      <c r="NS77" s="47"/>
      <c r="NT77" s="47"/>
      <c r="NU77" s="47"/>
      <c r="NV77" s="47"/>
      <c r="NW77" s="47"/>
      <c r="NX77" s="47"/>
      <c r="NY77" s="47"/>
      <c r="NZ77" s="47"/>
      <c r="OA77" s="47"/>
      <c r="OB77" s="47"/>
      <c r="OC77" s="47"/>
      <c r="OD77" s="47"/>
      <c r="OE77" s="47"/>
      <c r="OF77" s="47"/>
      <c r="OG77" s="47"/>
      <c r="OH77" s="47"/>
      <c r="OI77" s="47"/>
      <c r="OJ77" s="47"/>
      <c r="OK77" s="47"/>
      <c r="OL77" s="47"/>
      <c r="OM77" s="47"/>
      <c r="ON77" s="47"/>
      <c r="OO77" s="47"/>
      <c r="OP77" s="47"/>
      <c r="OQ77" s="47"/>
      <c r="OR77" s="47"/>
      <c r="OS77" s="47"/>
      <c r="OT77" s="47"/>
      <c r="OU77" s="47"/>
      <c r="OV77" s="47"/>
      <c r="OW77" s="47"/>
      <c r="OX77" s="47"/>
      <c r="OY77" s="47"/>
      <c r="OZ77" s="47"/>
      <c r="PA77" s="47"/>
      <c r="PB77" s="47"/>
      <c r="PC77" s="47"/>
      <c r="PD77" s="47"/>
      <c r="PE77" s="47"/>
      <c r="PF77" s="47"/>
      <c r="PG77" s="47"/>
      <c r="PH77" s="47"/>
      <c r="PI77" s="47"/>
      <c r="PJ77" s="47"/>
      <c r="PK77" s="47"/>
      <c r="PL77" s="47"/>
      <c r="PM77" s="47"/>
      <c r="PN77" s="47"/>
      <c r="PO77" s="47"/>
      <c r="PP77" s="47"/>
      <c r="PQ77" s="47"/>
      <c r="PR77" s="47"/>
      <c r="PS77" s="47"/>
      <c r="PT77" s="47"/>
      <c r="PU77" s="47"/>
      <c r="PV77" s="47"/>
      <c r="PW77" s="47"/>
      <c r="PX77" s="47"/>
      <c r="PY77" s="47"/>
      <c r="PZ77" s="47"/>
      <c r="QA77" s="47"/>
      <c r="QB77" s="47"/>
      <c r="QC77" s="47"/>
      <c r="QD77" s="47"/>
      <c r="QE77" s="47"/>
      <c r="QF77" s="47"/>
      <c r="QG77" s="47"/>
      <c r="QH77" s="47"/>
      <c r="QI77" s="47"/>
      <c r="QJ77" s="47"/>
      <c r="QK77" s="47"/>
      <c r="QL77" s="47"/>
      <c r="QM77" s="47"/>
      <c r="QN77" s="47"/>
      <c r="QO77" s="47"/>
      <c r="QP77" s="47"/>
      <c r="QQ77" s="47"/>
      <c r="QR77" s="47"/>
      <c r="QS77" s="47"/>
      <c r="QT77" s="47"/>
      <c r="QU77" s="47"/>
      <c r="QV77" s="47"/>
      <c r="QW77" s="47"/>
      <c r="QX77" s="47"/>
      <c r="QY77" s="47"/>
      <c r="QZ77" s="47"/>
      <c r="RA77" s="47"/>
      <c r="RB77" s="47"/>
      <c r="RC77" s="47"/>
      <c r="RD77" s="47"/>
      <c r="RE77" s="47"/>
      <c r="RF77" s="47"/>
      <c r="RG77" s="47"/>
      <c r="RH77" s="47"/>
      <c r="RI77" s="47"/>
      <c r="RJ77" s="47"/>
      <c r="RK77" s="47"/>
      <c r="RL77" s="47"/>
      <c r="RM77" s="47"/>
      <c r="RN77" s="47"/>
      <c r="RO77" s="47"/>
      <c r="RP77" s="47"/>
      <c r="RQ77" s="47"/>
      <c r="RR77" s="47"/>
      <c r="RS77" s="47"/>
      <c r="RT77" s="47"/>
      <c r="RU77" s="47"/>
      <c r="RV77" s="47"/>
      <c r="RW77" s="47"/>
      <c r="RX77" s="47"/>
      <c r="RY77" s="47"/>
      <c r="RZ77" s="47"/>
      <c r="SA77" s="47"/>
      <c r="SB77" s="47"/>
      <c r="SC77" s="47"/>
      <c r="SD77" s="47"/>
      <c r="SE77" s="47"/>
      <c r="SF77" s="47"/>
      <c r="SG77" s="47"/>
      <c r="SH77" s="47"/>
      <c r="SI77" s="47"/>
      <c r="SJ77" s="47"/>
      <c r="SK77" s="47"/>
      <c r="SL77" s="47"/>
      <c r="SM77" s="47"/>
      <c r="SN77" s="47"/>
      <c r="SO77" s="47"/>
      <c r="SP77" s="47"/>
      <c r="SQ77" s="47"/>
      <c r="SR77" s="47"/>
      <c r="SS77" s="47"/>
      <c r="ST77" s="47"/>
      <c r="SU77" s="47"/>
      <c r="SV77" s="47"/>
      <c r="SW77" s="47"/>
      <c r="SX77" s="47"/>
      <c r="SY77" s="47"/>
      <c r="SZ77" s="47"/>
      <c r="TA77" s="47"/>
      <c r="TB77" s="47"/>
      <c r="TC77" s="47"/>
      <c r="TD77" s="47"/>
      <c r="TE77" s="47"/>
      <c r="TF77" s="47"/>
      <c r="TG77" s="47"/>
      <c r="TH77" s="47"/>
      <c r="TI77" s="47"/>
      <c r="TJ77" s="47"/>
      <c r="TK77" s="47"/>
      <c r="TL77" s="47"/>
      <c r="TM77" s="47"/>
      <c r="TN77" s="47"/>
      <c r="TO77" s="47"/>
      <c r="TP77" s="47"/>
      <c r="TQ77" s="47"/>
      <c r="TR77" s="47"/>
      <c r="TS77" s="47"/>
      <c r="TT77" s="47"/>
      <c r="TU77" s="47"/>
      <c r="TV77" s="47"/>
      <c r="TW77" s="47"/>
      <c r="TX77" s="47"/>
      <c r="TY77" s="47"/>
      <c r="TZ77" s="47"/>
      <c r="UA77" s="47"/>
      <c r="UB77" s="47"/>
      <c r="UC77" s="47"/>
      <c r="UD77" s="47"/>
      <c r="UE77" s="47"/>
      <c r="UF77" s="47"/>
      <c r="UG77" s="47"/>
      <c r="UH77" s="47"/>
      <c r="UI77" s="47"/>
      <c r="UJ77" s="47"/>
      <c r="UK77" s="47"/>
      <c r="UL77" s="47"/>
      <c r="UM77" s="47"/>
      <c r="UN77" s="47"/>
      <c r="UO77" s="47"/>
      <c r="UP77" s="47"/>
      <c r="UQ77" s="47"/>
      <c r="UR77" s="47"/>
      <c r="US77" s="47"/>
      <c r="UT77" s="47"/>
      <c r="UU77" s="47"/>
      <c r="UV77" s="47"/>
      <c r="UW77" s="47"/>
      <c r="UX77" s="47"/>
      <c r="UY77" s="47"/>
      <c r="UZ77" s="47"/>
      <c r="VA77" s="47"/>
      <c r="VB77" s="47"/>
      <c r="VC77" s="47"/>
      <c r="VD77" s="47"/>
      <c r="VE77" s="47"/>
      <c r="VF77" s="47"/>
      <c r="VG77" s="47"/>
      <c r="VH77" s="47"/>
      <c r="VI77" s="47"/>
      <c r="VJ77" s="47"/>
      <c r="VK77" s="47"/>
      <c r="VL77" s="47"/>
      <c r="VM77" s="47"/>
      <c r="VN77" s="47"/>
      <c r="VO77" s="47"/>
      <c r="VP77" s="47"/>
      <c r="VQ77" s="47"/>
      <c r="VR77" s="47"/>
      <c r="VS77" s="47"/>
      <c r="VT77" s="47"/>
      <c r="VU77" s="47"/>
      <c r="VV77" s="47"/>
      <c r="VW77" s="47"/>
      <c r="VX77" s="47"/>
      <c r="VY77" s="47"/>
      <c r="VZ77" s="47"/>
      <c r="WA77" s="47"/>
      <c r="WB77" s="47"/>
      <c r="WC77" s="47"/>
      <c r="WD77" s="47"/>
      <c r="WE77" s="47"/>
      <c r="WF77" s="47"/>
      <c r="WG77" s="47"/>
      <c r="WH77" s="47"/>
      <c r="WI77" s="47"/>
      <c r="WJ77" s="47"/>
      <c r="WK77" s="47"/>
      <c r="WL77" s="47"/>
      <c r="WM77" s="47"/>
      <c r="WN77" s="47"/>
      <c r="WO77" s="47"/>
      <c r="WP77" s="47"/>
      <c r="WQ77" s="47"/>
      <c r="WR77" s="47"/>
      <c r="WS77" s="47"/>
      <c r="WT77" s="47"/>
      <c r="WU77" s="47"/>
      <c r="WV77" s="47"/>
      <c r="WW77" s="47"/>
      <c r="WX77" s="47"/>
      <c r="WY77" s="47"/>
      <c r="WZ77" s="47"/>
      <c r="XA77" s="47"/>
      <c r="XB77" s="47"/>
      <c r="XC77" s="47"/>
      <c r="XD77" s="47"/>
      <c r="XE77" s="47"/>
      <c r="XF77" s="47"/>
      <c r="XG77" s="47"/>
      <c r="XH77" s="47"/>
      <c r="XI77" s="47"/>
      <c r="XJ77" s="47"/>
      <c r="XK77" s="47"/>
      <c r="XL77" s="47"/>
      <c r="XM77" s="47"/>
      <c r="XN77" s="47"/>
      <c r="XO77" s="47"/>
      <c r="XP77" s="47"/>
      <c r="XQ77" s="47"/>
      <c r="XR77" s="47"/>
      <c r="XS77" s="47"/>
      <c r="XT77" s="47"/>
      <c r="XU77" s="47"/>
      <c r="XV77" s="47"/>
      <c r="XW77" s="47"/>
      <c r="XX77" s="47"/>
      <c r="XY77" s="47"/>
      <c r="XZ77" s="47"/>
      <c r="YA77" s="47"/>
      <c r="YB77" s="47"/>
      <c r="YC77" s="47"/>
      <c r="YD77" s="47"/>
      <c r="YE77" s="47"/>
      <c r="YF77" s="47"/>
      <c r="YG77" s="47"/>
      <c r="YH77" s="47"/>
      <c r="YI77" s="47"/>
      <c r="YJ77" s="47"/>
      <c r="YK77" s="47"/>
      <c r="YL77" s="47"/>
      <c r="YM77" s="47"/>
      <c r="YN77" s="47"/>
      <c r="YO77" s="47"/>
      <c r="YP77" s="47"/>
      <c r="YQ77" s="47"/>
      <c r="YR77" s="47"/>
      <c r="YS77" s="47"/>
      <c r="YT77" s="47"/>
      <c r="YU77" s="47"/>
      <c r="YV77" s="47"/>
      <c r="YW77" s="47"/>
      <c r="YX77" s="47"/>
      <c r="YY77" s="47"/>
      <c r="YZ77" s="47"/>
      <c r="ZA77" s="47"/>
      <c r="ZB77" s="47"/>
      <c r="ZC77" s="47"/>
      <c r="ZD77" s="47"/>
      <c r="ZE77" s="47"/>
      <c r="ZF77" s="47"/>
      <c r="ZG77" s="47"/>
      <c r="ZH77" s="47"/>
      <c r="ZI77" s="47"/>
      <c r="ZJ77" s="47"/>
      <c r="ZK77" s="47"/>
      <c r="ZL77" s="47"/>
      <c r="ZM77" s="47"/>
      <c r="ZN77" s="47"/>
      <c r="ZO77" s="47"/>
      <c r="ZP77" s="47"/>
      <c r="ZQ77" s="47"/>
      <c r="ZR77" s="47"/>
      <c r="ZS77" s="47"/>
      <c r="ZT77" s="47"/>
      <c r="ZU77" s="47"/>
      <c r="ZV77" s="47"/>
      <c r="ZW77" s="47"/>
      <c r="ZX77" s="47"/>
      <c r="ZY77" s="47"/>
      <c r="ZZ77" s="47"/>
      <c r="AAA77" s="47"/>
      <c r="AAB77" s="47"/>
      <c r="AAC77" s="47"/>
      <c r="AAD77" s="47"/>
      <c r="AAE77" s="47"/>
      <c r="AAF77" s="47"/>
      <c r="AAG77" s="47"/>
      <c r="AAH77" s="47"/>
      <c r="AAI77" s="47"/>
      <c r="AAJ77" s="47"/>
      <c r="AAK77" s="47"/>
      <c r="AAL77" s="47"/>
      <c r="AAM77" s="47"/>
      <c r="AAN77" s="47"/>
      <c r="AAO77" s="47"/>
      <c r="AAP77" s="47"/>
      <c r="AAQ77" s="47"/>
      <c r="AAR77" s="47"/>
      <c r="AAS77" s="47"/>
      <c r="AAT77" s="47"/>
      <c r="AAU77" s="47"/>
      <c r="AAV77" s="47"/>
      <c r="AAW77" s="47"/>
      <c r="AAX77" s="47"/>
      <c r="AAY77" s="47"/>
      <c r="AAZ77" s="47"/>
      <c r="ABA77" s="47"/>
      <c r="ABB77" s="47"/>
      <c r="ABC77" s="47"/>
      <c r="ABD77" s="47"/>
      <c r="ABE77" s="47"/>
      <c r="ABF77" s="47"/>
      <c r="ABG77" s="47"/>
      <c r="ABH77" s="47"/>
      <c r="ABI77" s="47"/>
      <c r="ABJ77" s="47"/>
      <c r="ABK77" s="47"/>
      <c r="ABL77" s="47"/>
      <c r="ABM77" s="47"/>
      <c r="ABN77" s="47"/>
      <c r="ABO77" s="47"/>
      <c r="ABP77" s="47"/>
      <c r="ABQ77" s="47"/>
      <c r="ABR77" s="47"/>
      <c r="ABS77" s="47"/>
      <c r="ABT77" s="47"/>
      <c r="ABU77" s="47"/>
      <c r="ABV77" s="47"/>
      <c r="ABW77" s="47"/>
      <c r="ABX77" s="47"/>
      <c r="ABY77" s="47"/>
      <c r="ABZ77" s="47"/>
      <c r="ACA77" s="47"/>
      <c r="ACB77" s="47"/>
      <c r="ACC77" s="47"/>
      <c r="ACD77" s="47"/>
      <c r="ACE77" s="47"/>
      <c r="ACF77" s="47"/>
      <c r="ACG77" s="47"/>
      <c r="ACH77" s="47"/>
      <c r="ACI77" s="47"/>
      <c r="ACJ77" s="47"/>
      <c r="ACK77" s="47"/>
      <c r="ACL77" s="47"/>
      <c r="ACM77" s="47"/>
      <c r="ACN77" s="47"/>
      <c r="ACO77" s="47"/>
      <c r="ACP77" s="47"/>
      <c r="ACQ77" s="47"/>
      <c r="ACR77" s="47"/>
      <c r="ACS77" s="47"/>
      <c r="ACT77" s="47"/>
      <c r="ACU77" s="47"/>
      <c r="ACV77" s="47"/>
      <c r="ACW77" s="47"/>
      <c r="ACX77" s="47"/>
      <c r="ACY77" s="47"/>
      <c r="ACZ77" s="47"/>
      <c r="ADA77" s="47"/>
      <c r="ADB77" s="47"/>
      <c r="ADC77" s="47"/>
      <c r="ADD77" s="47"/>
      <c r="ADE77" s="47"/>
      <c r="ADF77" s="47"/>
      <c r="ADG77" s="47"/>
      <c r="ADH77" s="47"/>
      <c r="ADI77" s="47"/>
      <c r="ADJ77" s="47"/>
      <c r="ADK77" s="47"/>
      <c r="ADL77" s="47"/>
      <c r="ADM77" s="47"/>
      <c r="ADN77" s="47"/>
      <c r="ADO77" s="47"/>
      <c r="ADP77" s="47"/>
      <c r="ADQ77" s="47"/>
      <c r="ADR77" s="47"/>
      <c r="ADS77" s="47"/>
      <c r="ADT77" s="47"/>
      <c r="ADU77" s="47"/>
      <c r="ADV77" s="47"/>
      <c r="ADW77" s="47"/>
      <c r="ADX77" s="47"/>
      <c r="ADY77" s="47"/>
      <c r="ADZ77" s="47"/>
      <c r="AEA77" s="47"/>
      <c r="AEB77" s="47"/>
      <c r="AEC77" s="47"/>
      <c r="AED77" s="47"/>
      <c r="AEE77" s="47"/>
      <c r="AEF77" s="47"/>
      <c r="AEG77" s="47"/>
      <c r="AEH77" s="47"/>
      <c r="AEI77" s="47"/>
      <c r="AEJ77" s="47"/>
      <c r="AEK77" s="47"/>
      <c r="AEL77" s="47"/>
      <c r="AEM77" s="47"/>
      <c r="AEN77" s="47"/>
      <c r="AEO77" s="47"/>
      <c r="AEP77" s="47"/>
      <c r="AEQ77" s="47"/>
      <c r="AER77" s="47"/>
      <c r="AES77" s="47"/>
      <c r="AET77" s="47"/>
      <c r="AEU77" s="47"/>
      <c r="AEV77" s="47"/>
      <c r="AEW77" s="47"/>
      <c r="AEX77" s="47"/>
      <c r="AEY77" s="47"/>
      <c r="AEZ77" s="47"/>
      <c r="AFA77" s="47"/>
      <c r="AFB77" s="47"/>
      <c r="AFC77" s="47"/>
      <c r="AFD77" s="47"/>
      <c r="AFE77" s="47"/>
      <c r="AFF77" s="47"/>
      <c r="AFG77" s="47"/>
      <c r="AFH77" s="47"/>
      <c r="AFI77" s="47"/>
      <c r="AFJ77" s="47"/>
      <c r="AFK77" s="47"/>
      <c r="AFL77" s="47"/>
      <c r="AFM77" s="47"/>
      <c r="AFN77" s="47"/>
      <c r="AFO77" s="47"/>
      <c r="AFP77" s="47"/>
      <c r="AFQ77" s="47"/>
      <c r="AFR77" s="47"/>
      <c r="AFS77" s="47"/>
      <c r="AFT77" s="47"/>
      <c r="AFU77" s="47"/>
      <c r="AFV77" s="47"/>
      <c r="AFW77" s="47"/>
      <c r="AFX77" s="47"/>
      <c r="AFY77" s="47"/>
      <c r="AFZ77" s="47"/>
      <c r="AGA77" s="47"/>
      <c r="AGB77" s="47"/>
      <c r="AGC77" s="47"/>
      <c r="AGD77" s="47"/>
      <c r="AGE77" s="47"/>
      <c r="AGF77" s="47"/>
      <c r="AGG77" s="47"/>
      <c r="AGH77" s="47"/>
      <c r="AGI77" s="47"/>
      <c r="AGJ77" s="47"/>
      <c r="AGK77" s="47"/>
      <c r="AGL77" s="47"/>
      <c r="AGM77" s="47"/>
      <c r="AGN77" s="47"/>
      <c r="AGO77" s="47"/>
      <c r="AGP77" s="47"/>
      <c r="AGQ77" s="47"/>
      <c r="AGR77" s="47"/>
      <c r="AGS77" s="47"/>
      <c r="AGT77" s="47"/>
      <c r="AGU77" s="47"/>
      <c r="AGV77" s="47"/>
      <c r="AGW77" s="47"/>
      <c r="AGX77" s="47"/>
      <c r="AGY77" s="47"/>
      <c r="AGZ77" s="47"/>
      <c r="AHA77" s="47"/>
      <c r="AHB77" s="47"/>
      <c r="AHC77" s="47"/>
      <c r="AHD77" s="47"/>
      <c r="AHE77" s="47"/>
      <c r="AHF77" s="47"/>
      <c r="AHG77" s="47"/>
      <c r="AHH77" s="47"/>
      <c r="AHI77" s="47"/>
      <c r="AHJ77" s="47"/>
      <c r="AHK77" s="47"/>
      <c r="AHL77" s="47"/>
      <c r="AHM77" s="47"/>
      <c r="AHN77" s="47"/>
      <c r="AHO77" s="47"/>
      <c r="AHP77" s="47"/>
      <c r="AHQ77" s="47"/>
      <c r="AHR77" s="47"/>
      <c r="AHS77" s="47"/>
      <c r="AHT77" s="47"/>
      <c r="AHU77" s="47"/>
      <c r="AHV77" s="47"/>
      <c r="AHW77" s="47"/>
      <c r="AHX77" s="47"/>
      <c r="AHY77" s="47"/>
      <c r="AHZ77" s="47"/>
      <c r="AIA77" s="47"/>
      <c r="AIB77" s="47"/>
      <c r="AIC77" s="47"/>
      <c r="AID77" s="47"/>
      <c r="AIE77" s="47"/>
      <c r="AIF77" s="47"/>
      <c r="AIG77" s="47"/>
      <c r="AIH77" s="47"/>
      <c r="AII77" s="47"/>
      <c r="AIJ77" s="47"/>
      <c r="AIK77" s="47"/>
      <c r="AIL77" s="47"/>
      <c r="AIM77" s="47"/>
      <c r="AIN77" s="47"/>
      <c r="AIO77" s="47"/>
      <c r="AIP77" s="47"/>
      <c r="AIQ77" s="47"/>
      <c r="AIR77" s="47"/>
      <c r="AIS77" s="47"/>
      <c r="AIT77" s="47"/>
      <c r="AIU77" s="47"/>
      <c r="AIV77" s="47"/>
      <c r="AIW77" s="47"/>
      <c r="AIX77" s="47"/>
      <c r="AIY77" s="47"/>
      <c r="AIZ77" s="47"/>
      <c r="AJA77" s="47"/>
      <c r="AJB77" s="47"/>
      <c r="AJC77" s="47"/>
      <c r="AJD77" s="47"/>
      <c r="AJE77" s="47"/>
      <c r="AJF77" s="47"/>
      <c r="AJG77" s="47"/>
      <c r="AJH77" s="47"/>
      <c r="AJI77" s="47"/>
      <c r="AJJ77" s="47"/>
      <c r="AJK77" s="47"/>
      <c r="AJL77" s="47"/>
      <c r="AJM77" s="47"/>
      <c r="AJN77" s="47"/>
      <c r="AJO77" s="47"/>
      <c r="AJP77" s="47"/>
      <c r="AJQ77" s="47"/>
      <c r="AJR77" s="47"/>
      <c r="AJS77" s="47"/>
      <c r="AJT77" s="47"/>
      <c r="AJU77" s="47"/>
      <c r="AJV77" s="47"/>
      <c r="AJW77" s="47"/>
      <c r="AJX77" s="47"/>
      <c r="AJY77" s="47"/>
      <c r="AJZ77" s="47"/>
      <c r="AKA77" s="47"/>
      <c r="AKB77" s="47"/>
      <c r="AKC77" s="47"/>
      <c r="AKD77" s="47"/>
      <c r="AKE77" s="47"/>
      <c r="AKF77" s="47"/>
      <c r="AKG77" s="47"/>
      <c r="AKH77" s="47"/>
      <c r="AKI77" s="47"/>
      <c r="AKJ77" s="47"/>
      <c r="AKK77" s="47"/>
      <c r="AKL77" s="47"/>
      <c r="AKM77" s="47"/>
      <c r="AKN77" s="47"/>
      <c r="AKO77" s="47"/>
      <c r="AKP77" s="47"/>
      <c r="AKQ77" s="47"/>
      <c r="AKR77" s="47"/>
      <c r="AKS77" s="47"/>
      <c r="AKT77" s="47"/>
      <c r="AKU77" s="47"/>
      <c r="AKV77" s="47"/>
      <c r="AKW77" s="47"/>
      <c r="AKX77" s="47"/>
      <c r="AKY77" s="47"/>
      <c r="AKZ77" s="47"/>
      <c r="ALA77" s="47"/>
      <c r="ALB77" s="47"/>
      <c r="ALC77" s="47"/>
      <c r="ALD77" s="47"/>
      <c r="ALE77" s="47"/>
      <c r="ALF77" s="47"/>
      <c r="ALG77" s="47"/>
      <c r="ALH77" s="47"/>
      <c r="ALI77" s="47"/>
      <c r="ALJ77" s="47"/>
      <c r="ALK77" s="47"/>
      <c r="ALL77" s="47"/>
      <c r="ALM77" s="47"/>
      <c r="ALN77" s="47"/>
      <c r="ALO77" s="47"/>
      <c r="ALP77" s="47"/>
      <c r="ALQ77" s="47"/>
      <c r="ALR77" s="47"/>
      <c r="ALS77" s="47"/>
      <c r="ALT77" s="47"/>
      <c r="ALU77" s="47"/>
      <c r="ALV77" s="47"/>
      <c r="ALW77" s="47"/>
      <c r="ALX77" s="47"/>
      <c r="ALY77" s="47"/>
      <c r="ALZ77" s="47"/>
      <c r="AMA77" s="47"/>
      <c r="AMB77" s="47"/>
      <c r="AMC77" s="47"/>
      <c r="AMD77" s="47"/>
      <c r="AME77" s="47"/>
      <c r="AMF77" s="47"/>
      <c r="AMG77" s="47"/>
      <c r="AMH77" s="47"/>
      <c r="AMI77" s="47"/>
      <c r="AMJ77" s="47"/>
    </row>
    <row r="78" spans="1:1024" s="47" customFormat="1" ht="11.25" customHeight="1">
      <c r="A78" s="60" t="s">
        <v>71</v>
      </c>
      <c r="B78" s="48">
        <v>44985</v>
      </c>
      <c r="C78" s="48" t="s">
        <v>243</v>
      </c>
      <c r="D78" s="92">
        <v>1000</v>
      </c>
      <c r="E78" s="92">
        <v>1000</v>
      </c>
      <c r="F78" s="163"/>
      <c r="H78" s="164">
        <f t="shared" si="20"/>
        <v>0.76565049623530501</v>
      </c>
      <c r="I78" s="49">
        <f t="shared" si="24"/>
        <v>765.67849163654307</v>
      </c>
      <c r="J78" s="53">
        <f t="shared" si="21"/>
        <v>41.165510303039945</v>
      </c>
      <c r="K78" s="49">
        <f t="shared" si="25"/>
        <v>346322.2100411721</v>
      </c>
      <c r="L78" s="139">
        <f t="shared" si="26"/>
        <v>344542.72330588725</v>
      </c>
      <c r="N78" s="164">
        <f t="shared" si="22"/>
        <v>0.23434950376469529</v>
      </c>
      <c r="O78" s="49">
        <f t="shared" si="27"/>
        <v>234.3215083634571</v>
      </c>
      <c r="P78" s="53">
        <f t="shared" si="23"/>
        <v>12.597930557175111</v>
      </c>
      <c r="Q78" s="49">
        <f t="shared" si="28"/>
        <v>101424.27595882808</v>
      </c>
      <c r="R78" s="139">
        <f t="shared" si="29"/>
        <v>105457.27669411288</v>
      </c>
      <c r="S78" s="49"/>
      <c r="T78" s="140">
        <v>18.600000000000001</v>
      </c>
    </row>
    <row r="79" spans="1:1024" s="47" customFormat="1" ht="11.25" customHeight="1">
      <c r="A79" s="60" t="s">
        <v>71</v>
      </c>
      <c r="B79" s="48">
        <v>45015</v>
      </c>
      <c r="C79" s="48" t="s">
        <v>243</v>
      </c>
      <c r="D79" s="92">
        <v>1000</v>
      </c>
      <c r="E79" s="92">
        <v>1000</v>
      </c>
      <c r="F79" s="163"/>
      <c r="H79" s="164">
        <f t="shared" si="20"/>
        <v>0.76562249748933553</v>
      </c>
      <c r="I79" s="49">
        <f t="shared" si="24"/>
        <v>765.65049623530501</v>
      </c>
      <c r="J79" s="53">
        <f t="shared" si="21"/>
        <v>41.164005173941128</v>
      </c>
      <c r="K79" s="49">
        <f t="shared" si="25"/>
        <v>347087.8605374074</v>
      </c>
      <c r="L79" s="139">
        <f t="shared" si="26"/>
        <v>344530.123870201</v>
      </c>
      <c r="N79" s="164">
        <f t="shared" si="22"/>
        <v>0.2343775025106648</v>
      </c>
      <c r="O79" s="49">
        <f t="shared" si="27"/>
        <v>234.3495037646953</v>
      </c>
      <c r="P79" s="53">
        <f t="shared" si="23"/>
        <v>12.599435686273941</v>
      </c>
      <c r="Q79" s="49">
        <f t="shared" si="28"/>
        <v>101658.62546259277</v>
      </c>
      <c r="R79" s="139">
        <f t="shared" si="29"/>
        <v>105469.87612979916</v>
      </c>
      <c r="S79" s="49"/>
      <c r="T79" s="140">
        <v>18.600000000000001</v>
      </c>
    </row>
    <row r="80" spans="1:1024" s="47" customFormat="1" ht="11.25" customHeight="1">
      <c r="A80" s="60" t="s">
        <v>71</v>
      </c>
      <c r="B80" s="48">
        <v>45046</v>
      </c>
      <c r="C80" s="48" t="s">
        <v>243</v>
      </c>
      <c r="D80" s="92">
        <v>1000</v>
      </c>
      <c r="E80" s="92">
        <v>1000</v>
      </c>
      <c r="F80" s="163"/>
      <c r="H80" s="164">
        <f t="shared" si="20"/>
        <v>0.7655944953982351</v>
      </c>
      <c r="I80" s="49">
        <f t="shared" si="24"/>
        <v>765.6224974893355</v>
      </c>
      <c r="J80" s="53">
        <f t="shared" si="21"/>
        <v>41.162499865018034</v>
      </c>
      <c r="K80" s="49">
        <f t="shared" si="25"/>
        <v>347853.48303489672</v>
      </c>
      <c r="L80" s="139">
        <f t="shared" si="26"/>
        <v>344517.52292920579</v>
      </c>
      <c r="N80" s="164">
        <f t="shared" si="22"/>
        <v>0.23440550460176524</v>
      </c>
      <c r="O80" s="49">
        <f t="shared" si="27"/>
        <v>234.37750251066481</v>
      </c>
      <c r="P80" s="53">
        <f t="shared" si="23"/>
        <v>12.600940995197032</v>
      </c>
      <c r="Q80" s="49">
        <f t="shared" si="28"/>
        <v>101893.00296510343</v>
      </c>
      <c r="R80" s="139">
        <f t="shared" si="29"/>
        <v>105482.47707079435</v>
      </c>
      <c r="S80" s="49"/>
      <c r="T80" s="140">
        <v>18.600000000000001</v>
      </c>
    </row>
    <row r="81" spans="1:1024" s="47" customFormat="1" ht="11.25" customHeight="1">
      <c r="A81" s="60" t="s">
        <v>17</v>
      </c>
      <c r="B81" s="48">
        <v>44764</v>
      </c>
      <c r="C81" s="48" t="s">
        <v>222</v>
      </c>
      <c r="D81" s="92"/>
      <c r="E81" s="92">
        <v>11769</v>
      </c>
      <c r="F81" s="163"/>
      <c r="G81" s="49"/>
      <c r="H81" s="164">
        <f t="shared" si="20"/>
        <v>0.76524814029670862</v>
      </c>
      <c r="I81" s="49">
        <f t="shared" si="24"/>
        <v>9010.2816163418283</v>
      </c>
      <c r="J81" s="53">
        <f t="shared" si="21"/>
        <v>509.05545855038582</v>
      </c>
      <c r="K81" s="49">
        <f t="shared" si="25"/>
        <v>356863.76465123857</v>
      </c>
      <c r="L81" s="139">
        <f t="shared" si="26"/>
        <v>344361.66313351889</v>
      </c>
      <c r="N81" s="164">
        <f t="shared" si="22"/>
        <v>0.23475185970329168</v>
      </c>
      <c r="O81" s="49">
        <f t="shared" si="27"/>
        <v>2758.7183836581748</v>
      </c>
      <c r="P81" s="53">
        <f t="shared" si="23"/>
        <v>155.85979568690254</v>
      </c>
      <c r="Q81" s="49">
        <f>Q69+O81</f>
        <v>55331.178889742092</v>
      </c>
      <c r="R81" s="139">
        <f>R80+P81</f>
        <v>105638.33686648126</v>
      </c>
      <c r="S81" s="49"/>
      <c r="T81" s="140">
        <v>17.7</v>
      </c>
    </row>
    <row r="82" spans="1:1024" s="47" customFormat="1" ht="11.25" customHeight="1">
      <c r="A82" s="60" t="s">
        <v>17</v>
      </c>
      <c r="B82" s="48">
        <v>44764</v>
      </c>
      <c r="C82" s="48" t="s">
        <v>222</v>
      </c>
      <c r="D82" s="92">
        <v>3892.36</v>
      </c>
      <c r="E82" s="92">
        <v>3892.36</v>
      </c>
      <c r="F82" s="163"/>
      <c r="G82" s="49"/>
      <c r="H82" s="164">
        <f t="shared" si="20"/>
        <v>0.76513342105645321</v>
      </c>
      <c r="I82" s="49">
        <f t="shared" si="24"/>
        <v>2978.6212513652968</v>
      </c>
      <c r="J82" s="53">
        <f t="shared" si="21"/>
        <v>168.28368651781338</v>
      </c>
      <c r="K82" s="49">
        <f t="shared" si="25"/>
        <v>359842.38590260386</v>
      </c>
      <c r="L82" s="139">
        <f t="shared" si="26"/>
        <v>344310.03947540396</v>
      </c>
      <c r="N82" s="164">
        <f t="shared" si="22"/>
        <v>0.23486657894354715</v>
      </c>
      <c r="O82" s="49">
        <f t="shared" si="27"/>
        <v>913.73874863470439</v>
      </c>
      <c r="P82" s="53">
        <f t="shared" si="23"/>
        <v>51.623658114955056</v>
      </c>
      <c r="Q82" s="49">
        <f>Q70+O82</f>
        <v>53714.763773383936</v>
      </c>
      <c r="R82" s="139">
        <f>R81+P82</f>
        <v>105689.96052459622</v>
      </c>
      <c r="S82" s="49"/>
      <c r="T82" s="140">
        <v>17.7</v>
      </c>
    </row>
    <row r="83" spans="1:1024" s="47" customFormat="1" ht="11.25" customHeight="1">
      <c r="A83" s="60" t="s">
        <v>246</v>
      </c>
      <c r="B83" s="48">
        <v>44764</v>
      </c>
      <c r="C83" s="48" t="s">
        <v>222</v>
      </c>
      <c r="D83" s="92">
        <v>11181.35</v>
      </c>
      <c r="E83" s="92">
        <v>11181.35</v>
      </c>
      <c r="F83" s="163"/>
      <c r="G83" s="49"/>
      <c r="H83" s="308">
        <f t="shared" si="20"/>
        <v>0.76480371290548399</v>
      </c>
      <c r="I83" s="49">
        <f t="shared" si="24"/>
        <v>8555.2245775295742</v>
      </c>
      <c r="J83" s="53">
        <f t="shared" si="21"/>
        <v>483.34602132935447</v>
      </c>
      <c r="K83" s="49">
        <f t="shared" si="25"/>
        <v>368397.61048013344</v>
      </c>
      <c r="L83" s="139">
        <f t="shared" si="26"/>
        <v>344161.67080746777</v>
      </c>
      <c r="N83" s="308">
        <f t="shared" si="22"/>
        <v>0.23519628709451645</v>
      </c>
      <c r="O83" s="49">
        <f t="shared" si="27"/>
        <v>2626.1254224704312</v>
      </c>
      <c r="P83" s="53">
        <f t="shared" si="23"/>
        <v>148.36866793618256</v>
      </c>
      <c r="Q83" s="49">
        <f>Q82+O83</f>
        <v>56340.889195854368</v>
      </c>
      <c r="R83" s="139">
        <f>R82+P83</f>
        <v>105838.3291925324</v>
      </c>
      <c r="S83" s="49"/>
      <c r="T83" s="140">
        <v>17.7</v>
      </c>
    </row>
    <row r="84" spans="1:1024" s="47" customFormat="1" ht="11.25" customHeight="1">
      <c r="A84" s="60"/>
      <c r="B84" s="196"/>
      <c r="C84" s="196"/>
      <c r="D84" s="197"/>
      <c r="E84" s="198"/>
      <c r="F84" s="199" t="s">
        <v>294</v>
      </c>
      <c r="G84" s="200"/>
      <c r="H84" s="319">
        <f>H83</f>
        <v>0.76480371290548399</v>
      </c>
      <c r="I84" s="319"/>
      <c r="J84" s="201" t="s">
        <v>209</v>
      </c>
      <c r="K84" s="200"/>
      <c r="L84" s="202"/>
      <c r="M84" s="198"/>
      <c r="N84" s="319">
        <f>N83</f>
        <v>0.23519628709451645</v>
      </c>
      <c r="O84" s="319"/>
      <c r="P84" s="203" t="s">
        <v>210</v>
      </c>
      <c r="Q84" s="49"/>
      <c r="R84" s="139"/>
      <c r="S84" s="49"/>
      <c r="T84" s="140"/>
    </row>
    <row r="85" spans="1:1024" s="47" customFormat="1" ht="11.25" customHeight="1">
      <c r="A85" s="60"/>
      <c r="B85" s="110"/>
      <c r="D85" s="168" t="s">
        <v>295</v>
      </c>
      <c r="E85" s="116">
        <f>SUM(D65:D83)</f>
        <v>350073.70999999996</v>
      </c>
      <c r="F85" s="137"/>
      <c r="H85" s="60"/>
      <c r="J85" s="53"/>
      <c r="L85" s="95"/>
      <c r="N85" s="60"/>
      <c r="Q85" s="107"/>
      <c r="R85" s="139"/>
      <c r="S85" s="49"/>
      <c r="T85" s="140"/>
    </row>
    <row r="86" spans="1:1024" s="47" customFormat="1" ht="11.25" customHeight="1">
      <c r="A86" s="60"/>
      <c r="D86" s="105" t="s">
        <v>296</v>
      </c>
      <c r="E86" s="92">
        <f>SUM(E69:E83)+SUM(E65:E67)</f>
        <v>361842.70999999996</v>
      </c>
      <c r="F86" s="170">
        <f>J86+P86</f>
        <v>19657.754562749607</v>
      </c>
      <c r="G86" s="49"/>
      <c r="H86" s="164"/>
      <c r="I86" s="92">
        <f>SUM(I69:I83)+SUM(I65:I67)</f>
        <v>278790.10350539151</v>
      </c>
      <c r="J86" s="53">
        <f>SUM(J69:J83)+SUM(J65:J67)</f>
        <v>15146.134810453445</v>
      </c>
      <c r="L86" s="139"/>
      <c r="N86" s="138"/>
      <c r="O86" s="92">
        <f>SUM(O69:O83)+SUM(O65:O67)</f>
        <v>83052.606494608524</v>
      </c>
      <c r="P86" s="53">
        <f>SUM(P69:P83)+SUM(P65:P67)</f>
        <v>4511.6197522961638</v>
      </c>
      <c r="R86" s="95"/>
      <c r="T86" s="140"/>
    </row>
    <row r="87" spans="1:1024" customFormat="1" ht="11.25" customHeight="1">
      <c r="A87" s="60"/>
      <c r="B87" s="47"/>
      <c r="C87" s="47"/>
      <c r="D87" s="105" t="s">
        <v>297</v>
      </c>
      <c r="E87" s="92">
        <f>E68</f>
        <v>-15043.67</v>
      </c>
      <c r="F87" s="170">
        <f>J87+P87</f>
        <v>-835.75944444444485</v>
      </c>
      <c r="G87" s="47"/>
      <c r="H87" s="138"/>
      <c r="I87" s="92">
        <f>I68</f>
        <v>-11615.295558572305</v>
      </c>
      <c r="J87" s="53">
        <f>J68</f>
        <v>-645.2941976984614</v>
      </c>
      <c r="K87" s="47"/>
      <c r="L87" s="139"/>
      <c r="M87" s="47"/>
      <c r="N87" s="138"/>
      <c r="O87" s="92">
        <f>O68</f>
        <v>-3428.3744414277016</v>
      </c>
      <c r="P87" s="53">
        <f>P68</f>
        <v>-190.46524674598342</v>
      </c>
      <c r="Q87" s="47"/>
      <c r="R87" s="95"/>
      <c r="S87" s="47"/>
      <c r="T87" s="140"/>
      <c r="U87" s="54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  <c r="MS87" s="47"/>
      <c r="MT87" s="47"/>
      <c r="MU87" s="47"/>
      <c r="MV87" s="47"/>
      <c r="MW87" s="47"/>
      <c r="MX87" s="47"/>
      <c r="MY87" s="47"/>
      <c r="MZ87" s="47"/>
      <c r="NA87" s="47"/>
      <c r="NB87" s="47"/>
      <c r="NC87" s="47"/>
      <c r="ND87" s="47"/>
      <c r="NE87" s="47"/>
      <c r="NF87" s="47"/>
      <c r="NG87" s="47"/>
      <c r="NH87" s="47"/>
      <c r="NI87" s="47"/>
      <c r="NJ87" s="47"/>
      <c r="NK87" s="47"/>
      <c r="NL87" s="47"/>
      <c r="NM87" s="47"/>
      <c r="NN87" s="47"/>
      <c r="NO87" s="47"/>
      <c r="NP87" s="47"/>
      <c r="NQ87" s="47"/>
      <c r="NR87" s="47"/>
      <c r="NS87" s="47"/>
      <c r="NT87" s="47"/>
      <c r="NU87" s="47"/>
      <c r="NV87" s="47"/>
      <c r="NW87" s="47"/>
      <c r="NX87" s="47"/>
      <c r="NY87" s="47"/>
      <c r="NZ87" s="47"/>
      <c r="OA87" s="47"/>
      <c r="OB87" s="47"/>
      <c r="OC87" s="47"/>
      <c r="OD87" s="47"/>
      <c r="OE87" s="47"/>
      <c r="OF87" s="47"/>
      <c r="OG87" s="47"/>
      <c r="OH87" s="47"/>
      <c r="OI87" s="47"/>
      <c r="OJ87" s="47"/>
      <c r="OK87" s="47"/>
      <c r="OL87" s="47"/>
      <c r="OM87" s="47"/>
      <c r="ON87" s="47"/>
      <c r="OO87" s="47"/>
      <c r="OP87" s="47"/>
      <c r="OQ87" s="47"/>
      <c r="OR87" s="47"/>
      <c r="OS87" s="47"/>
      <c r="OT87" s="47"/>
      <c r="OU87" s="47"/>
      <c r="OV87" s="47"/>
      <c r="OW87" s="47"/>
      <c r="OX87" s="47"/>
      <c r="OY87" s="47"/>
      <c r="OZ87" s="47"/>
      <c r="PA87" s="47"/>
      <c r="PB87" s="47"/>
      <c r="PC87" s="47"/>
      <c r="PD87" s="47"/>
      <c r="PE87" s="47"/>
      <c r="PF87" s="47"/>
      <c r="PG87" s="47"/>
      <c r="PH87" s="47"/>
      <c r="PI87" s="47"/>
      <c r="PJ87" s="47"/>
      <c r="PK87" s="47"/>
      <c r="PL87" s="47"/>
      <c r="PM87" s="47"/>
      <c r="PN87" s="47"/>
      <c r="PO87" s="47"/>
      <c r="PP87" s="47"/>
      <c r="PQ87" s="47"/>
      <c r="PR87" s="47"/>
      <c r="PS87" s="47"/>
      <c r="PT87" s="47"/>
      <c r="PU87" s="47"/>
      <c r="PV87" s="47"/>
      <c r="PW87" s="47"/>
      <c r="PX87" s="47"/>
      <c r="PY87" s="47"/>
      <c r="PZ87" s="47"/>
      <c r="QA87" s="47"/>
      <c r="QB87" s="47"/>
      <c r="QC87" s="47"/>
      <c r="QD87" s="47"/>
      <c r="QE87" s="47"/>
      <c r="QF87" s="47"/>
      <c r="QG87" s="47"/>
      <c r="QH87" s="47"/>
      <c r="QI87" s="47"/>
      <c r="QJ87" s="47"/>
      <c r="QK87" s="47"/>
      <c r="QL87" s="47"/>
      <c r="QM87" s="47"/>
      <c r="QN87" s="47"/>
      <c r="QO87" s="47"/>
      <c r="QP87" s="47"/>
      <c r="QQ87" s="47"/>
      <c r="QR87" s="47"/>
      <c r="QS87" s="47"/>
      <c r="QT87" s="47"/>
      <c r="QU87" s="47"/>
      <c r="QV87" s="47"/>
      <c r="QW87" s="47"/>
      <c r="QX87" s="47"/>
      <c r="QY87" s="47"/>
      <c r="QZ87" s="47"/>
      <c r="RA87" s="47"/>
      <c r="RB87" s="47"/>
      <c r="RC87" s="47"/>
      <c r="RD87" s="47"/>
      <c r="RE87" s="47"/>
      <c r="RF87" s="47"/>
      <c r="RG87" s="47"/>
      <c r="RH87" s="47"/>
      <c r="RI87" s="47"/>
      <c r="RJ87" s="47"/>
      <c r="RK87" s="47"/>
      <c r="RL87" s="47"/>
      <c r="RM87" s="47"/>
      <c r="RN87" s="47"/>
      <c r="RO87" s="47"/>
      <c r="RP87" s="47"/>
      <c r="RQ87" s="47"/>
      <c r="RR87" s="47"/>
      <c r="RS87" s="47"/>
      <c r="RT87" s="47"/>
      <c r="RU87" s="47"/>
      <c r="RV87" s="47"/>
      <c r="RW87" s="47"/>
      <c r="RX87" s="47"/>
      <c r="RY87" s="47"/>
      <c r="RZ87" s="47"/>
      <c r="SA87" s="47"/>
      <c r="SB87" s="47"/>
      <c r="SC87" s="47"/>
      <c r="SD87" s="47"/>
      <c r="SE87" s="47"/>
      <c r="SF87" s="47"/>
      <c r="SG87" s="47"/>
      <c r="SH87" s="47"/>
      <c r="SI87" s="47"/>
      <c r="SJ87" s="47"/>
      <c r="SK87" s="47"/>
      <c r="SL87" s="47"/>
      <c r="SM87" s="47"/>
      <c r="SN87" s="47"/>
      <c r="SO87" s="47"/>
      <c r="SP87" s="47"/>
      <c r="SQ87" s="47"/>
      <c r="SR87" s="47"/>
      <c r="SS87" s="47"/>
      <c r="ST87" s="47"/>
      <c r="SU87" s="47"/>
      <c r="SV87" s="47"/>
      <c r="SW87" s="47"/>
      <c r="SX87" s="47"/>
      <c r="SY87" s="47"/>
      <c r="SZ87" s="47"/>
      <c r="TA87" s="47"/>
      <c r="TB87" s="47"/>
      <c r="TC87" s="47"/>
      <c r="TD87" s="47"/>
      <c r="TE87" s="47"/>
      <c r="TF87" s="47"/>
      <c r="TG87" s="47"/>
      <c r="TH87" s="47"/>
      <c r="TI87" s="47"/>
      <c r="TJ87" s="47"/>
      <c r="TK87" s="47"/>
      <c r="TL87" s="47"/>
      <c r="TM87" s="47"/>
      <c r="TN87" s="47"/>
      <c r="TO87" s="47"/>
      <c r="TP87" s="47"/>
      <c r="TQ87" s="47"/>
      <c r="TR87" s="47"/>
      <c r="TS87" s="47"/>
      <c r="TT87" s="47"/>
      <c r="TU87" s="47"/>
      <c r="TV87" s="47"/>
      <c r="TW87" s="47"/>
      <c r="TX87" s="47"/>
      <c r="TY87" s="47"/>
      <c r="TZ87" s="47"/>
      <c r="UA87" s="47"/>
      <c r="UB87" s="47"/>
      <c r="UC87" s="47"/>
      <c r="UD87" s="47"/>
      <c r="UE87" s="47"/>
      <c r="UF87" s="47"/>
      <c r="UG87" s="47"/>
      <c r="UH87" s="47"/>
      <c r="UI87" s="47"/>
      <c r="UJ87" s="47"/>
      <c r="UK87" s="47"/>
      <c r="UL87" s="47"/>
      <c r="UM87" s="47"/>
      <c r="UN87" s="47"/>
      <c r="UO87" s="47"/>
      <c r="UP87" s="47"/>
      <c r="UQ87" s="47"/>
      <c r="UR87" s="47"/>
      <c r="US87" s="47"/>
      <c r="UT87" s="47"/>
      <c r="UU87" s="47"/>
      <c r="UV87" s="47"/>
      <c r="UW87" s="47"/>
      <c r="UX87" s="47"/>
      <c r="UY87" s="47"/>
      <c r="UZ87" s="47"/>
      <c r="VA87" s="47"/>
      <c r="VB87" s="47"/>
      <c r="VC87" s="47"/>
      <c r="VD87" s="47"/>
      <c r="VE87" s="47"/>
      <c r="VF87" s="47"/>
      <c r="VG87" s="47"/>
      <c r="VH87" s="47"/>
      <c r="VI87" s="47"/>
      <c r="VJ87" s="47"/>
      <c r="VK87" s="47"/>
      <c r="VL87" s="47"/>
      <c r="VM87" s="47"/>
      <c r="VN87" s="47"/>
      <c r="VO87" s="47"/>
      <c r="VP87" s="47"/>
      <c r="VQ87" s="47"/>
      <c r="VR87" s="47"/>
      <c r="VS87" s="47"/>
      <c r="VT87" s="47"/>
      <c r="VU87" s="47"/>
      <c r="VV87" s="47"/>
      <c r="VW87" s="47"/>
      <c r="VX87" s="47"/>
      <c r="VY87" s="47"/>
      <c r="VZ87" s="47"/>
      <c r="WA87" s="47"/>
      <c r="WB87" s="47"/>
      <c r="WC87" s="47"/>
      <c r="WD87" s="47"/>
      <c r="WE87" s="47"/>
      <c r="WF87" s="47"/>
      <c r="WG87" s="47"/>
      <c r="WH87" s="47"/>
      <c r="WI87" s="47"/>
      <c r="WJ87" s="47"/>
      <c r="WK87" s="47"/>
      <c r="WL87" s="47"/>
      <c r="WM87" s="47"/>
      <c r="WN87" s="47"/>
      <c r="WO87" s="47"/>
      <c r="WP87" s="47"/>
      <c r="WQ87" s="47"/>
      <c r="WR87" s="47"/>
      <c r="WS87" s="47"/>
      <c r="WT87" s="47"/>
      <c r="WU87" s="47"/>
      <c r="WV87" s="47"/>
      <c r="WW87" s="47"/>
      <c r="WX87" s="47"/>
      <c r="WY87" s="47"/>
      <c r="WZ87" s="47"/>
      <c r="XA87" s="47"/>
      <c r="XB87" s="47"/>
      <c r="XC87" s="47"/>
      <c r="XD87" s="47"/>
      <c r="XE87" s="47"/>
      <c r="XF87" s="47"/>
      <c r="XG87" s="47"/>
      <c r="XH87" s="47"/>
      <c r="XI87" s="47"/>
      <c r="XJ87" s="47"/>
      <c r="XK87" s="47"/>
      <c r="XL87" s="47"/>
      <c r="XM87" s="47"/>
      <c r="XN87" s="47"/>
      <c r="XO87" s="47"/>
      <c r="XP87" s="47"/>
      <c r="XQ87" s="47"/>
      <c r="XR87" s="47"/>
      <c r="XS87" s="47"/>
      <c r="XT87" s="47"/>
      <c r="XU87" s="47"/>
      <c r="XV87" s="47"/>
      <c r="XW87" s="47"/>
      <c r="XX87" s="47"/>
      <c r="XY87" s="47"/>
      <c r="XZ87" s="47"/>
      <c r="YA87" s="47"/>
      <c r="YB87" s="47"/>
      <c r="YC87" s="47"/>
      <c r="YD87" s="47"/>
      <c r="YE87" s="47"/>
      <c r="YF87" s="47"/>
      <c r="YG87" s="47"/>
      <c r="YH87" s="47"/>
      <c r="YI87" s="47"/>
      <c r="YJ87" s="47"/>
      <c r="YK87" s="47"/>
      <c r="YL87" s="47"/>
      <c r="YM87" s="47"/>
      <c r="YN87" s="47"/>
      <c r="YO87" s="47"/>
      <c r="YP87" s="47"/>
      <c r="YQ87" s="47"/>
      <c r="YR87" s="47"/>
      <c r="YS87" s="47"/>
      <c r="YT87" s="47"/>
      <c r="YU87" s="47"/>
      <c r="YV87" s="47"/>
      <c r="YW87" s="47"/>
      <c r="YX87" s="47"/>
      <c r="YY87" s="47"/>
      <c r="YZ87" s="47"/>
      <c r="ZA87" s="47"/>
      <c r="ZB87" s="47"/>
      <c r="ZC87" s="47"/>
      <c r="ZD87" s="47"/>
      <c r="ZE87" s="47"/>
      <c r="ZF87" s="47"/>
      <c r="ZG87" s="47"/>
      <c r="ZH87" s="47"/>
      <c r="ZI87" s="47"/>
      <c r="ZJ87" s="47"/>
      <c r="ZK87" s="47"/>
      <c r="ZL87" s="47"/>
      <c r="ZM87" s="47"/>
      <c r="ZN87" s="47"/>
      <c r="ZO87" s="47"/>
      <c r="ZP87" s="47"/>
      <c r="ZQ87" s="47"/>
      <c r="ZR87" s="47"/>
      <c r="ZS87" s="47"/>
      <c r="ZT87" s="47"/>
      <c r="ZU87" s="47"/>
      <c r="ZV87" s="47"/>
      <c r="ZW87" s="47"/>
      <c r="ZX87" s="47"/>
      <c r="ZY87" s="47"/>
      <c r="ZZ87" s="47"/>
      <c r="AAA87" s="47"/>
      <c r="AAB87" s="47"/>
      <c r="AAC87" s="47"/>
      <c r="AAD87" s="47"/>
      <c r="AAE87" s="47"/>
      <c r="AAF87" s="47"/>
      <c r="AAG87" s="47"/>
      <c r="AAH87" s="47"/>
      <c r="AAI87" s="47"/>
      <c r="AAJ87" s="47"/>
      <c r="AAK87" s="47"/>
      <c r="AAL87" s="47"/>
      <c r="AAM87" s="47"/>
      <c r="AAN87" s="47"/>
      <c r="AAO87" s="47"/>
      <c r="AAP87" s="47"/>
      <c r="AAQ87" s="47"/>
      <c r="AAR87" s="47"/>
      <c r="AAS87" s="47"/>
      <c r="AAT87" s="47"/>
      <c r="AAU87" s="47"/>
      <c r="AAV87" s="47"/>
      <c r="AAW87" s="47"/>
      <c r="AAX87" s="47"/>
      <c r="AAY87" s="47"/>
      <c r="AAZ87" s="47"/>
      <c r="ABA87" s="47"/>
      <c r="ABB87" s="47"/>
      <c r="ABC87" s="47"/>
      <c r="ABD87" s="47"/>
      <c r="ABE87" s="47"/>
      <c r="ABF87" s="47"/>
      <c r="ABG87" s="47"/>
      <c r="ABH87" s="47"/>
      <c r="ABI87" s="47"/>
      <c r="ABJ87" s="47"/>
      <c r="ABK87" s="47"/>
      <c r="ABL87" s="47"/>
      <c r="ABM87" s="47"/>
      <c r="ABN87" s="47"/>
      <c r="ABO87" s="47"/>
      <c r="ABP87" s="47"/>
      <c r="ABQ87" s="47"/>
      <c r="ABR87" s="47"/>
      <c r="ABS87" s="47"/>
      <c r="ABT87" s="47"/>
      <c r="ABU87" s="47"/>
      <c r="ABV87" s="47"/>
      <c r="ABW87" s="47"/>
      <c r="ABX87" s="47"/>
      <c r="ABY87" s="47"/>
      <c r="ABZ87" s="47"/>
      <c r="ACA87" s="47"/>
      <c r="ACB87" s="47"/>
      <c r="ACC87" s="47"/>
      <c r="ACD87" s="47"/>
      <c r="ACE87" s="47"/>
      <c r="ACF87" s="47"/>
      <c r="ACG87" s="47"/>
      <c r="ACH87" s="47"/>
      <c r="ACI87" s="47"/>
      <c r="ACJ87" s="47"/>
      <c r="ACK87" s="47"/>
      <c r="ACL87" s="47"/>
      <c r="ACM87" s="47"/>
      <c r="ACN87" s="47"/>
      <c r="ACO87" s="47"/>
      <c r="ACP87" s="47"/>
      <c r="ACQ87" s="47"/>
      <c r="ACR87" s="47"/>
      <c r="ACS87" s="47"/>
      <c r="ACT87" s="47"/>
      <c r="ACU87" s="47"/>
      <c r="ACV87" s="47"/>
      <c r="ACW87" s="47"/>
      <c r="ACX87" s="47"/>
      <c r="ACY87" s="47"/>
      <c r="ACZ87" s="47"/>
      <c r="ADA87" s="47"/>
      <c r="ADB87" s="47"/>
      <c r="ADC87" s="47"/>
      <c r="ADD87" s="47"/>
      <c r="ADE87" s="47"/>
      <c r="ADF87" s="47"/>
      <c r="ADG87" s="47"/>
      <c r="ADH87" s="47"/>
      <c r="ADI87" s="47"/>
      <c r="ADJ87" s="47"/>
      <c r="ADK87" s="47"/>
      <c r="ADL87" s="47"/>
      <c r="ADM87" s="47"/>
      <c r="ADN87" s="47"/>
      <c r="ADO87" s="47"/>
      <c r="ADP87" s="47"/>
      <c r="ADQ87" s="47"/>
      <c r="ADR87" s="47"/>
      <c r="ADS87" s="47"/>
      <c r="ADT87" s="47"/>
      <c r="ADU87" s="47"/>
      <c r="ADV87" s="47"/>
      <c r="ADW87" s="47"/>
      <c r="ADX87" s="47"/>
      <c r="ADY87" s="47"/>
      <c r="ADZ87" s="47"/>
      <c r="AEA87" s="47"/>
      <c r="AEB87" s="47"/>
      <c r="AEC87" s="47"/>
      <c r="AED87" s="47"/>
      <c r="AEE87" s="47"/>
      <c r="AEF87" s="47"/>
      <c r="AEG87" s="47"/>
      <c r="AEH87" s="47"/>
      <c r="AEI87" s="47"/>
      <c r="AEJ87" s="47"/>
      <c r="AEK87" s="47"/>
      <c r="AEL87" s="47"/>
      <c r="AEM87" s="47"/>
      <c r="AEN87" s="47"/>
      <c r="AEO87" s="47"/>
      <c r="AEP87" s="47"/>
      <c r="AEQ87" s="47"/>
      <c r="AER87" s="47"/>
      <c r="AES87" s="47"/>
      <c r="AET87" s="47"/>
      <c r="AEU87" s="47"/>
      <c r="AEV87" s="47"/>
      <c r="AEW87" s="47"/>
      <c r="AEX87" s="47"/>
      <c r="AEY87" s="47"/>
      <c r="AEZ87" s="47"/>
      <c r="AFA87" s="47"/>
      <c r="AFB87" s="47"/>
      <c r="AFC87" s="47"/>
      <c r="AFD87" s="47"/>
      <c r="AFE87" s="47"/>
      <c r="AFF87" s="47"/>
      <c r="AFG87" s="47"/>
      <c r="AFH87" s="47"/>
      <c r="AFI87" s="47"/>
      <c r="AFJ87" s="47"/>
      <c r="AFK87" s="47"/>
      <c r="AFL87" s="47"/>
      <c r="AFM87" s="47"/>
      <c r="AFN87" s="47"/>
      <c r="AFO87" s="47"/>
      <c r="AFP87" s="47"/>
      <c r="AFQ87" s="47"/>
      <c r="AFR87" s="47"/>
      <c r="AFS87" s="47"/>
      <c r="AFT87" s="47"/>
      <c r="AFU87" s="47"/>
      <c r="AFV87" s="47"/>
      <c r="AFW87" s="47"/>
      <c r="AFX87" s="47"/>
      <c r="AFY87" s="47"/>
      <c r="AFZ87" s="47"/>
      <c r="AGA87" s="47"/>
      <c r="AGB87" s="47"/>
      <c r="AGC87" s="47"/>
      <c r="AGD87" s="47"/>
      <c r="AGE87" s="47"/>
      <c r="AGF87" s="47"/>
      <c r="AGG87" s="47"/>
      <c r="AGH87" s="47"/>
      <c r="AGI87" s="47"/>
      <c r="AGJ87" s="47"/>
      <c r="AGK87" s="47"/>
      <c r="AGL87" s="47"/>
      <c r="AGM87" s="47"/>
      <c r="AGN87" s="47"/>
      <c r="AGO87" s="47"/>
      <c r="AGP87" s="47"/>
      <c r="AGQ87" s="47"/>
      <c r="AGR87" s="47"/>
      <c r="AGS87" s="47"/>
      <c r="AGT87" s="47"/>
      <c r="AGU87" s="47"/>
      <c r="AGV87" s="47"/>
      <c r="AGW87" s="47"/>
      <c r="AGX87" s="47"/>
      <c r="AGY87" s="47"/>
      <c r="AGZ87" s="47"/>
      <c r="AHA87" s="47"/>
      <c r="AHB87" s="47"/>
      <c r="AHC87" s="47"/>
      <c r="AHD87" s="47"/>
      <c r="AHE87" s="47"/>
      <c r="AHF87" s="47"/>
      <c r="AHG87" s="47"/>
      <c r="AHH87" s="47"/>
      <c r="AHI87" s="47"/>
      <c r="AHJ87" s="47"/>
      <c r="AHK87" s="47"/>
      <c r="AHL87" s="47"/>
      <c r="AHM87" s="47"/>
      <c r="AHN87" s="47"/>
      <c r="AHO87" s="47"/>
      <c r="AHP87" s="47"/>
      <c r="AHQ87" s="47"/>
      <c r="AHR87" s="47"/>
      <c r="AHS87" s="47"/>
      <c r="AHT87" s="47"/>
      <c r="AHU87" s="47"/>
      <c r="AHV87" s="47"/>
      <c r="AHW87" s="47"/>
      <c r="AHX87" s="47"/>
      <c r="AHY87" s="47"/>
      <c r="AHZ87" s="47"/>
      <c r="AIA87" s="47"/>
      <c r="AIB87" s="47"/>
      <c r="AIC87" s="47"/>
      <c r="AID87" s="47"/>
      <c r="AIE87" s="47"/>
      <c r="AIF87" s="47"/>
      <c r="AIG87" s="47"/>
      <c r="AIH87" s="47"/>
      <c r="AII87" s="47"/>
      <c r="AIJ87" s="47"/>
      <c r="AIK87" s="47"/>
      <c r="AIL87" s="47"/>
      <c r="AIM87" s="47"/>
      <c r="AIN87" s="47"/>
      <c r="AIO87" s="47"/>
      <c r="AIP87" s="47"/>
      <c r="AIQ87" s="47"/>
      <c r="AIR87" s="47"/>
      <c r="AIS87" s="47"/>
      <c r="AIT87" s="47"/>
      <c r="AIU87" s="47"/>
      <c r="AIV87" s="47"/>
      <c r="AIW87" s="47"/>
      <c r="AIX87" s="47"/>
      <c r="AIY87" s="47"/>
      <c r="AIZ87" s="47"/>
      <c r="AJA87" s="47"/>
      <c r="AJB87" s="47"/>
      <c r="AJC87" s="47"/>
      <c r="AJD87" s="47"/>
      <c r="AJE87" s="47"/>
      <c r="AJF87" s="47"/>
      <c r="AJG87" s="47"/>
      <c r="AJH87" s="47"/>
      <c r="AJI87" s="47"/>
      <c r="AJJ87" s="47"/>
      <c r="AJK87" s="47"/>
      <c r="AJL87" s="47"/>
      <c r="AJM87" s="47"/>
      <c r="AJN87" s="47"/>
      <c r="AJO87" s="47"/>
      <c r="AJP87" s="47"/>
      <c r="AJQ87" s="47"/>
      <c r="AJR87" s="47"/>
      <c r="AJS87" s="47"/>
      <c r="AJT87" s="47"/>
      <c r="AJU87" s="47"/>
      <c r="AJV87" s="47"/>
      <c r="AJW87" s="47"/>
      <c r="AJX87" s="47"/>
      <c r="AJY87" s="47"/>
      <c r="AJZ87" s="47"/>
      <c r="AKA87" s="47"/>
      <c r="AKB87" s="47"/>
      <c r="AKC87" s="47"/>
      <c r="AKD87" s="47"/>
      <c r="AKE87" s="47"/>
      <c r="AKF87" s="47"/>
      <c r="AKG87" s="47"/>
      <c r="AKH87" s="47"/>
      <c r="AKI87" s="47"/>
      <c r="AKJ87" s="47"/>
      <c r="AKK87" s="47"/>
      <c r="AKL87" s="47"/>
      <c r="AKM87" s="47"/>
      <c r="AKN87" s="47"/>
      <c r="AKO87" s="47"/>
      <c r="AKP87" s="47"/>
      <c r="AKQ87" s="47"/>
      <c r="AKR87" s="47"/>
      <c r="AKS87" s="47"/>
      <c r="AKT87" s="47"/>
      <c r="AKU87" s="47"/>
      <c r="AKV87" s="47"/>
      <c r="AKW87" s="47"/>
      <c r="AKX87" s="47"/>
      <c r="AKY87" s="47"/>
      <c r="AKZ87" s="47"/>
      <c r="ALA87" s="47"/>
      <c r="ALB87" s="47"/>
      <c r="ALC87" s="47"/>
      <c r="ALD87" s="47"/>
      <c r="ALE87" s="47"/>
      <c r="ALF87" s="47"/>
      <c r="ALG87" s="47"/>
      <c r="ALH87" s="47"/>
      <c r="ALI87" s="47"/>
      <c r="ALJ87" s="47"/>
      <c r="ALK87" s="47"/>
      <c r="ALL87" s="47"/>
      <c r="ALM87" s="47"/>
      <c r="ALN87" s="47"/>
      <c r="ALO87" s="47"/>
      <c r="ALP87" s="47"/>
      <c r="ALQ87" s="47"/>
      <c r="ALR87" s="47"/>
      <c r="ALS87" s="47"/>
      <c r="ALT87" s="47"/>
      <c r="ALU87" s="47"/>
      <c r="ALV87" s="47"/>
      <c r="ALW87" s="47"/>
      <c r="ALX87" s="47"/>
      <c r="ALY87" s="47"/>
      <c r="ALZ87" s="47"/>
      <c r="AMA87" s="47"/>
      <c r="AMB87" s="47"/>
      <c r="AMC87" s="47"/>
      <c r="AMD87" s="47"/>
      <c r="AME87" s="47"/>
      <c r="AMF87" s="47"/>
      <c r="AMG87" s="47"/>
      <c r="AMH87" s="47"/>
      <c r="AMI87" s="47"/>
      <c r="AMJ87" s="47"/>
    </row>
    <row r="88" spans="1:1024" customFormat="1" ht="11.25" customHeight="1" thickBot="1">
      <c r="A88" s="62"/>
      <c r="B88" s="65"/>
      <c r="C88" s="65"/>
      <c r="D88" s="96" t="s">
        <v>298</v>
      </c>
      <c r="E88" s="97">
        <f>E86+E87</f>
        <v>346799.04</v>
      </c>
      <c r="F88" s="171">
        <f>J88+P88</f>
        <v>18821.995118305163</v>
      </c>
      <c r="G88" s="65"/>
      <c r="H88" s="172"/>
      <c r="I88" s="98">
        <f>I87+I86</f>
        <v>267174.80794681923</v>
      </c>
      <c r="J88" s="100">
        <f>J86+J87</f>
        <v>14500.840612754982</v>
      </c>
      <c r="K88" s="65"/>
      <c r="L88" s="180"/>
      <c r="M88" s="65"/>
      <c r="N88" s="172"/>
      <c r="O88" s="98">
        <f>O87+O86</f>
        <v>79624.232053180822</v>
      </c>
      <c r="P88" s="100">
        <f>P86+P87</f>
        <v>4321.1545055501801</v>
      </c>
      <c r="Q88" s="65"/>
      <c r="R88" s="87"/>
      <c r="S88" s="65"/>
      <c r="T88" s="151"/>
      <c r="U88" s="54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  <c r="MS88" s="47"/>
      <c r="MT88" s="47"/>
      <c r="MU88" s="47"/>
      <c r="MV88" s="47"/>
      <c r="MW88" s="47"/>
      <c r="MX88" s="47"/>
      <c r="MY88" s="47"/>
      <c r="MZ88" s="47"/>
      <c r="NA88" s="47"/>
      <c r="NB88" s="47"/>
      <c r="NC88" s="47"/>
      <c r="ND88" s="47"/>
      <c r="NE88" s="47"/>
      <c r="NF88" s="47"/>
      <c r="NG88" s="47"/>
      <c r="NH88" s="47"/>
      <c r="NI88" s="47"/>
      <c r="NJ88" s="47"/>
      <c r="NK88" s="47"/>
      <c r="NL88" s="47"/>
      <c r="NM88" s="47"/>
      <c r="NN88" s="47"/>
      <c r="NO88" s="47"/>
      <c r="NP88" s="47"/>
      <c r="NQ88" s="47"/>
      <c r="NR88" s="47"/>
      <c r="NS88" s="47"/>
      <c r="NT88" s="47"/>
      <c r="NU88" s="47"/>
      <c r="NV88" s="47"/>
      <c r="NW88" s="47"/>
      <c r="NX88" s="47"/>
      <c r="NY88" s="47"/>
      <c r="NZ88" s="47"/>
      <c r="OA88" s="47"/>
      <c r="OB88" s="47"/>
      <c r="OC88" s="47"/>
      <c r="OD88" s="47"/>
      <c r="OE88" s="47"/>
      <c r="OF88" s="47"/>
      <c r="OG88" s="47"/>
      <c r="OH88" s="47"/>
      <c r="OI88" s="47"/>
      <c r="OJ88" s="47"/>
      <c r="OK88" s="47"/>
      <c r="OL88" s="47"/>
      <c r="OM88" s="47"/>
      <c r="ON88" s="47"/>
      <c r="OO88" s="47"/>
      <c r="OP88" s="47"/>
      <c r="OQ88" s="47"/>
      <c r="OR88" s="47"/>
      <c r="OS88" s="47"/>
      <c r="OT88" s="47"/>
      <c r="OU88" s="47"/>
      <c r="OV88" s="47"/>
      <c r="OW88" s="47"/>
      <c r="OX88" s="47"/>
      <c r="OY88" s="47"/>
      <c r="OZ88" s="47"/>
      <c r="PA88" s="47"/>
      <c r="PB88" s="47"/>
      <c r="PC88" s="47"/>
      <c r="PD88" s="47"/>
      <c r="PE88" s="47"/>
      <c r="PF88" s="47"/>
      <c r="PG88" s="47"/>
      <c r="PH88" s="47"/>
      <c r="PI88" s="47"/>
      <c r="PJ88" s="47"/>
      <c r="PK88" s="47"/>
      <c r="PL88" s="47"/>
      <c r="PM88" s="47"/>
      <c r="PN88" s="47"/>
      <c r="PO88" s="47"/>
      <c r="PP88" s="47"/>
      <c r="PQ88" s="47"/>
      <c r="PR88" s="47"/>
      <c r="PS88" s="47"/>
      <c r="PT88" s="47"/>
      <c r="PU88" s="47"/>
      <c r="PV88" s="47"/>
      <c r="PW88" s="47"/>
      <c r="PX88" s="47"/>
      <c r="PY88" s="47"/>
      <c r="PZ88" s="47"/>
      <c r="QA88" s="47"/>
      <c r="QB88" s="47"/>
      <c r="QC88" s="47"/>
      <c r="QD88" s="47"/>
      <c r="QE88" s="47"/>
      <c r="QF88" s="47"/>
      <c r="QG88" s="47"/>
      <c r="QH88" s="47"/>
      <c r="QI88" s="47"/>
      <c r="QJ88" s="47"/>
      <c r="QK88" s="47"/>
      <c r="QL88" s="47"/>
      <c r="QM88" s="47"/>
      <c r="QN88" s="47"/>
      <c r="QO88" s="47"/>
      <c r="QP88" s="47"/>
      <c r="QQ88" s="47"/>
      <c r="QR88" s="47"/>
      <c r="QS88" s="47"/>
      <c r="QT88" s="47"/>
      <c r="QU88" s="47"/>
      <c r="QV88" s="47"/>
      <c r="QW88" s="47"/>
      <c r="QX88" s="47"/>
      <c r="QY88" s="47"/>
      <c r="QZ88" s="47"/>
      <c r="RA88" s="47"/>
      <c r="RB88" s="47"/>
      <c r="RC88" s="47"/>
      <c r="RD88" s="47"/>
      <c r="RE88" s="47"/>
      <c r="RF88" s="47"/>
      <c r="RG88" s="47"/>
      <c r="RH88" s="47"/>
      <c r="RI88" s="47"/>
      <c r="RJ88" s="47"/>
      <c r="RK88" s="47"/>
      <c r="RL88" s="47"/>
      <c r="RM88" s="47"/>
      <c r="RN88" s="47"/>
      <c r="RO88" s="47"/>
      <c r="RP88" s="47"/>
      <c r="RQ88" s="47"/>
      <c r="RR88" s="47"/>
      <c r="RS88" s="47"/>
      <c r="RT88" s="47"/>
      <c r="RU88" s="47"/>
      <c r="RV88" s="47"/>
      <c r="RW88" s="47"/>
      <c r="RX88" s="47"/>
      <c r="RY88" s="47"/>
      <c r="RZ88" s="47"/>
      <c r="SA88" s="47"/>
      <c r="SB88" s="47"/>
      <c r="SC88" s="47"/>
      <c r="SD88" s="47"/>
      <c r="SE88" s="47"/>
      <c r="SF88" s="47"/>
      <c r="SG88" s="47"/>
      <c r="SH88" s="47"/>
      <c r="SI88" s="47"/>
      <c r="SJ88" s="47"/>
      <c r="SK88" s="47"/>
      <c r="SL88" s="47"/>
      <c r="SM88" s="47"/>
      <c r="SN88" s="47"/>
      <c r="SO88" s="47"/>
      <c r="SP88" s="47"/>
      <c r="SQ88" s="47"/>
      <c r="SR88" s="47"/>
      <c r="SS88" s="47"/>
      <c r="ST88" s="47"/>
      <c r="SU88" s="47"/>
      <c r="SV88" s="47"/>
      <c r="SW88" s="47"/>
      <c r="SX88" s="47"/>
      <c r="SY88" s="47"/>
      <c r="SZ88" s="47"/>
      <c r="TA88" s="47"/>
      <c r="TB88" s="47"/>
      <c r="TC88" s="47"/>
      <c r="TD88" s="47"/>
      <c r="TE88" s="47"/>
      <c r="TF88" s="47"/>
      <c r="TG88" s="47"/>
      <c r="TH88" s="47"/>
      <c r="TI88" s="47"/>
      <c r="TJ88" s="47"/>
      <c r="TK88" s="47"/>
      <c r="TL88" s="47"/>
      <c r="TM88" s="47"/>
      <c r="TN88" s="47"/>
      <c r="TO88" s="47"/>
      <c r="TP88" s="47"/>
      <c r="TQ88" s="47"/>
      <c r="TR88" s="47"/>
      <c r="TS88" s="47"/>
      <c r="TT88" s="47"/>
      <c r="TU88" s="47"/>
      <c r="TV88" s="47"/>
      <c r="TW88" s="47"/>
      <c r="TX88" s="47"/>
      <c r="TY88" s="47"/>
      <c r="TZ88" s="47"/>
      <c r="UA88" s="47"/>
      <c r="UB88" s="47"/>
      <c r="UC88" s="47"/>
      <c r="UD88" s="47"/>
      <c r="UE88" s="47"/>
      <c r="UF88" s="47"/>
      <c r="UG88" s="47"/>
      <c r="UH88" s="47"/>
      <c r="UI88" s="47"/>
      <c r="UJ88" s="47"/>
      <c r="UK88" s="47"/>
      <c r="UL88" s="47"/>
      <c r="UM88" s="47"/>
      <c r="UN88" s="47"/>
      <c r="UO88" s="47"/>
      <c r="UP88" s="47"/>
      <c r="UQ88" s="47"/>
      <c r="UR88" s="47"/>
      <c r="US88" s="47"/>
      <c r="UT88" s="47"/>
      <c r="UU88" s="47"/>
      <c r="UV88" s="47"/>
      <c r="UW88" s="47"/>
      <c r="UX88" s="47"/>
      <c r="UY88" s="47"/>
      <c r="UZ88" s="47"/>
      <c r="VA88" s="47"/>
      <c r="VB88" s="47"/>
      <c r="VC88" s="47"/>
      <c r="VD88" s="47"/>
      <c r="VE88" s="47"/>
      <c r="VF88" s="47"/>
      <c r="VG88" s="47"/>
      <c r="VH88" s="47"/>
      <c r="VI88" s="47"/>
      <c r="VJ88" s="47"/>
      <c r="VK88" s="47"/>
      <c r="VL88" s="47"/>
      <c r="VM88" s="47"/>
      <c r="VN88" s="47"/>
      <c r="VO88" s="47"/>
      <c r="VP88" s="47"/>
      <c r="VQ88" s="47"/>
      <c r="VR88" s="47"/>
      <c r="VS88" s="47"/>
      <c r="VT88" s="47"/>
      <c r="VU88" s="47"/>
      <c r="VV88" s="47"/>
      <c r="VW88" s="47"/>
      <c r="VX88" s="47"/>
      <c r="VY88" s="47"/>
      <c r="VZ88" s="47"/>
      <c r="WA88" s="47"/>
      <c r="WB88" s="47"/>
      <c r="WC88" s="47"/>
      <c r="WD88" s="47"/>
      <c r="WE88" s="47"/>
      <c r="WF88" s="47"/>
      <c r="WG88" s="47"/>
      <c r="WH88" s="47"/>
      <c r="WI88" s="47"/>
      <c r="WJ88" s="47"/>
      <c r="WK88" s="47"/>
      <c r="WL88" s="47"/>
      <c r="WM88" s="47"/>
      <c r="WN88" s="47"/>
      <c r="WO88" s="47"/>
      <c r="WP88" s="47"/>
      <c r="WQ88" s="47"/>
      <c r="WR88" s="47"/>
      <c r="WS88" s="47"/>
      <c r="WT88" s="47"/>
      <c r="WU88" s="47"/>
      <c r="WV88" s="47"/>
      <c r="WW88" s="47"/>
      <c r="WX88" s="47"/>
      <c r="WY88" s="47"/>
      <c r="WZ88" s="47"/>
      <c r="XA88" s="47"/>
      <c r="XB88" s="47"/>
      <c r="XC88" s="47"/>
      <c r="XD88" s="47"/>
      <c r="XE88" s="47"/>
      <c r="XF88" s="47"/>
      <c r="XG88" s="47"/>
      <c r="XH88" s="47"/>
      <c r="XI88" s="47"/>
      <c r="XJ88" s="47"/>
      <c r="XK88" s="47"/>
      <c r="XL88" s="47"/>
      <c r="XM88" s="47"/>
      <c r="XN88" s="47"/>
      <c r="XO88" s="47"/>
      <c r="XP88" s="47"/>
      <c r="XQ88" s="47"/>
      <c r="XR88" s="47"/>
      <c r="XS88" s="47"/>
      <c r="XT88" s="47"/>
      <c r="XU88" s="47"/>
      <c r="XV88" s="47"/>
      <c r="XW88" s="47"/>
      <c r="XX88" s="47"/>
      <c r="XY88" s="47"/>
      <c r="XZ88" s="47"/>
      <c r="YA88" s="47"/>
      <c r="YB88" s="47"/>
      <c r="YC88" s="47"/>
      <c r="YD88" s="47"/>
      <c r="YE88" s="47"/>
      <c r="YF88" s="47"/>
      <c r="YG88" s="47"/>
      <c r="YH88" s="47"/>
      <c r="YI88" s="47"/>
      <c r="YJ88" s="47"/>
      <c r="YK88" s="47"/>
      <c r="YL88" s="47"/>
      <c r="YM88" s="47"/>
      <c r="YN88" s="47"/>
      <c r="YO88" s="47"/>
      <c r="YP88" s="47"/>
      <c r="YQ88" s="47"/>
      <c r="YR88" s="47"/>
      <c r="YS88" s="47"/>
      <c r="YT88" s="47"/>
      <c r="YU88" s="47"/>
      <c r="YV88" s="47"/>
      <c r="YW88" s="47"/>
      <c r="YX88" s="47"/>
      <c r="YY88" s="47"/>
      <c r="YZ88" s="47"/>
      <c r="ZA88" s="47"/>
      <c r="ZB88" s="47"/>
      <c r="ZC88" s="47"/>
      <c r="ZD88" s="47"/>
      <c r="ZE88" s="47"/>
      <c r="ZF88" s="47"/>
      <c r="ZG88" s="47"/>
      <c r="ZH88" s="47"/>
      <c r="ZI88" s="47"/>
      <c r="ZJ88" s="47"/>
      <c r="ZK88" s="47"/>
      <c r="ZL88" s="47"/>
      <c r="ZM88" s="47"/>
      <c r="ZN88" s="47"/>
      <c r="ZO88" s="47"/>
      <c r="ZP88" s="47"/>
      <c r="ZQ88" s="47"/>
      <c r="ZR88" s="47"/>
      <c r="ZS88" s="47"/>
      <c r="ZT88" s="47"/>
      <c r="ZU88" s="47"/>
      <c r="ZV88" s="47"/>
      <c r="ZW88" s="47"/>
      <c r="ZX88" s="47"/>
      <c r="ZY88" s="47"/>
      <c r="ZZ88" s="47"/>
      <c r="AAA88" s="47"/>
      <c r="AAB88" s="47"/>
      <c r="AAC88" s="47"/>
      <c r="AAD88" s="47"/>
      <c r="AAE88" s="47"/>
      <c r="AAF88" s="47"/>
      <c r="AAG88" s="47"/>
      <c r="AAH88" s="47"/>
      <c r="AAI88" s="47"/>
      <c r="AAJ88" s="47"/>
      <c r="AAK88" s="47"/>
      <c r="AAL88" s="47"/>
      <c r="AAM88" s="47"/>
      <c r="AAN88" s="47"/>
      <c r="AAO88" s="47"/>
      <c r="AAP88" s="47"/>
      <c r="AAQ88" s="47"/>
      <c r="AAR88" s="47"/>
      <c r="AAS88" s="47"/>
      <c r="AAT88" s="47"/>
      <c r="AAU88" s="47"/>
      <c r="AAV88" s="47"/>
      <c r="AAW88" s="47"/>
      <c r="AAX88" s="47"/>
      <c r="AAY88" s="47"/>
      <c r="AAZ88" s="47"/>
      <c r="ABA88" s="47"/>
      <c r="ABB88" s="47"/>
      <c r="ABC88" s="47"/>
      <c r="ABD88" s="47"/>
      <c r="ABE88" s="47"/>
      <c r="ABF88" s="47"/>
      <c r="ABG88" s="47"/>
      <c r="ABH88" s="47"/>
      <c r="ABI88" s="47"/>
      <c r="ABJ88" s="47"/>
      <c r="ABK88" s="47"/>
      <c r="ABL88" s="47"/>
      <c r="ABM88" s="47"/>
      <c r="ABN88" s="47"/>
      <c r="ABO88" s="47"/>
      <c r="ABP88" s="47"/>
      <c r="ABQ88" s="47"/>
      <c r="ABR88" s="47"/>
      <c r="ABS88" s="47"/>
      <c r="ABT88" s="47"/>
      <c r="ABU88" s="47"/>
      <c r="ABV88" s="47"/>
      <c r="ABW88" s="47"/>
      <c r="ABX88" s="47"/>
      <c r="ABY88" s="47"/>
      <c r="ABZ88" s="47"/>
      <c r="ACA88" s="47"/>
      <c r="ACB88" s="47"/>
      <c r="ACC88" s="47"/>
      <c r="ACD88" s="47"/>
      <c r="ACE88" s="47"/>
      <c r="ACF88" s="47"/>
      <c r="ACG88" s="47"/>
      <c r="ACH88" s="47"/>
      <c r="ACI88" s="47"/>
      <c r="ACJ88" s="47"/>
      <c r="ACK88" s="47"/>
      <c r="ACL88" s="47"/>
      <c r="ACM88" s="47"/>
      <c r="ACN88" s="47"/>
      <c r="ACO88" s="47"/>
      <c r="ACP88" s="47"/>
      <c r="ACQ88" s="47"/>
      <c r="ACR88" s="47"/>
      <c r="ACS88" s="47"/>
      <c r="ACT88" s="47"/>
      <c r="ACU88" s="47"/>
      <c r="ACV88" s="47"/>
      <c r="ACW88" s="47"/>
      <c r="ACX88" s="47"/>
      <c r="ACY88" s="47"/>
      <c r="ACZ88" s="47"/>
      <c r="ADA88" s="47"/>
      <c r="ADB88" s="47"/>
      <c r="ADC88" s="47"/>
      <c r="ADD88" s="47"/>
      <c r="ADE88" s="47"/>
      <c r="ADF88" s="47"/>
      <c r="ADG88" s="47"/>
      <c r="ADH88" s="47"/>
      <c r="ADI88" s="47"/>
      <c r="ADJ88" s="47"/>
      <c r="ADK88" s="47"/>
      <c r="ADL88" s="47"/>
      <c r="ADM88" s="47"/>
      <c r="ADN88" s="47"/>
      <c r="ADO88" s="47"/>
      <c r="ADP88" s="47"/>
      <c r="ADQ88" s="47"/>
      <c r="ADR88" s="47"/>
      <c r="ADS88" s="47"/>
      <c r="ADT88" s="47"/>
      <c r="ADU88" s="47"/>
      <c r="ADV88" s="47"/>
      <c r="ADW88" s="47"/>
      <c r="ADX88" s="47"/>
      <c r="ADY88" s="47"/>
      <c r="ADZ88" s="47"/>
      <c r="AEA88" s="47"/>
      <c r="AEB88" s="47"/>
      <c r="AEC88" s="47"/>
      <c r="AED88" s="47"/>
      <c r="AEE88" s="47"/>
      <c r="AEF88" s="47"/>
      <c r="AEG88" s="47"/>
      <c r="AEH88" s="47"/>
      <c r="AEI88" s="47"/>
      <c r="AEJ88" s="47"/>
      <c r="AEK88" s="47"/>
      <c r="AEL88" s="47"/>
      <c r="AEM88" s="47"/>
      <c r="AEN88" s="47"/>
      <c r="AEO88" s="47"/>
      <c r="AEP88" s="47"/>
      <c r="AEQ88" s="47"/>
      <c r="AER88" s="47"/>
      <c r="AES88" s="47"/>
      <c r="AET88" s="47"/>
      <c r="AEU88" s="47"/>
      <c r="AEV88" s="47"/>
      <c r="AEW88" s="47"/>
      <c r="AEX88" s="47"/>
      <c r="AEY88" s="47"/>
      <c r="AEZ88" s="47"/>
      <c r="AFA88" s="47"/>
      <c r="AFB88" s="47"/>
      <c r="AFC88" s="47"/>
      <c r="AFD88" s="47"/>
      <c r="AFE88" s="47"/>
      <c r="AFF88" s="47"/>
      <c r="AFG88" s="47"/>
      <c r="AFH88" s="47"/>
      <c r="AFI88" s="47"/>
      <c r="AFJ88" s="47"/>
      <c r="AFK88" s="47"/>
      <c r="AFL88" s="47"/>
      <c r="AFM88" s="47"/>
      <c r="AFN88" s="47"/>
      <c r="AFO88" s="47"/>
      <c r="AFP88" s="47"/>
      <c r="AFQ88" s="47"/>
      <c r="AFR88" s="47"/>
      <c r="AFS88" s="47"/>
      <c r="AFT88" s="47"/>
      <c r="AFU88" s="47"/>
      <c r="AFV88" s="47"/>
      <c r="AFW88" s="47"/>
      <c r="AFX88" s="47"/>
      <c r="AFY88" s="47"/>
      <c r="AFZ88" s="47"/>
      <c r="AGA88" s="47"/>
      <c r="AGB88" s="47"/>
      <c r="AGC88" s="47"/>
      <c r="AGD88" s="47"/>
      <c r="AGE88" s="47"/>
      <c r="AGF88" s="47"/>
      <c r="AGG88" s="47"/>
      <c r="AGH88" s="47"/>
      <c r="AGI88" s="47"/>
      <c r="AGJ88" s="47"/>
      <c r="AGK88" s="47"/>
      <c r="AGL88" s="47"/>
      <c r="AGM88" s="47"/>
      <c r="AGN88" s="47"/>
      <c r="AGO88" s="47"/>
      <c r="AGP88" s="47"/>
      <c r="AGQ88" s="47"/>
      <c r="AGR88" s="47"/>
      <c r="AGS88" s="47"/>
      <c r="AGT88" s="47"/>
      <c r="AGU88" s="47"/>
      <c r="AGV88" s="47"/>
      <c r="AGW88" s="47"/>
      <c r="AGX88" s="47"/>
      <c r="AGY88" s="47"/>
      <c r="AGZ88" s="47"/>
      <c r="AHA88" s="47"/>
      <c r="AHB88" s="47"/>
      <c r="AHC88" s="47"/>
      <c r="AHD88" s="47"/>
      <c r="AHE88" s="47"/>
      <c r="AHF88" s="47"/>
      <c r="AHG88" s="47"/>
      <c r="AHH88" s="47"/>
      <c r="AHI88" s="47"/>
      <c r="AHJ88" s="47"/>
      <c r="AHK88" s="47"/>
      <c r="AHL88" s="47"/>
      <c r="AHM88" s="47"/>
      <c r="AHN88" s="47"/>
      <c r="AHO88" s="47"/>
      <c r="AHP88" s="47"/>
      <c r="AHQ88" s="47"/>
      <c r="AHR88" s="47"/>
      <c r="AHS88" s="47"/>
      <c r="AHT88" s="47"/>
      <c r="AHU88" s="47"/>
      <c r="AHV88" s="47"/>
      <c r="AHW88" s="47"/>
      <c r="AHX88" s="47"/>
      <c r="AHY88" s="47"/>
      <c r="AHZ88" s="47"/>
      <c r="AIA88" s="47"/>
      <c r="AIB88" s="47"/>
      <c r="AIC88" s="47"/>
      <c r="AID88" s="47"/>
      <c r="AIE88" s="47"/>
      <c r="AIF88" s="47"/>
      <c r="AIG88" s="47"/>
      <c r="AIH88" s="47"/>
      <c r="AII88" s="47"/>
      <c r="AIJ88" s="47"/>
      <c r="AIK88" s="47"/>
      <c r="AIL88" s="47"/>
      <c r="AIM88" s="47"/>
      <c r="AIN88" s="47"/>
      <c r="AIO88" s="47"/>
      <c r="AIP88" s="47"/>
      <c r="AIQ88" s="47"/>
      <c r="AIR88" s="47"/>
      <c r="AIS88" s="47"/>
      <c r="AIT88" s="47"/>
      <c r="AIU88" s="47"/>
      <c r="AIV88" s="47"/>
      <c r="AIW88" s="47"/>
      <c r="AIX88" s="47"/>
      <c r="AIY88" s="47"/>
      <c r="AIZ88" s="47"/>
      <c r="AJA88" s="47"/>
      <c r="AJB88" s="47"/>
      <c r="AJC88" s="47"/>
      <c r="AJD88" s="47"/>
      <c r="AJE88" s="47"/>
      <c r="AJF88" s="47"/>
      <c r="AJG88" s="47"/>
      <c r="AJH88" s="47"/>
      <c r="AJI88" s="47"/>
      <c r="AJJ88" s="47"/>
      <c r="AJK88" s="47"/>
      <c r="AJL88" s="47"/>
      <c r="AJM88" s="47"/>
      <c r="AJN88" s="47"/>
      <c r="AJO88" s="47"/>
      <c r="AJP88" s="47"/>
      <c r="AJQ88" s="47"/>
      <c r="AJR88" s="47"/>
      <c r="AJS88" s="47"/>
      <c r="AJT88" s="47"/>
      <c r="AJU88" s="47"/>
      <c r="AJV88" s="47"/>
      <c r="AJW88" s="47"/>
      <c r="AJX88" s="47"/>
      <c r="AJY88" s="47"/>
      <c r="AJZ88" s="47"/>
      <c r="AKA88" s="47"/>
      <c r="AKB88" s="47"/>
      <c r="AKC88" s="47"/>
      <c r="AKD88" s="47"/>
      <c r="AKE88" s="47"/>
      <c r="AKF88" s="47"/>
      <c r="AKG88" s="47"/>
      <c r="AKH88" s="47"/>
      <c r="AKI88" s="47"/>
      <c r="AKJ88" s="47"/>
      <c r="AKK88" s="47"/>
      <c r="AKL88" s="47"/>
      <c r="AKM88" s="47"/>
      <c r="AKN88" s="47"/>
      <c r="AKO88" s="47"/>
      <c r="AKP88" s="47"/>
      <c r="AKQ88" s="47"/>
      <c r="AKR88" s="47"/>
      <c r="AKS88" s="47"/>
      <c r="AKT88" s="47"/>
      <c r="AKU88" s="47"/>
      <c r="AKV88" s="47"/>
      <c r="AKW88" s="47"/>
      <c r="AKX88" s="47"/>
      <c r="AKY88" s="47"/>
      <c r="AKZ88" s="47"/>
      <c r="ALA88" s="47"/>
      <c r="ALB88" s="47"/>
      <c r="ALC88" s="47"/>
      <c r="ALD88" s="47"/>
      <c r="ALE88" s="47"/>
      <c r="ALF88" s="47"/>
      <c r="ALG88" s="47"/>
      <c r="ALH88" s="47"/>
      <c r="ALI88" s="47"/>
      <c r="ALJ88" s="47"/>
      <c r="ALK88" s="47"/>
      <c r="ALL88" s="47"/>
      <c r="ALM88" s="47"/>
      <c r="ALN88" s="47"/>
      <c r="ALO88" s="47"/>
      <c r="ALP88" s="47"/>
      <c r="ALQ88" s="47"/>
      <c r="ALR88" s="47"/>
      <c r="ALS88" s="47"/>
      <c r="ALT88" s="47"/>
      <c r="ALU88" s="47"/>
      <c r="ALV88" s="47"/>
      <c r="ALW88" s="47"/>
      <c r="ALX88" s="47"/>
      <c r="ALY88" s="47"/>
      <c r="ALZ88" s="47"/>
      <c r="AMA88" s="47"/>
      <c r="AMB88" s="47"/>
      <c r="AMC88" s="47"/>
      <c r="AMD88" s="47"/>
      <c r="AME88" s="47"/>
      <c r="AMF88" s="47"/>
      <c r="AMG88" s="47"/>
      <c r="AMH88" s="47"/>
      <c r="AMI88" s="47"/>
      <c r="AMJ88" s="47"/>
    </row>
    <row r="1048351" spans="2:16" s="47" customFormat="1" ht="12.75" customHeight="1">
      <c r="B1048351" s="48"/>
      <c r="C1048351" s="48"/>
      <c r="F1048351" s="123"/>
      <c r="H1048351" s="124"/>
      <c r="L1048351" s="51"/>
      <c r="N1048351" s="124"/>
      <c r="P1048351" s="53"/>
    </row>
    <row r="1048352" spans="2:16" s="47" customFormat="1" ht="12.75" customHeight="1">
      <c r="B1048352" s="48"/>
      <c r="C1048352" s="48"/>
      <c r="F1048352" s="123"/>
      <c r="H1048352" s="124"/>
      <c r="L1048352" s="51"/>
      <c r="N1048352" s="124"/>
      <c r="P1048352" s="53"/>
    </row>
    <row r="1048353" spans="2:16" s="47" customFormat="1" ht="12.75" customHeight="1">
      <c r="B1048353" s="48"/>
      <c r="C1048353" s="48"/>
      <c r="F1048353" s="123"/>
      <c r="H1048353" s="124"/>
      <c r="L1048353" s="51"/>
      <c r="N1048353" s="124"/>
      <c r="P1048353" s="53"/>
    </row>
    <row r="1048354" spans="2:16" s="47" customFormat="1" ht="12.75" customHeight="1">
      <c r="B1048354" s="48"/>
      <c r="C1048354" s="48"/>
      <c r="F1048354" s="123"/>
      <c r="H1048354" s="124"/>
      <c r="L1048354" s="51"/>
      <c r="N1048354" s="124"/>
      <c r="P1048354" s="53"/>
    </row>
    <row r="1048355" spans="2:16" s="47" customFormat="1" ht="12.75" customHeight="1">
      <c r="B1048355" s="48"/>
      <c r="C1048355" s="48"/>
      <c r="F1048355" s="123"/>
      <c r="H1048355" s="124"/>
      <c r="L1048355" s="51"/>
      <c r="N1048355" s="124"/>
      <c r="P1048355" s="53"/>
    </row>
    <row r="1048356" spans="2:16" s="47" customFormat="1" ht="12.75" customHeight="1">
      <c r="B1048356" s="48"/>
      <c r="C1048356" s="48"/>
      <c r="F1048356" s="123"/>
      <c r="H1048356" s="124"/>
      <c r="L1048356" s="51"/>
      <c r="N1048356" s="124"/>
      <c r="P1048356" s="53"/>
    </row>
    <row r="1048357" spans="2:16" s="47" customFormat="1" ht="12.75" customHeight="1">
      <c r="B1048357" s="48"/>
      <c r="C1048357" s="48"/>
      <c r="F1048357" s="123"/>
      <c r="H1048357" s="124"/>
      <c r="L1048357" s="51"/>
      <c r="N1048357" s="124"/>
      <c r="P1048357" s="53"/>
    </row>
    <row r="1048358" spans="2:16" s="47" customFormat="1" ht="12.75" customHeight="1">
      <c r="B1048358" s="48"/>
      <c r="C1048358" s="48"/>
      <c r="F1048358" s="123"/>
      <c r="H1048358" s="124"/>
      <c r="L1048358" s="51"/>
      <c r="N1048358" s="124"/>
      <c r="P1048358" s="53"/>
    </row>
    <row r="1048359" spans="2:16" s="47" customFormat="1" ht="12.75" customHeight="1">
      <c r="B1048359" s="48"/>
      <c r="C1048359" s="48"/>
      <c r="F1048359" s="123"/>
      <c r="H1048359" s="124"/>
      <c r="L1048359" s="51"/>
      <c r="N1048359" s="124"/>
      <c r="P1048359" s="53"/>
    </row>
    <row r="1048360" spans="2:16" s="47" customFormat="1" ht="12.75" customHeight="1">
      <c r="B1048360" s="48"/>
      <c r="C1048360" s="48"/>
      <c r="F1048360" s="123"/>
      <c r="H1048360" s="124"/>
      <c r="L1048360" s="51"/>
      <c r="N1048360" s="124"/>
      <c r="P1048360" s="53"/>
    </row>
    <row r="1048361" spans="2:16" s="47" customFormat="1" ht="12.75" customHeight="1">
      <c r="B1048361" s="48"/>
      <c r="C1048361" s="48"/>
      <c r="F1048361" s="123"/>
      <c r="H1048361" s="124"/>
      <c r="L1048361" s="51"/>
      <c r="N1048361" s="124"/>
      <c r="P1048361" s="53"/>
    </row>
    <row r="1048362" spans="2:16" s="47" customFormat="1" ht="12.75" customHeight="1">
      <c r="B1048362" s="48"/>
      <c r="C1048362" s="48"/>
      <c r="F1048362" s="123"/>
      <c r="H1048362" s="124"/>
      <c r="L1048362" s="51"/>
      <c r="N1048362" s="124"/>
      <c r="P1048362" s="53"/>
    </row>
    <row r="1048363" spans="2:16" s="47" customFormat="1" ht="12.75" customHeight="1">
      <c r="B1048363" s="48"/>
      <c r="C1048363" s="48"/>
      <c r="F1048363" s="123"/>
      <c r="H1048363" s="124"/>
      <c r="L1048363" s="51"/>
      <c r="N1048363" s="124"/>
      <c r="P1048363" s="53"/>
    </row>
    <row r="1048364" spans="2:16" s="47" customFormat="1" ht="12.75" customHeight="1">
      <c r="B1048364" s="48"/>
      <c r="C1048364" s="48"/>
      <c r="F1048364" s="123"/>
      <c r="H1048364" s="124"/>
      <c r="L1048364" s="51"/>
      <c r="N1048364" s="124"/>
      <c r="P1048364" s="53"/>
    </row>
    <row r="1048365" spans="2:16" s="47" customFormat="1" ht="12.75" customHeight="1">
      <c r="B1048365" s="48"/>
      <c r="C1048365" s="48"/>
      <c r="F1048365" s="123"/>
      <c r="H1048365" s="124"/>
      <c r="L1048365" s="51"/>
      <c r="N1048365" s="124"/>
      <c r="P1048365" s="53"/>
    </row>
    <row r="1048366" spans="2:16" s="47" customFormat="1" ht="12.75" customHeight="1">
      <c r="B1048366" s="48"/>
      <c r="C1048366" s="48"/>
      <c r="F1048366" s="123"/>
      <c r="H1048366" s="124"/>
      <c r="L1048366" s="51"/>
      <c r="N1048366" s="124"/>
      <c r="P1048366" s="53"/>
    </row>
    <row r="1048367" spans="2:16" s="47" customFormat="1" ht="12.75" customHeight="1">
      <c r="B1048367" s="48"/>
      <c r="C1048367" s="48"/>
      <c r="F1048367" s="123"/>
      <c r="H1048367" s="124"/>
      <c r="L1048367" s="51"/>
      <c r="N1048367" s="124"/>
      <c r="P1048367" s="53"/>
    </row>
    <row r="1048368" spans="2:16" s="47" customFormat="1" ht="12.75" customHeight="1">
      <c r="B1048368" s="48"/>
      <c r="C1048368" s="48"/>
      <c r="F1048368" s="123"/>
      <c r="H1048368" s="124"/>
      <c r="L1048368" s="51"/>
      <c r="N1048368" s="124"/>
      <c r="P1048368" s="53"/>
    </row>
    <row r="1048369" spans="2:16" s="47" customFormat="1" ht="12.75" customHeight="1">
      <c r="B1048369" s="48"/>
      <c r="C1048369" s="48"/>
      <c r="F1048369" s="123"/>
      <c r="H1048369" s="124"/>
      <c r="L1048369" s="51"/>
      <c r="N1048369" s="124"/>
      <c r="P1048369" s="53"/>
    </row>
    <row r="1048370" spans="2:16" s="47" customFormat="1" ht="12.75" customHeight="1">
      <c r="B1048370" s="48"/>
      <c r="C1048370" s="48"/>
      <c r="F1048370" s="123"/>
      <c r="H1048370" s="124"/>
      <c r="L1048370" s="51"/>
      <c r="N1048370" s="124"/>
      <c r="P1048370" s="53"/>
    </row>
    <row r="1048371" spans="2:16" s="47" customFormat="1" ht="12.75" customHeight="1">
      <c r="B1048371" s="48"/>
      <c r="C1048371" s="48"/>
      <c r="F1048371" s="123"/>
      <c r="H1048371" s="124"/>
      <c r="L1048371" s="51"/>
      <c r="N1048371" s="124"/>
      <c r="P1048371" s="53"/>
    </row>
    <row r="1048372" spans="2:16" s="47" customFormat="1" ht="12.75" customHeight="1">
      <c r="B1048372" s="48"/>
      <c r="C1048372" s="48"/>
      <c r="F1048372" s="123"/>
      <c r="H1048372" s="124"/>
      <c r="L1048372" s="51"/>
      <c r="N1048372" s="124"/>
      <c r="P1048372" s="53"/>
    </row>
    <row r="1048373" spans="2:16" s="47" customFormat="1" ht="12.75" customHeight="1">
      <c r="B1048373" s="48"/>
      <c r="C1048373" s="48"/>
      <c r="F1048373" s="123"/>
      <c r="H1048373" s="124"/>
      <c r="L1048373" s="51"/>
      <c r="N1048373" s="124"/>
      <c r="P1048373" s="53"/>
    </row>
    <row r="1048374" spans="2:16" s="47" customFormat="1" ht="12.75" customHeight="1">
      <c r="B1048374" s="48"/>
      <c r="C1048374" s="48"/>
      <c r="F1048374" s="123"/>
      <c r="H1048374" s="124"/>
      <c r="L1048374" s="51"/>
      <c r="N1048374" s="124"/>
      <c r="P1048374" s="53"/>
    </row>
    <row r="1048375" spans="2:16" s="47" customFormat="1" ht="12.75" customHeight="1">
      <c r="B1048375" s="48"/>
      <c r="C1048375" s="48"/>
      <c r="F1048375" s="123"/>
      <c r="H1048375" s="124"/>
      <c r="L1048375" s="51"/>
      <c r="N1048375" s="124"/>
      <c r="P1048375" s="53"/>
    </row>
    <row r="1048376" spans="2:16" s="47" customFormat="1" ht="12.75" customHeight="1">
      <c r="B1048376" s="48"/>
      <c r="C1048376" s="48"/>
      <c r="F1048376" s="123"/>
      <c r="H1048376" s="124"/>
      <c r="L1048376" s="51"/>
      <c r="N1048376" s="124"/>
      <c r="P1048376" s="53"/>
    </row>
    <row r="1048377" spans="2:16" s="47" customFormat="1" ht="12.75" customHeight="1">
      <c r="B1048377" s="48"/>
      <c r="C1048377" s="48"/>
      <c r="F1048377" s="123"/>
      <c r="H1048377" s="124"/>
      <c r="L1048377" s="51"/>
      <c r="N1048377" s="124"/>
      <c r="P1048377" s="53"/>
    </row>
    <row r="1048378" spans="2:16" s="47" customFormat="1" ht="12.75" customHeight="1">
      <c r="B1048378" s="48"/>
      <c r="C1048378" s="48"/>
      <c r="F1048378" s="123"/>
      <c r="H1048378" s="124"/>
      <c r="L1048378" s="51"/>
      <c r="N1048378" s="124"/>
      <c r="P1048378" s="53"/>
    </row>
    <row r="1048379" spans="2:16" s="47" customFormat="1" ht="12.75" customHeight="1">
      <c r="B1048379" s="48"/>
      <c r="C1048379" s="48"/>
      <c r="F1048379" s="123"/>
      <c r="H1048379" s="124"/>
      <c r="L1048379" s="51"/>
      <c r="N1048379" s="124"/>
      <c r="P1048379" s="53"/>
    </row>
    <row r="1048380" spans="2:16" s="47" customFormat="1" ht="12.75" customHeight="1">
      <c r="B1048380" s="48"/>
      <c r="C1048380" s="48"/>
      <c r="F1048380" s="123"/>
      <c r="H1048380" s="124"/>
      <c r="L1048380" s="51"/>
      <c r="N1048380" s="124"/>
      <c r="P1048380" s="53"/>
    </row>
    <row r="1048381" spans="2:16" s="47" customFormat="1" ht="12.75" customHeight="1">
      <c r="B1048381" s="48"/>
      <c r="C1048381" s="48"/>
      <c r="F1048381" s="123"/>
      <c r="H1048381" s="124"/>
      <c r="L1048381" s="51"/>
      <c r="N1048381" s="124"/>
      <c r="P1048381" s="53"/>
    </row>
    <row r="1048382" spans="2:16" s="47" customFormat="1" ht="12.75" customHeight="1">
      <c r="B1048382" s="48"/>
      <c r="C1048382" s="48"/>
      <c r="F1048382" s="123"/>
      <c r="H1048382" s="124"/>
      <c r="L1048382" s="51"/>
      <c r="N1048382" s="124"/>
      <c r="P1048382" s="53"/>
    </row>
    <row r="1048383" spans="2:16" s="47" customFormat="1" ht="12.75" customHeight="1">
      <c r="B1048383" s="48"/>
      <c r="C1048383" s="48"/>
      <c r="F1048383" s="123"/>
      <c r="H1048383" s="124"/>
      <c r="L1048383" s="51"/>
      <c r="N1048383" s="124"/>
      <c r="P1048383" s="53"/>
    </row>
    <row r="1048384" spans="2:16" s="47" customFormat="1" ht="12.75" customHeight="1">
      <c r="B1048384" s="48"/>
      <c r="C1048384" s="48"/>
      <c r="F1048384" s="123"/>
      <c r="H1048384" s="124"/>
      <c r="L1048384" s="51"/>
      <c r="N1048384" s="124"/>
      <c r="P1048384" s="53"/>
    </row>
    <row r="1048385" spans="2:16" s="47" customFormat="1" ht="12.75" customHeight="1">
      <c r="B1048385" s="48"/>
      <c r="C1048385" s="48"/>
      <c r="F1048385" s="123"/>
      <c r="H1048385" s="124"/>
      <c r="L1048385" s="51"/>
      <c r="N1048385" s="124"/>
      <c r="P1048385" s="53"/>
    </row>
    <row r="1048386" spans="2:16" s="47" customFormat="1" ht="12.75" customHeight="1">
      <c r="B1048386" s="48"/>
      <c r="C1048386" s="48"/>
      <c r="F1048386" s="123"/>
      <c r="H1048386" s="124"/>
      <c r="L1048386" s="51"/>
      <c r="N1048386" s="124"/>
      <c r="P1048386" s="53"/>
    </row>
    <row r="1048387" spans="2:16" s="47" customFormat="1" ht="12.75" customHeight="1">
      <c r="B1048387" s="48"/>
      <c r="C1048387" s="48"/>
      <c r="F1048387" s="123"/>
      <c r="H1048387" s="124"/>
      <c r="L1048387" s="51"/>
      <c r="N1048387" s="124"/>
      <c r="P1048387" s="53"/>
    </row>
    <row r="1048388" spans="2:16" s="47" customFormat="1" ht="12.75" customHeight="1">
      <c r="B1048388" s="48"/>
      <c r="C1048388" s="48"/>
      <c r="F1048388" s="123"/>
      <c r="H1048388" s="124"/>
      <c r="L1048388" s="51"/>
      <c r="N1048388" s="124"/>
      <c r="P1048388" s="53"/>
    </row>
    <row r="1048389" spans="2:16" s="47" customFormat="1" ht="12.75" customHeight="1">
      <c r="B1048389" s="48"/>
      <c r="C1048389" s="48"/>
      <c r="F1048389" s="123"/>
      <c r="H1048389" s="124"/>
      <c r="L1048389" s="51"/>
      <c r="N1048389" s="124"/>
      <c r="P1048389" s="53"/>
    </row>
    <row r="1048390" spans="2:16" s="47" customFormat="1" ht="12.75" customHeight="1">
      <c r="B1048390" s="48"/>
      <c r="C1048390" s="48"/>
      <c r="F1048390" s="123"/>
      <c r="H1048390" s="124"/>
      <c r="L1048390" s="51"/>
      <c r="N1048390" s="124"/>
      <c r="P1048390" s="53"/>
    </row>
    <row r="1048391" spans="2:16" s="47" customFormat="1" ht="12.75" customHeight="1">
      <c r="B1048391" s="48"/>
      <c r="C1048391" s="48"/>
      <c r="F1048391" s="123"/>
      <c r="H1048391" s="124"/>
      <c r="L1048391" s="51"/>
      <c r="N1048391" s="124"/>
      <c r="P1048391" s="53"/>
    </row>
    <row r="1048392" spans="2:16" s="47" customFormat="1" ht="12.75" customHeight="1">
      <c r="B1048392" s="48"/>
      <c r="C1048392" s="48"/>
      <c r="F1048392" s="123"/>
      <c r="H1048392" s="124"/>
      <c r="L1048392" s="51"/>
      <c r="N1048392" s="124"/>
      <c r="P1048392" s="53"/>
    </row>
    <row r="1048393" spans="2:16" s="47" customFormat="1" ht="12.75" customHeight="1">
      <c r="B1048393" s="48"/>
      <c r="C1048393" s="48"/>
      <c r="F1048393" s="123"/>
      <c r="H1048393" s="124"/>
      <c r="L1048393" s="51"/>
      <c r="N1048393" s="124"/>
      <c r="P1048393" s="53"/>
    </row>
    <row r="1048394" spans="2:16" s="47" customFormat="1" ht="12.75" customHeight="1">
      <c r="B1048394" s="48"/>
      <c r="C1048394" s="48"/>
      <c r="F1048394" s="123"/>
      <c r="H1048394" s="124"/>
      <c r="L1048394" s="51"/>
      <c r="N1048394" s="124"/>
      <c r="P1048394" s="53"/>
    </row>
    <row r="1048395" spans="2:16" s="47" customFormat="1" ht="12.75" customHeight="1">
      <c r="B1048395" s="48"/>
      <c r="C1048395" s="48"/>
      <c r="F1048395" s="123"/>
      <c r="H1048395" s="124"/>
      <c r="L1048395" s="51"/>
      <c r="N1048395" s="124"/>
      <c r="P1048395" s="53"/>
    </row>
    <row r="1048396" spans="2:16" s="47" customFormat="1" ht="12.75" customHeight="1">
      <c r="B1048396" s="48"/>
      <c r="C1048396" s="48"/>
      <c r="F1048396" s="123"/>
      <c r="H1048396" s="124"/>
      <c r="L1048396" s="51"/>
      <c r="N1048396" s="124"/>
      <c r="P1048396" s="53"/>
    </row>
    <row r="1048397" spans="2:16" s="47" customFormat="1" ht="12.75" customHeight="1">
      <c r="B1048397" s="48"/>
      <c r="C1048397" s="48"/>
      <c r="F1048397" s="123"/>
      <c r="H1048397" s="124"/>
      <c r="L1048397" s="51"/>
      <c r="N1048397" s="124"/>
      <c r="P1048397" s="53"/>
    </row>
    <row r="1048398" spans="2:16" s="47" customFormat="1" ht="12.75" customHeight="1">
      <c r="B1048398" s="48"/>
      <c r="C1048398" s="48"/>
      <c r="F1048398" s="123"/>
      <c r="H1048398" s="124"/>
      <c r="L1048398" s="51"/>
      <c r="N1048398" s="124"/>
      <c r="P1048398" s="53"/>
    </row>
    <row r="1048399" spans="2:16" s="47" customFormat="1" ht="12.75" customHeight="1">
      <c r="B1048399" s="48"/>
      <c r="C1048399" s="48"/>
      <c r="F1048399" s="123"/>
      <c r="H1048399" s="124"/>
      <c r="L1048399" s="51"/>
      <c r="N1048399" s="124"/>
      <c r="P1048399" s="53"/>
    </row>
    <row r="1048400" spans="2:16" s="47" customFormat="1" ht="12.75" customHeight="1">
      <c r="B1048400" s="48"/>
      <c r="C1048400" s="48"/>
      <c r="F1048400" s="123"/>
      <c r="H1048400" s="124"/>
      <c r="L1048400" s="51"/>
      <c r="N1048400" s="124"/>
      <c r="P1048400" s="53"/>
    </row>
    <row r="1048401" spans="2:16" s="47" customFormat="1" ht="12.75" customHeight="1">
      <c r="B1048401" s="48"/>
      <c r="C1048401" s="48"/>
      <c r="F1048401" s="123"/>
      <c r="H1048401" s="124"/>
      <c r="L1048401" s="51"/>
      <c r="N1048401" s="124"/>
      <c r="P1048401" s="53"/>
    </row>
    <row r="1048402" spans="2:16" s="47" customFormat="1" ht="12.75" customHeight="1">
      <c r="B1048402" s="48"/>
      <c r="C1048402" s="48"/>
      <c r="F1048402" s="123"/>
      <c r="H1048402" s="124"/>
      <c r="L1048402" s="51"/>
      <c r="N1048402" s="124"/>
      <c r="P1048402" s="53"/>
    </row>
    <row r="1048403" spans="2:16" s="47" customFormat="1" ht="12.75" customHeight="1">
      <c r="B1048403" s="48"/>
      <c r="C1048403" s="48"/>
      <c r="F1048403" s="123"/>
      <c r="H1048403" s="124"/>
      <c r="L1048403" s="51"/>
      <c r="N1048403" s="124"/>
      <c r="P1048403" s="53"/>
    </row>
    <row r="1048404" spans="2:16" s="47" customFormat="1" ht="12.75" customHeight="1">
      <c r="B1048404" s="48"/>
      <c r="C1048404" s="48"/>
      <c r="F1048404" s="123"/>
      <c r="H1048404" s="124"/>
      <c r="L1048404" s="51"/>
      <c r="N1048404" s="124"/>
      <c r="P1048404" s="53"/>
    </row>
    <row r="1048405" spans="2:16" s="47" customFormat="1" ht="12.75" customHeight="1">
      <c r="B1048405" s="48"/>
      <c r="C1048405" s="48"/>
      <c r="F1048405" s="123"/>
      <c r="H1048405" s="124"/>
      <c r="L1048405" s="51"/>
      <c r="N1048405" s="124"/>
      <c r="P1048405" s="53"/>
    </row>
    <row r="1048406" spans="2:16" s="47" customFormat="1" ht="12.75" customHeight="1">
      <c r="B1048406" s="48"/>
      <c r="C1048406" s="48"/>
      <c r="F1048406" s="123"/>
      <c r="H1048406" s="124"/>
      <c r="L1048406" s="51"/>
      <c r="N1048406" s="124"/>
      <c r="P1048406" s="53"/>
    </row>
    <row r="1048407" spans="2:16" s="47" customFormat="1" ht="12.75" customHeight="1">
      <c r="B1048407" s="48"/>
      <c r="C1048407" s="48"/>
      <c r="F1048407" s="123"/>
      <c r="H1048407" s="124"/>
      <c r="L1048407" s="51"/>
      <c r="N1048407" s="124"/>
      <c r="P1048407" s="53"/>
    </row>
    <row r="1048408" spans="2:16" s="47" customFormat="1" ht="12.75" customHeight="1">
      <c r="B1048408" s="48"/>
      <c r="C1048408" s="48"/>
      <c r="F1048408" s="123"/>
      <c r="H1048408" s="124"/>
      <c r="L1048408" s="51"/>
      <c r="N1048408" s="124"/>
      <c r="P1048408" s="53"/>
    </row>
    <row r="1048409" spans="2:16" s="47" customFormat="1" ht="12.75" customHeight="1">
      <c r="B1048409" s="48"/>
      <c r="C1048409" s="48"/>
      <c r="F1048409" s="123"/>
      <c r="H1048409" s="124"/>
      <c r="L1048409" s="51"/>
      <c r="N1048409" s="124"/>
      <c r="P1048409" s="53"/>
    </row>
    <row r="1048410" spans="2:16" s="47" customFormat="1" ht="12.75" customHeight="1">
      <c r="B1048410" s="48"/>
      <c r="C1048410" s="48"/>
      <c r="F1048410" s="123"/>
      <c r="H1048410" s="124"/>
      <c r="L1048410" s="51"/>
      <c r="N1048410" s="124"/>
      <c r="P1048410" s="53"/>
    </row>
    <row r="1048411" spans="2:16" s="47" customFormat="1" ht="12.75" customHeight="1">
      <c r="B1048411" s="48"/>
      <c r="C1048411" s="48"/>
      <c r="F1048411" s="123"/>
      <c r="H1048411" s="124"/>
      <c r="L1048411" s="51"/>
      <c r="N1048411" s="124"/>
      <c r="P1048411" s="53"/>
    </row>
    <row r="1048412" spans="2:16" s="47" customFormat="1" ht="12.75" customHeight="1">
      <c r="B1048412" s="48"/>
      <c r="C1048412" s="48"/>
      <c r="F1048412" s="123"/>
      <c r="H1048412" s="124"/>
      <c r="L1048412" s="51"/>
      <c r="N1048412" s="124"/>
      <c r="P1048412" s="53"/>
    </row>
    <row r="1048413" spans="2:16" s="47" customFormat="1" ht="12.75" customHeight="1">
      <c r="B1048413" s="48"/>
      <c r="C1048413" s="48"/>
      <c r="F1048413" s="123"/>
      <c r="H1048413" s="124"/>
      <c r="L1048413" s="51"/>
      <c r="N1048413" s="124"/>
      <c r="P1048413" s="53"/>
    </row>
    <row r="1048414" spans="2:16" s="47" customFormat="1" ht="12.75" customHeight="1">
      <c r="B1048414" s="48"/>
      <c r="C1048414" s="48"/>
      <c r="F1048414" s="123"/>
      <c r="H1048414" s="124"/>
      <c r="L1048414" s="51"/>
      <c r="N1048414" s="124"/>
      <c r="P1048414" s="53"/>
    </row>
    <row r="1048415" spans="2:16" s="47" customFormat="1" ht="12.75" customHeight="1">
      <c r="B1048415" s="48"/>
      <c r="C1048415" s="48"/>
      <c r="F1048415" s="123"/>
      <c r="H1048415" s="124"/>
      <c r="L1048415" s="51"/>
      <c r="N1048415" s="124"/>
      <c r="P1048415" s="53"/>
    </row>
    <row r="1048416" spans="2:16" s="47" customFormat="1" ht="12.75" customHeight="1">
      <c r="B1048416" s="48"/>
      <c r="C1048416" s="48"/>
      <c r="F1048416" s="123"/>
      <c r="H1048416" s="124"/>
      <c r="L1048416" s="51"/>
      <c r="N1048416" s="124"/>
      <c r="P1048416" s="53"/>
    </row>
    <row r="1048417" spans="2:16" s="47" customFormat="1" ht="12.75" customHeight="1">
      <c r="B1048417" s="48"/>
      <c r="C1048417" s="48"/>
      <c r="F1048417" s="123"/>
      <c r="H1048417" s="124"/>
      <c r="L1048417" s="51"/>
      <c r="N1048417" s="124"/>
      <c r="P1048417" s="53"/>
    </row>
    <row r="1048418" spans="2:16" s="47" customFormat="1" ht="12.75" customHeight="1">
      <c r="B1048418" s="48"/>
      <c r="C1048418" s="48"/>
      <c r="F1048418" s="123"/>
      <c r="H1048418" s="124"/>
      <c r="L1048418" s="51"/>
      <c r="N1048418" s="124"/>
      <c r="P1048418" s="53"/>
    </row>
    <row r="1048419" spans="2:16" s="47" customFormat="1" ht="12.75" customHeight="1">
      <c r="B1048419" s="48"/>
      <c r="C1048419" s="48"/>
      <c r="F1048419" s="123"/>
      <c r="H1048419" s="124"/>
      <c r="L1048419" s="51"/>
      <c r="N1048419" s="124"/>
      <c r="P1048419" s="53"/>
    </row>
    <row r="1048420" spans="2:16" s="47" customFormat="1" ht="12.75" customHeight="1">
      <c r="B1048420" s="48"/>
      <c r="C1048420" s="48"/>
      <c r="F1048420" s="123"/>
      <c r="H1048420" s="124"/>
      <c r="L1048420" s="51"/>
      <c r="N1048420" s="124"/>
      <c r="P1048420" s="53"/>
    </row>
    <row r="1048421" spans="2:16" s="47" customFormat="1" ht="12.75" customHeight="1">
      <c r="B1048421" s="48"/>
      <c r="C1048421" s="48"/>
      <c r="F1048421" s="123"/>
      <c r="H1048421" s="124"/>
      <c r="L1048421" s="51"/>
      <c r="N1048421" s="124"/>
      <c r="P1048421" s="53"/>
    </row>
    <row r="1048422" spans="2:16" s="47" customFormat="1" ht="12.75" customHeight="1">
      <c r="B1048422" s="48"/>
      <c r="C1048422" s="48"/>
      <c r="F1048422" s="123"/>
      <c r="H1048422" s="124"/>
      <c r="L1048422" s="51"/>
      <c r="N1048422" s="124"/>
      <c r="P1048422" s="53"/>
    </row>
    <row r="1048423" spans="2:16" s="47" customFormat="1" ht="12.75" customHeight="1">
      <c r="B1048423" s="48"/>
      <c r="C1048423" s="48"/>
      <c r="F1048423" s="123"/>
      <c r="H1048423" s="124"/>
      <c r="L1048423" s="51"/>
      <c r="N1048423" s="124"/>
      <c r="P1048423" s="53"/>
    </row>
    <row r="1048424" spans="2:16" s="47" customFormat="1" ht="12.75" customHeight="1">
      <c r="B1048424" s="48"/>
      <c r="C1048424" s="48"/>
      <c r="F1048424" s="123"/>
      <c r="H1048424" s="124"/>
      <c r="L1048424" s="51"/>
      <c r="N1048424" s="124"/>
      <c r="P1048424" s="53"/>
    </row>
    <row r="1048425" spans="2:16" s="47" customFormat="1" ht="12.75" customHeight="1">
      <c r="B1048425" s="48"/>
      <c r="C1048425" s="48"/>
      <c r="F1048425" s="123"/>
      <c r="H1048425" s="124"/>
      <c r="L1048425" s="51"/>
      <c r="N1048425" s="124"/>
      <c r="P1048425" s="53"/>
    </row>
    <row r="1048426" spans="2:16" s="47" customFormat="1" ht="12.75" customHeight="1">
      <c r="B1048426" s="48"/>
      <c r="C1048426" s="48"/>
      <c r="F1048426" s="123"/>
      <c r="H1048426" s="124"/>
      <c r="L1048426" s="51"/>
      <c r="N1048426" s="124"/>
      <c r="P1048426" s="53"/>
    </row>
    <row r="1048427" spans="2:16" s="47" customFormat="1" ht="12.75" customHeight="1">
      <c r="B1048427" s="48"/>
      <c r="C1048427" s="48"/>
      <c r="F1048427" s="123"/>
      <c r="H1048427" s="124"/>
      <c r="L1048427" s="51"/>
      <c r="N1048427" s="124"/>
      <c r="P1048427" s="53"/>
    </row>
    <row r="1048428" spans="2:16" s="47" customFormat="1" ht="12.75" customHeight="1">
      <c r="B1048428" s="48"/>
      <c r="C1048428" s="48"/>
      <c r="F1048428" s="123"/>
      <c r="H1048428" s="124"/>
      <c r="L1048428" s="51"/>
      <c r="N1048428" s="124"/>
      <c r="P1048428" s="53"/>
    </row>
    <row r="1048429" spans="2:16" s="47" customFormat="1" ht="12.75" customHeight="1">
      <c r="B1048429" s="48"/>
      <c r="C1048429" s="48"/>
      <c r="F1048429" s="123"/>
      <c r="H1048429" s="124"/>
      <c r="L1048429" s="51"/>
      <c r="N1048429" s="124"/>
      <c r="P1048429" s="53"/>
    </row>
    <row r="1048430" spans="2:16" s="47" customFormat="1" ht="12.75" customHeight="1">
      <c r="B1048430" s="48"/>
      <c r="C1048430" s="48"/>
      <c r="F1048430" s="123"/>
      <c r="H1048430" s="124"/>
      <c r="L1048430" s="51"/>
      <c r="N1048430" s="124"/>
      <c r="P1048430" s="53"/>
    </row>
    <row r="1048431" spans="2:16" s="47" customFormat="1" ht="12.75" customHeight="1">
      <c r="B1048431" s="48"/>
      <c r="C1048431" s="48"/>
      <c r="F1048431" s="123"/>
      <c r="H1048431" s="124"/>
      <c r="L1048431" s="51"/>
      <c r="N1048431" s="124"/>
      <c r="P1048431" s="53"/>
    </row>
    <row r="1048432" spans="2:16" s="47" customFormat="1" ht="12.75" customHeight="1">
      <c r="B1048432" s="48"/>
      <c r="C1048432" s="48"/>
      <c r="F1048432" s="123"/>
      <c r="H1048432" s="124"/>
      <c r="L1048432" s="51"/>
      <c r="N1048432" s="124"/>
      <c r="P1048432" s="53"/>
    </row>
    <row r="1048433" spans="2:16" s="47" customFormat="1" ht="12.75" customHeight="1">
      <c r="B1048433" s="48"/>
      <c r="C1048433" s="48"/>
      <c r="F1048433" s="123"/>
      <c r="H1048433" s="124"/>
      <c r="L1048433" s="51"/>
      <c r="N1048433" s="124"/>
      <c r="P1048433" s="53"/>
    </row>
    <row r="1048434" spans="2:16" s="47" customFormat="1" ht="12.75" customHeight="1">
      <c r="B1048434" s="48"/>
      <c r="C1048434" s="48"/>
      <c r="F1048434" s="123"/>
      <c r="H1048434" s="124"/>
      <c r="L1048434" s="51"/>
      <c r="N1048434" s="124"/>
      <c r="P1048434" s="53"/>
    </row>
    <row r="1048435" spans="2:16" s="47" customFormat="1" ht="12.75" customHeight="1">
      <c r="B1048435" s="48"/>
      <c r="C1048435" s="48"/>
      <c r="F1048435" s="123"/>
      <c r="H1048435" s="124"/>
      <c r="L1048435" s="51"/>
      <c r="N1048435" s="124"/>
      <c r="P1048435" s="53"/>
    </row>
    <row r="1048436" spans="2:16" s="47" customFormat="1" ht="12.75" customHeight="1">
      <c r="B1048436" s="48"/>
      <c r="C1048436" s="48"/>
      <c r="F1048436" s="123"/>
      <c r="H1048436" s="124"/>
      <c r="L1048436" s="51"/>
      <c r="N1048436" s="124"/>
      <c r="P1048436" s="53"/>
    </row>
    <row r="1048437" spans="2:16" s="47" customFormat="1" ht="12.75" customHeight="1">
      <c r="B1048437" s="48"/>
      <c r="C1048437" s="48"/>
      <c r="F1048437" s="123"/>
      <c r="H1048437" s="124"/>
      <c r="L1048437" s="51"/>
      <c r="N1048437" s="124"/>
      <c r="P1048437" s="53"/>
    </row>
    <row r="1048438" spans="2:16" s="47" customFormat="1" ht="12.75" customHeight="1">
      <c r="B1048438" s="48"/>
      <c r="C1048438" s="48"/>
      <c r="F1048438" s="123"/>
      <c r="H1048438" s="124"/>
      <c r="L1048438" s="51"/>
      <c r="N1048438" s="124"/>
      <c r="P1048438" s="53"/>
    </row>
    <row r="1048439" spans="2:16" s="47" customFormat="1" ht="12.75" customHeight="1">
      <c r="B1048439" s="48"/>
      <c r="C1048439" s="48"/>
      <c r="F1048439" s="123"/>
      <c r="H1048439" s="124"/>
      <c r="L1048439" s="51"/>
      <c r="N1048439" s="124"/>
      <c r="P1048439" s="53"/>
    </row>
    <row r="1048440" spans="2:16" s="47" customFormat="1" ht="12.75" customHeight="1">
      <c r="B1048440" s="48"/>
      <c r="C1048440" s="48"/>
      <c r="F1048440" s="123"/>
      <c r="H1048440" s="124"/>
      <c r="L1048440" s="51"/>
      <c r="N1048440" s="124"/>
      <c r="P1048440" s="53"/>
    </row>
    <row r="1048441" spans="2:16" s="47" customFormat="1" ht="12.75" customHeight="1">
      <c r="B1048441" s="48"/>
      <c r="C1048441" s="48"/>
      <c r="F1048441" s="123"/>
      <c r="H1048441" s="124"/>
      <c r="L1048441" s="51"/>
      <c r="N1048441" s="124"/>
      <c r="P1048441" s="53"/>
    </row>
    <row r="1048442" spans="2:16" s="47" customFormat="1" ht="12.75" customHeight="1">
      <c r="B1048442" s="48"/>
      <c r="C1048442" s="48"/>
      <c r="F1048442" s="123"/>
      <c r="H1048442" s="124"/>
      <c r="L1048442" s="51"/>
      <c r="N1048442" s="124"/>
      <c r="P1048442" s="53"/>
    </row>
    <row r="1048443" spans="2:16" s="47" customFormat="1" ht="12.75" customHeight="1">
      <c r="B1048443" s="48"/>
      <c r="C1048443" s="48"/>
      <c r="F1048443" s="123"/>
      <c r="H1048443" s="124"/>
      <c r="L1048443" s="51"/>
      <c r="N1048443" s="124"/>
      <c r="P1048443" s="53"/>
    </row>
    <row r="1048444" spans="2:16" s="47" customFormat="1" ht="12.75" customHeight="1">
      <c r="B1048444" s="48"/>
      <c r="C1048444" s="48"/>
      <c r="F1048444" s="123"/>
      <c r="H1048444" s="124"/>
      <c r="L1048444" s="51"/>
      <c r="N1048444" s="124"/>
      <c r="P1048444" s="53"/>
    </row>
    <row r="1048445" spans="2:16" s="47" customFormat="1" ht="12.75" customHeight="1">
      <c r="B1048445" s="48"/>
      <c r="C1048445" s="48"/>
      <c r="F1048445" s="123"/>
      <c r="H1048445" s="124"/>
      <c r="L1048445" s="51"/>
      <c r="N1048445" s="124"/>
      <c r="P1048445" s="53"/>
    </row>
    <row r="1048446" spans="2:16" s="47" customFormat="1" ht="12.75" customHeight="1">
      <c r="B1048446" s="48"/>
      <c r="C1048446" s="48"/>
      <c r="F1048446" s="123"/>
      <c r="H1048446" s="124"/>
      <c r="L1048446" s="51"/>
      <c r="N1048446" s="124"/>
      <c r="P1048446" s="53"/>
    </row>
    <row r="1048447" spans="2:16" s="47" customFormat="1" ht="12.75" customHeight="1">
      <c r="B1048447" s="48"/>
      <c r="C1048447" s="48"/>
      <c r="F1048447" s="123"/>
      <c r="H1048447" s="124"/>
      <c r="L1048447" s="51"/>
      <c r="N1048447" s="124"/>
      <c r="P1048447" s="53"/>
    </row>
    <row r="1048448" spans="2:16" s="47" customFormat="1" ht="12.75" customHeight="1">
      <c r="B1048448" s="48"/>
      <c r="C1048448" s="48"/>
      <c r="F1048448" s="123"/>
      <c r="H1048448" s="124"/>
      <c r="L1048448" s="51"/>
      <c r="N1048448" s="124"/>
      <c r="P1048448" s="53"/>
    </row>
    <row r="1048449" spans="2:16" s="47" customFormat="1" ht="12.75" customHeight="1">
      <c r="B1048449" s="48"/>
      <c r="C1048449" s="48"/>
      <c r="F1048449" s="123"/>
      <c r="H1048449" s="124"/>
      <c r="L1048449" s="51"/>
      <c r="N1048449" s="124"/>
      <c r="P1048449" s="53"/>
    </row>
    <row r="1048450" spans="2:16" s="47" customFormat="1" ht="12.75" customHeight="1">
      <c r="B1048450" s="48"/>
      <c r="C1048450" s="48"/>
      <c r="F1048450" s="123"/>
      <c r="H1048450" s="124"/>
      <c r="L1048450" s="51"/>
      <c r="N1048450" s="124"/>
      <c r="P1048450" s="53"/>
    </row>
    <row r="1048451" spans="2:16" s="47" customFormat="1" ht="12.75" customHeight="1">
      <c r="B1048451" s="48"/>
      <c r="C1048451" s="48"/>
      <c r="F1048451" s="123"/>
      <c r="H1048451" s="124"/>
      <c r="L1048451" s="51"/>
      <c r="N1048451" s="124"/>
      <c r="P1048451" s="53"/>
    </row>
    <row r="1048452" spans="2:16" s="47" customFormat="1" ht="12.75" customHeight="1">
      <c r="B1048452" s="48"/>
      <c r="C1048452" s="48"/>
      <c r="F1048452" s="123"/>
      <c r="H1048452" s="124"/>
      <c r="L1048452" s="51"/>
      <c r="N1048452" s="124"/>
      <c r="P1048452" s="53"/>
    </row>
    <row r="1048453" spans="2:16" s="47" customFormat="1" ht="12.75" customHeight="1">
      <c r="B1048453" s="48"/>
      <c r="C1048453" s="48"/>
      <c r="F1048453" s="123"/>
      <c r="H1048453" s="124"/>
      <c r="L1048453" s="51"/>
      <c r="N1048453" s="124"/>
      <c r="P1048453" s="53"/>
    </row>
    <row r="1048454" spans="2:16" s="47" customFormat="1" ht="12.75" customHeight="1">
      <c r="B1048454" s="48"/>
      <c r="C1048454" s="48"/>
      <c r="F1048454" s="123"/>
      <c r="H1048454" s="124"/>
      <c r="L1048454" s="51"/>
      <c r="N1048454" s="124"/>
      <c r="P1048454" s="53"/>
    </row>
    <row r="1048455" spans="2:16" s="47" customFormat="1" ht="12.75" customHeight="1">
      <c r="B1048455" s="48"/>
      <c r="C1048455" s="48"/>
      <c r="F1048455" s="123"/>
      <c r="H1048455" s="124"/>
      <c r="L1048455" s="51"/>
      <c r="N1048455" s="124"/>
      <c r="P1048455" s="53"/>
    </row>
    <row r="1048456" spans="2:16" s="47" customFormat="1" ht="12.75" customHeight="1">
      <c r="B1048456" s="48"/>
      <c r="C1048456" s="48"/>
      <c r="F1048456" s="123"/>
      <c r="H1048456" s="124"/>
      <c r="L1048456" s="51"/>
      <c r="N1048456" s="124"/>
      <c r="P1048456" s="53"/>
    </row>
    <row r="1048457" spans="2:16" s="47" customFormat="1" ht="12.75" customHeight="1">
      <c r="B1048457" s="48"/>
      <c r="C1048457" s="48"/>
      <c r="F1048457" s="123"/>
      <c r="H1048457" s="124"/>
      <c r="L1048457" s="51"/>
      <c r="N1048457" s="124"/>
      <c r="P1048457" s="53"/>
    </row>
    <row r="1048458" spans="2:16" s="47" customFormat="1" ht="12.75" customHeight="1">
      <c r="B1048458" s="48"/>
      <c r="C1048458" s="48"/>
      <c r="F1048458" s="123"/>
      <c r="H1048458" s="124"/>
      <c r="L1048458" s="51"/>
      <c r="N1048458" s="124"/>
      <c r="P1048458" s="53"/>
    </row>
    <row r="1048459" spans="2:16" s="47" customFormat="1" ht="12.75" customHeight="1">
      <c r="B1048459" s="48"/>
      <c r="C1048459" s="48"/>
      <c r="F1048459" s="123"/>
      <c r="H1048459" s="124"/>
      <c r="L1048459" s="51"/>
      <c r="N1048459" s="124"/>
      <c r="P1048459" s="53"/>
    </row>
    <row r="1048460" spans="2:16" s="47" customFormat="1" ht="12.75" customHeight="1">
      <c r="B1048460" s="48"/>
      <c r="C1048460" s="48"/>
      <c r="F1048460" s="123"/>
      <c r="H1048460" s="124"/>
      <c r="L1048460" s="51"/>
      <c r="N1048460" s="124"/>
      <c r="P1048460" s="53"/>
    </row>
    <row r="1048461" spans="2:16" s="47" customFormat="1" ht="12.75" customHeight="1">
      <c r="B1048461" s="48"/>
      <c r="C1048461" s="48"/>
      <c r="F1048461" s="123"/>
      <c r="H1048461" s="124"/>
      <c r="L1048461" s="51"/>
      <c r="N1048461" s="124"/>
      <c r="P1048461" s="53"/>
    </row>
    <row r="1048462" spans="2:16" s="47" customFormat="1" ht="12.75" customHeight="1">
      <c r="B1048462" s="48"/>
      <c r="C1048462" s="48"/>
      <c r="F1048462" s="123"/>
      <c r="H1048462" s="124"/>
      <c r="L1048462" s="51"/>
      <c r="N1048462" s="124"/>
      <c r="P1048462" s="53"/>
    </row>
    <row r="1048463" spans="2:16" s="47" customFormat="1" ht="12.75" customHeight="1">
      <c r="B1048463" s="48"/>
      <c r="C1048463" s="48"/>
      <c r="F1048463" s="123"/>
      <c r="H1048463" s="124"/>
      <c r="L1048463" s="51"/>
      <c r="N1048463" s="124"/>
      <c r="P1048463" s="53"/>
    </row>
    <row r="1048464" spans="2:16" s="47" customFormat="1" ht="12.75" customHeight="1">
      <c r="B1048464" s="48"/>
      <c r="C1048464" s="48"/>
      <c r="F1048464" s="123"/>
      <c r="H1048464" s="124"/>
      <c r="L1048464" s="51"/>
      <c r="N1048464" s="124"/>
      <c r="P1048464" s="53"/>
    </row>
    <row r="1048465" spans="2:16" s="47" customFormat="1" ht="12.75" customHeight="1">
      <c r="B1048465" s="48"/>
      <c r="C1048465" s="48"/>
      <c r="F1048465" s="123"/>
      <c r="H1048465" s="124"/>
      <c r="L1048465" s="51"/>
      <c r="N1048465" s="124"/>
      <c r="P1048465" s="53"/>
    </row>
    <row r="1048466" spans="2:16" s="47" customFormat="1" ht="12.75" customHeight="1">
      <c r="B1048466" s="48"/>
      <c r="C1048466" s="48"/>
      <c r="F1048466" s="123"/>
      <c r="H1048466" s="124"/>
      <c r="L1048466" s="51"/>
      <c r="N1048466" s="124"/>
      <c r="P1048466" s="53"/>
    </row>
    <row r="1048467" spans="2:16" s="47" customFormat="1" ht="12.75" customHeight="1">
      <c r="B1048467" s="48"/>
      <c r="C1048467" s="48"/>
      <c r="F1048467" s="123"/>
      <c r="H1048467" s="124"/>
      <c r="L1048467" s="51"/>
      <c r="N1048467" s="124"/>
      <c r="P1048467" s="53"/>
    </row>
    <row r="1048468" spans="2:16" s="47" customFormat="1" ht="12.75" customHeight="1">
      <c r="B1048468" s="48"/>
      <c r="C1048468" s="48"/>
      <c r="F1048468" s="123"/>
      <c r="H1048468" s="124"/>
      <c r="L1048468" s="51"/>
      <c r="N1048468" s="124"/>
      <c r="P1048468" s="53"/>
    </row>
    <row r="1048469" spans="2:16" s="47" customFormat="1" ht="12.75" customHeight="1">
      <c r="B1048469" s="48"/>
      <c r="C1048469" s="48"/>
      <c r="F1048469" s="123"/>
      <c r="H1048469" s="124"/>
      <c r="L1048469" s="51"/>
      <c r="N1048469" s="124"/>
      <c r="P1048469" s="53"/>
    </row>
    <row r="1048470" spans="2:16" s="47" customFormat="1" ht="12.75" customHeight="1">
      <c r="B1048470" s="48"/>
      <c r="C1048470" s="48"/>
      <c r="F1048470" s="123"/>
      <c r="H1048470" s="124"/>
      <c r="L1048470" s="51"/>
      <c r="N1048470" s="124"/>
      <c r="P1048470" s="53"/>
    </row>
    <row r="1048471" spans="2:16" s="47" customFormat="1" ht="12.75" customHeight="1">
      <c r="B1048471" s="48"/>
      <c r="C1048471" s="48"/>
      <c r="F1048471" s="123"/>
      <c r="H1048471" s="124"/>
      <c r="L1048471" s="51"/>
      <c r="N1048471" s="124"/>
      <c r="P1048471" s="53"/>
    </row>
    <row r="1048472" spans="2:16" s="47" customFormat="1" ht="12.75" customHeight="1">
      <c r="B1048472" s="48"/>
      <c r="C1048472" s="48"/>
      <c r="F1048472" s="123"/>
      <c r="H1048472" s="124"/>
      <c r="L1048472" s="51"/>
      <c r="N1048472" s="124"/>
      <c r="P1048472" s="53"/>
    </row>
  </sheetData>
  <mergeCells count="14">
    <mergeCell ref="H2:L2"/>
    <mergeCell ref="N2:R2"/>
    <mergeCell ref="Q8:R8"/>
    <mergeCell ref="Q45:R45"/>
    <mergeCell ref="H5:I5"/>
    <mergeCell ref="N5:O5"/>
    <mergeCell ref="H8:I8"/>
    <mergeCell ref="K8:L8"/>
    <mergeCell ref="N8:P8"/>
    <mergeCell ref="H84:I84"/>
    <mergeCell ref="N84:O84"/>
    <mergeCell ref="H45:I45"/>
    <mergeCell ref="K45:L45"/>
    <mergeCell ref="N45:P45"/>
  </mergeCells>
  <pageMargins left="0.25" right="0.25" top="0.75" bottom="0.75" header="0.30000000000000004" footer="0.30000000000000004"/>
  <pageSetup paperSize="9" fitToWidth="0" fitToHeight="0" pageOrder="overThenDown" orientation="landscape" verticalDpi="0" r:id="rId1"/>
  <headerFooter alignWithMargins="0">
    <oddHeader>&amp;C&amp;T</oddHeader>
    <oddFooter>&amp;C&amp;Z&amp;F   -   &amp;F   -   &amp;A      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02-11-GLR</vt:lpstr>
      <vt:lpstr>02-12-GDR</vt:lpstr>
      <vt:lpstr>02-13-BKY</vt:lpstr>
      <vt:lpstr>Sayfa1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2024-01-23T14:15:56Z</cp:lastPrinted>
  <dcterms:created xsi:type="dcterms:W3CDTF">2019-12-25T12:06:09Z</dcterms:created>
  <dcterms:modified xsi:type="dcterms:W3CDTF">2024-01-23T14:17:13Z</dcterms:modified>
</cp:coreProperties>
</file>