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7B2AAA0F-C3AB-4986-AD6A-FED553E427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2" r:id="rId1"/>
    <sheet name="Sayfa4" sheetId="6" r:id="rId2"/>
    <sheet name="TTE" sheetId="4" r:id="rId3"/>
    <sheet name="801" sheetId="5" r:id="rId4"/>
    <sheet name="Sayfa3" sheetId="3" r:id="rId5"/>
    <sheet name="Sayfa1" sheetId="1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2" l="1"/>
  <c r="J11" i="2"/>
  <c r="K11" i="2" s="1"/>
  <c r="E11" i="2"/>
  <c r="M15" i="6"/>
  <c r="R5" i="6"/>
  <c r="P6" i="6"/>
  <c r="P5" i="6" s="1"/>
  <c r="N7" i="6"/>
  <c r="N6" i="6"/>
  <c r="N5" i="6" s="1"/>
  <c r="L8" i="6"/>
  <c r="L7" i="6"/>
  <c r="L6" i="6"/>
  <c r="L5" i="6"/>
  <c r="J10" i="6"/>
  <c r="T10" i="6" s="1"/>
  <c r="T9" i="6"/>
  <c r="J8" i="6"/>
  <c r="T8" i="6" s="1"/>
  <c r="J7" i="6"/>
  <c r="J6" i="6" s="1"/>
  <c r="H7" i="6"/>
  <c r="H6" i="6"/>
  <c r="H5" i="6"/>
  <c r="F7" i="6"/>
  <c r="F6" i="6" s="1"/>
  <c r="F5" i="6" s="1"/>
  <c r="D5" i="6"/>
  <c r="D6" i="6"/>
  <c r="D7" i="6"/>
  <c r="T11" i="6"/>
  <c r="T12" i="6"/>
  <c r="T13" i="6"/>
  <c r="A2" i="6"/>
  <c r="H25" i="2"/>
  <c r="H20" i="2"/>
  <c r="I2" i="6"/>
  <c r="H12" i="2" s="1"/>
  <c r="H19" i="2" s="1"/>
  <c r="S2" i="6"/>
  <c r="Q2" i="6"/>
  <c r="H16" i="2" s="1"/>
  <c r="O2" i="6"/>
  <c r="H17" i="2" s="1"/>
  <c r="M2" i="6"/>
  <c r="K2" i="6"/>
  <c r="H15" i="2" s="1"/>
  <c r="H18" i="2" s="1"/>
  <c r="G2" i="6"/>
  <c r="H22" i="2" s="1"/>
  <c r="E2" i="6"/>
  <c r="H24" i="2" s="1"/>
  <c r="C2" i="6"/>
  <c r="H9" i="4"/>
  <c r="I9" i="4" s="1"/>
  <c r="D9" i="4"/>
  <c r="E9" i="4" s="1"/>
  <c r="J9" i="4" s="1"/>
  <c r="K9" i="4" s="1"/>
  <c r="M11" i="2" l="1"/>
  <c r="N11" i="2" s="1"/>
  <c r="I11" i="2"/>
  <c r="J5" i="6"/>
  <c r="T5" i="6" s="1"/>
  <c r="T6" i="6"/>
  <c r="T7" i="6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7" i="5"/>
  <c r="E8" i="5"/>
  <c r="E6" i="5"/>
  <c r="E5" i="5"/>
  <c r="E4" i="5"/>
  <c r="E3" i="5"/>
  <c r="K12" i="4"/>
  <c r="K13" i="4"/>
  <c r="K10" i="4"/>
  <c r="K11" i="4"/>
  <c r="K14" i="4"/>
  <c r="H10" i="4"/>
  <c r="I10" i="4" s="1"/>
  <c r="D10" i="4"/>
  <c r="E10" i="4" s="1"/>
  <c r="J10" i="4" s="1"/>
  <c r="H11" i="4"/>
  <c r="H12" i="4"/>
  <c r="I11" i="4"/>
  <c r="I12" i="4"/>
  <c r="D11" i="4"/>
  <c r="E11" i="4" s="1"/>
  <c r="J11" i="4" s="1"/>
  <c r="D12" i="4"/>
  <c r="E12" i="4" s="1"/>
  <c r="J12" i="4" s="1"/>
  <c r="D13" i="4"/>
  <c r="E13" i="4" s="1"/>
  <c r="J13" i="4" s="1"/>
  <c r="D14" i="4"/>
  <c r="E14" i="4" s="1"/>
  <c r="J14" i="4" s="1"/>
  <c r="B4" i="2"/>
  <c r="K46" i="2"/>
  <c r="K51" i="2"/>
  <c r="M51" i="2" s="1"/>
  <c r="K52" i="2"/>
  <c r="M52" i="2" s="1"/>
  <c r="K54" i="2"/>
  <c r="M54" i="2" s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60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M56" i="2" s="1"/>
  <c r="N56" i="2" s="1"/>
  <c r="E57" i="2"/>
  <c r="E58" i="2"/>
  <c r="E59" i="2"/>
  <c r="E60" i="2"/>
  <c r="J14" i="2"/>
  <c r="K14" i="2" s="1"/>
  <c r="I14" i="2"/>
  <c r="F14" i="2"/>
  <c r="L14" i="2" s="1"/>
  <c r="E14" i="2"/>
  <c r="L12" i="2"/>
  <c r="J12" i="2"/>
  <c r="K12" i="2" s="1"/>
  <c r="I12" i="2"/>
  <c r="E12" i="2"/>
  <c r="L13" i="2"/>
  <c r="J13" i="2"/>
  <c r="K13" i="2" s="1"/>
  <c r="I13" i="2"/>
  <c r="E13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60" i="2"/>
  <c r="J60" i="2"/>
  <c r="K60" i="2" s="1"/>
  <c r="M60" i="2" s="1"/>
  <c r="L59" i="2"/>
  <c r="H59" i="2"/>
  <c r="I59" i="2" s="1"/>
  <c r="L58" i="2"/>
  <c r="J58" i="2"/>
  <c r="K58" i="2" s="1"/>
  <c r="M58" i="2" s="1"/>
  <c r="L57" i="2"/>
  <c r="J57" i="2"/>
  <c r="K57" i="2" s="1"/>
  <c r="L56" i="2"/>
  <c r="J56" i="2"/>
  <c r="K56" i="2" s="1"/>
  <c r="J55" i="2"/>
  <c r="K55" i="2" s="1"/>
  <c r="M55" i="2" s="1"/>
  <c r="L54" i="2"/>
  <c r="J54" i="2"/>
  <c r="L53" i="2"/>
  <c r="J53" i="2"/>
  <c r="K53" i="2" s="1"/>
  <c r="M53" i="2" s="1"/>
  <c r="L52" i="2"/>
  <c r="J52" i="2"/>
  <c r="L51" i="2"/>
  <c r="J51" i="2"/>
  <c r="L50" i="2"/>
  <c r="J50" i="2"/>
  <c r="K50" i="2" s="1"/>
  <c r="M50" i="2" s="1"/>
  <c r="L49" i="2"/>
  <c r="J49" i="2"/>
  <c r="K49" i="2" s="1"/>
  <c r="M49" i="2" s="1"/>
  <c r="L48" i="2"/>
  <c r="J48" i="2"/>
  <c r="K48" i="2" s="1"/>
  <c r="M48" i="2" s="1"/>
  <c r="L47" i="2"/>
  <c r="J47" i="2"/>
  <c r="K47" i="2" s="1"/>
  <c r="M47" i="2" s="1"/>
  <c r="L45" i="2"/>
  <c r="J45" i="2"/>
  <c r="K45" i="2" s="1"/>
  <c r="M45" i="2" s="1"/>
  <c r="N45" i="2" s="1"/>
  <c r="L44" i="2"/>
  <c r="J44" i="2"/>
  <c r="K44" i="2" s="1"/>
  <c r="L43" i="2"/>
  <c r="J43" i="2"/>
  <c r="K43" i="2" s="1"/>
  <c r="L42" i="2"/>
  <c r="J42" i="2"/>
  <c r="K42" i="2" s="1"/>
  <c r="L41" i="2"/>
  <c r="J41" i="2"/>
  <c r="K41" i="2" s="1"/>
  <c r="J40" i="2"/>
  <c r="K40" i="2" s="1"/>
  <c r="J39" i="2"/>
  <c r="K39" i="2" s="1"/>
  <c r="J38" i="2"/>
  <c r="K38" i="2" s="1"/>
  <c r="J37" i="2"/>
  <c r="K37" i="2" s="1"/>
  <c r="I37" i="2"/>
  <c r="E37" i="2"/>
  <c r="E30" i="2"/>
  <c r="E29" i="2"/>
  <c r="E28" i="2"/>
  <c r="E27" i="2"/>
  <c r="H26" i="2"/>
  <c r="J26" i="2" s="1"/>
  <c r="K26" i="2" s="1"/>
  <c r="E26" i="2"/>
  <c r="J25" i="2"/>
  <c r="K25" i="2" s="1"/>
  <c r="I25" i="2"/>
  <c r="E25" i="2"/>
  <c r="J24" i="2"/>
  <c r="K24" i="2" s="1"/>
  <c r="I24" i="2"/>
  <c r="E24" i="2"/>
  <c r="J22" i="2"/>
  <c r="K22" i="2" s="1"/>
  <c r="I22" i="2"/>
  <c r="E22" i="2"/>
  <c r="J21" i="2"/>
  <c r="K21" i="2" s="1"/>
  <c r="I21" i="2"/>
  <c r="E2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J17" i="2"/>
  <c r="K17" i="2" s="1"/>
  <c r="I17" i="2"/>
  <c r="F17" i="2"/>
  <c r="E17" i="2"/>
  <c r="L16" i="2"/>
  <c r="J16" i="2"/>
  <c r="K16" i="2" s="1"/>
  <c r="I16" i="2"/>
  <c r="E16" i="2"/>
  <c r="L15" i="2"/>
  <c r="J15" i="2"/>
  <c r="K15" i="2" s="1"/>
  <c r="I15" i="2"/>
  <c r="E15" i="2"/>
  <c r="M43" i="2" l="1"/>
  <c r="N43" i="2" s="1"/>
  <c r="M57" i="2"/>
  <c r="N57" i="2" s="1"/>
  <c r="M42" i="2"/>
  <c r="N42" i="2" s="1"/>
  <c r="M44" i="2"/>
  <c r="N44" i="2" s="1"/>
  <c r="M12" i="2"/>
  <c r="N12" i="2" s="1"/>
  <c r="M14" i="2"/>
  <c r="N14" i="2" s="1"/>
  <c r="M40" i="2"/>
  <c r="M26" i="2"/>
  <c r="M39" i="2"/>
  <c r="N48" i="2"/>
  <c r="N50" i="2"/>
  <c r="N52" i="2"/>
  <c r="H27" i="2"/>
  <c r="J27" i="2" s="1"/>
  <c r="K27" i="2" s="1"/>
  <c r="M27" i="2" s="1"/>
  <c r="E5" i="2"/>
  <c r="E4" i="2"/>
  <c r="M37" i="2"/>
  <c r="M38" i="2"/>
  <c r="I4" i="2"/>
  <c r="M13" i="2"/>
  <c r="N13" i="2" s="1"/>
  <c r="N54" i="2"/>
  <c r="N53" i="2"/>
  <c r="N51" i="2"/>
  <c r="M18" i="2"/>
  <c r="M22" i="2"/>
  <c r="M24" i="2"/>
  <c r="M25" i="2"/>
  <c r="M19" i="2"/>
  <c r="M16" i="2"/>
  <c r="N16" i="2" s="1"/>
  <c r="N60" i="2"/>
  <c r="M20" i="2"/>
  <c r="N49" i="2"/>
  <c r="M21" i="2"/>
  <c r="N58" i="2"/>
  <c r="J59" i="2"/>
  <c r="M17" i="2"/>
  <c r="N47" i="2"/>
  <c r="M15" i="2"/>
  <c r="L18" i="2"/>
  <c r="F39" i="2"/>
  <c r="F37" i="2"/>
  <c r="L37" i="2" s="1"/>
  <c r="N37" i="2" s="1"/>
  <c r="M41" i="2"/>
  <c r="N41" i="2" s="1"/>
  <c r="I27" i="2"/>
  <c r="H28" i="2"/>
  <c r="I26" i="2"/>
  <c r="L17" i="2"/>
  <c r="K59" i="2" l="1"/>
  <c r="M59" i="2" s="1"/>
  <c r="N17" i="2"/>
  <c r="N18" i="2"/>
  <c r="N59" i="2"/>
  <c r="H29" i="2"/>
  <c r="I28" i="2"/>
  <c r="J28" i="2"/>
  <c r="K28" i="2" s="1"/>
  <c r="L39" i="2"/>
  <c r="N39" i="2" s="1"/>
  <c r="F40" i="2"/>
  <c r="F20" i="2" s="1"/>
  <c r="M5" i="2"/>
  <c r="N15" i="2"/>
  <c r="F38" i="2"/>
  <c r="L38" i="2" s="1"/>
  <c r="N38" i="2" s="1"/>
  <c r="L19" i="2"/>
  <c r="N19" i="2" s="1"/>
  <c r="K4" i="2" l="1"/>
  <c r="L4" i="2" s="1"/>
  <c r="L40" i="2"/>
  <c r="N40" i="2" s="1"/>
  <c r="M28" i="2"/>
  <c r="I29" i="2"/>
  <c r="H30" i="2"/>
  <c r="J29" i="2"/>
  <c r="K29" i="2" s="1"/>
  <c r="M29" i="2" s="1"/>
  <c r="F21" i="2" l="1"/>
  <c r="L20" i="2"/>
  <c r="N20" i="2" s="1"/>
  <c r="J30" i="2"/>
  <c r="K30" i="2" s="1"/>
  <c r="M30" i="2" s="1"/>
  <c r="I30" i="2"/>
  <c r="I5" i="2" s="1"/>
  <c r="K5" i="2"/>
  <c r="L5" i="2" l="1"/>
  <c r="K2" i="2"/>
  <c r="B5" i="2" s="1"/>
  <c r="F22" i="2"/>
  <c r="L21" i="2"/>
  <c r="N21" i="2" s="1"/>
  <c r="L22" i="2" l="1"/>
  <c r="N22" i="2" s="1"/>
  <c r="F24" i="2"/>
  <c r="L24" i="2" l="1"/>
  <c r="N24" i="2" s="1"/>
  <c r="F25" i="2"/>
  <c r="L25" i="2" l="1"/>
  <c r="N25" i="2" s="1"/>
  <c r="N5" i="2" s="1"/>
  <c r="F26" i="2"/>
  <c r="L26" i="2" l="1"/>
  <c r="N26" i="2" s="1"/>
  <c r="F27" i="2"/>
  <c r="L27" i="2" l="1"/>
  <c r="N27" i="2" s="1"/>
  <c r="F28" i="2"/>
  <c r="F29" i="2" l="1"/>
  <c r="L28" i="2"/>
  <c r="N28" i="2" s="1"/>
  <c r="L29" i="2" l="1"/>
  <c r="N29" i="2" s="1"/>
  <c r="F30" i="2"/>
  <c r="L30" i="2" s="1"/>
  <c r="N30" i="2" s="1"/>
</calcChain>
</file>

<file path=xl/sharedStrings.xml><?xml version="1.0" encoding="utf-8"?>
<sst xmlns="http://schemas.openxmlformats.org/spreadsheetml/2006/main" count="399" uniqueCount="226">
  <si>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</si>
  <si>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</si>
  <si>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</si>
  <si>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</si>
  <si>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</si>
  <si>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</si>
  <si>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</si>
  <si>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</si>
  <si>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</si>
  <si>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</si>
  <si>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</si>
  <si>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</si>
  <si>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</si>
  <si>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</si>
  <si>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</si>
  <si>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</si>
  <si>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</si>
  <si>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</si>
  <si>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</si>
  <si>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</si>
  <si>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</si>
  <si>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</si>
  <si>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</si>
  <si>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</si>
  <si>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</si>
  <si>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</si>
  <si>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</si>
  <si>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</si>
  <si>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</si>
  <si>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</si>
  <si>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</si>
  <si>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</si>
  <si>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</si>
  <si>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</si>
  <si>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</si>
  <si>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</si>
  <si>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</si>
  <si>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</si>
  <si>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</si>
  <si>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</si>
  <si>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</si>
  <si>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</si>
  <si>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</si>
  <si>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</si>
  <si>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</si>
  <si>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</si>
  <si>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</si>
  <si>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</si>
  <si>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</si>
  <si>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</si>
  <si>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</si>
  <si>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</si>
  <si>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</si>
  <si>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</si>
  <si>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</si>
  <si>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</si>
  <si>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</si>
  <si>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</si>
  <si>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</si>
  <si>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</si>
  <si>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</si>
  <si>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</si>
  <si>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</si>
  <si>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</si>
  <si>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</si>
  <si>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</si>
  <si>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</si>
  <si>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</si>
  <si>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</si>
  <si>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</si>
  <si>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</si>
  <si>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</si>
  <si>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</si>
  <si>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</si>
  <si>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</si>
  <si>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</si>
  <si>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</si>
  <si>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</si>
  <si>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</si>
  <si>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</si>
  <si>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</si>
  <si>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</si>
  <si>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</si>
  <si>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</si>
  <si>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</si>
  <si>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</si>
  <si>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</si>
  <si>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</si>
  <si>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</si>
  <si>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</si>
  <si>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</si>
  <si>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</si>
  <si>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</si>
  <si>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</si>
  <si>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</si>
  <si>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</si>
  <si>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</si>
  <si>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</si>
  <si>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</si>
  <si>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</si>
  <si>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</si>
  <si>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</si>
  <si>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</si>
  <si>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</si>
  <si>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</si>
  <si>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</si>
  <si>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</si>
  <si>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</si>
  <si>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</si>
  <si>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</si>
  <si>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</si>
  <si>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</si>
  <si>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</si>
  <si>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</si>
  <si>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</si>
  <si>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</si>
  <si>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</si>
  <si>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</si>
  <si>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</si>
  <si>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</si>
  <si>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</si>
  <si>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</si>
  <si>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</si>
  <si>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</si>
  <si>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</si>
  <si>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</si>
  <si>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</si>
  <si>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</si>
  <si>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</si>
  <si>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</si>
  <si>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</si>
  <si>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</si>
  <si>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</si>
  <si>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</si>
  <si>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</si>
  <si>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</si>
  <si>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</si>
  <si>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</si>
  <si>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</si>
  <si>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</si>
  <si>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</si>
  <si>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</si>
  <si>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</si>
  <si>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</si>
  <si>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</si>
  <si>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</si>
  <si>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</si>
  <si>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</si>
  <si>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</si>
  <si>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</si>
  <si>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</si>
  <si>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</si>
  <si>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</si>
  <si>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</si>
  <si>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</si>
  <si>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</si>
  <si>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</si>
  <si>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</si>
  <si>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</si>
  <si>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</si>
  <si>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</si>
  <si>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</si>
  <si>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</si>
  <si>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</si>
  <si>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</si>
  <si>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</si>
  <si>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</si>
  <si>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</si>
  <si>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</si>
  <si>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</si>
  <si>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</si>
  <si>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</si>
  <si>
    <t>TTE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</si>
  <si>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</si>
  <si>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</si>
  <si>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</si>
  <si>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</si>
  <si>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</si>
  <si>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</si>
  <si>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</si>
  <si>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</si>
  <si>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</si>
  <si>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</si>
  <si>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</si>
  <si>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</si>
  <si>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</si>
  <si>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</si>
  <si>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</si>
  <si>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</si>
  <si>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</si>
  <si>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</si>
  <si>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</si>
  <si>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</si>
  <si>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</si>
  <si>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</si>
  <si>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</si>
  <si>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</si>
  <si>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</si>
  <si>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</si>
  <si>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</si>
  <si>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</si>
  <si>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</si>
  <si>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</si>
  <si>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</si>
  <si>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</si>
  <si>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</si>
  <si>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</si>
  <si>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</si>
  <si>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</si>
  <si>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</si>
  <si>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</si>
  <si>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</si>
  <si>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</si>
  <si>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</si>
  <si>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</si>
  <si>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</si>
  <si>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</si>
  <si>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>GAU</t>
  </si>
  <si>
    <t>LMKDC</t>
  </si>
  <si>
    <t>ALVES</t>
  </si>
  <si>
    <t>OBAMS</t>
  </si>
  <si>
    <t>MOGAN</t>
  </si>
  <si>
    <t>EUR</t>
  </si>
  <si>
    <t>XU100</t>
  </si>
  <si>
    <t>TPL</t>
  </si>
  <si>
    <t>satış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</si>
</sst>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  <numFmt numFmtId="174" formatCode="0.0000%"/>
    <numFmt numFmtId="175" formatCode="%0.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38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  <xf numFmtId="16" fontId="0" fillId="0" borderId="0" xfId="0" applyNumberFormat="1"/>
    <xf numFmtId="171" fontId="0" fillId="0" borderId="0" xfId="0" applyNumberFormat="1"/>
    <xf numFmtId="1" fontId="0" fillId="0" borderId="0" xfId="0" applyNumberFormat="1"/>
    <xf numFmtId="2" fontId="0" fillId="0" borderId="0" xfId="0" applyNumberFormat="1"/>
    <xf numFmtId="174" fontId="19" fillId="0" borderId="0" xfId="1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0" fontId="19" fillId="0" borderId="0" xfId="1" applyNumberFormat="1"/>
    <xf numFmtId="4" fontId="0" fillId="0" borderId="0" xfId="0" applyNumberFormat="1"/>
    <xf numFmtId="4" fontId="19" fillId="0" borderId="0" xfId="1" applyNumberFormat="1"/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horizontal="right" vertical="top" wrapText="1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vertical="top" wrapText="1"/>
      <protection locked="0"/>
    </xf>
    <xf numFmtId="165" fontId="0" fillId="0" borderId="0" xfId="0" applyNumberFormat="1" applyAlignment="1" applyProtection="1">
      <alignment vertical="top"/>
      <protection locked="0"/>
    </xf>
    <xf numFmtId="165" fontId="0" fillId="0" borderId="0" xfId="0" applyNumberFormat="1" applyProtection="1">
      <protection locked="0"/>
    </xf>
    <xf numFmtId="10" fontId="0" fillId="0" borderId="0" xfId="0" applyNumberFormat="1" applyAlignment="1">
      <alignment horizontal="center" vertical="top" wrapText="1"/>
    </xf>
    <xf numFmtId="0" fontId="0" fillId="20" borderId="0" xfId="0" applyFill="1"/>
    <xf numFmtId="0" fontId="0" fillId="20" borderId="0" xfId="0" applyFill="1" applyAlignment="1">
      <alignment horizontal="center"/>
    </xf>
    <xf numFmtId="1" fontId="0" fillId="20" borderId="0" xfId="0" applyNumberFormat="1" applyFill="1"/>
    <xf numFmtId="166" fontId="0" fillId="0" borderId="0" xfId="0" applyNumberFormat="1"/>
    <xf numFmtId="166" fontId="0" fillId="20" borderId="0" xfId="0" applyNumberFormat="1" applyFill="1" applyAlignment="1">
      <alignment horizontal="center"/>
    </xf>
    <xf numFmtId="175" fontId="19" fillId="0" borderId="0" xfId="1" applyNumberFormat="1"/>
    <xf numFmtId="2" fontId="2" fillId="11" borderId="0" xfId="0" applyNumberFormat="1" applyFont="1" applyFill="1" applyBorder="1"/>
    <xf numFmtId="0" fontId="2" fillId="11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8:M63" totalsRowShown="0">
  <autoFilter ref="A8:M63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4"/>
  <sheetViews>
    <sheetView tabSelected="1" topLeftCell="A2" zoomScale="160" zoomScaleNormal="160" workbookViewId="0">
      <selection activeCell="H12" sqref="H12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3" width="8.28515625" style="1" customWidth="1"/>
    <col min="14" max="14" width="8.28515625" style="1" bestFit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2">
        <v>45355</v>
      </c>
      <c r="K2" s="12">
        <f>SUM(K4:K5)</f>
        <v>235014.77166200004</v>
      </c>
    </row>
    <row r="3" spans="1:1024">
      <c r="B3" s="2">
        <v>43803</v>
      </c>
      <c r="K3"/>
      <c r="L3" s="13"/>
    </row>
    <row r="4" spans="1:1024">
      <c r="B4" s="3">
        <f>B2-B3</f>
        <v>1552</v>
      </c>
      <c r="D4" s="14" t="s">
        <v>27</v>
      </c>
      <c r="E4" s="15">
        <f>SUBTOTAL(109,E35:E62)</f>
        <v>385813.49822799995</v>
      </c>
      <c r="F4" s="16"/>
      <c r="G4" s="17"/>
      <c r="H4" s="18"/>
      <c r="I4" s="19">
        <f>SUBTOTAL(109,I35:I62)</f>
        <v>398941.44360799994</v>
      </c>
      <c r="J4" s="17"/>
      <c r="K4" s="15">
        <f>SUBTOTAL(109,K35:K61)</f>
        <v>13127.945380000016</v>
      </c>
      <c r="L4" s="20">
        <f>K4/E4</f>
        <v>3.4026661690934254E-2</v>
      </c>
    </row>
    <row r="5" spans="1:1024">
      <c r="B5" s="3">
        <f>K2/B4</f>
        <v>151.42704359664953</v>
      </c>
      <c r="D5" s="21" t="s">
        <v>28</v>
      </c>
      <c r="E5" s="22">
        <f>SUBTOTAL(109,E9:E32)</f>
        <v>358553.51620000007</v>
      </c>
      <c r="I5" s="23">
        <f>SUBTOTAL(109,I9:I32)</f>
        <v>2601.3988709999999</v>
      </c>
      <c r="K5" s="24">
        <f>SUBTOTAL(109,K9:K32)</f>
        <v>221886.82628200002</v>
      </c>
      <c r="L5" s="25">
        <f>K5/E5</f>
        <v>0.61883879604246361</v>
      </c>
      <c r="M5" s="26">
        <f>SUBTOTAL(101,M9:M25)</f>
        <v>0.37877622498594876</v>
      </c>
      <c r="N5" s="26">
        <f>SUBTOTAL(101,N9:N25)</f>
        <v>0.34170421525605565</v>
      </c>
    </row>
    <row r="6" spans="1:1024">
      <c r="D6" s="21"/>
      <c r="E6" s="22"/>
      <c r="I6" s="23"/>
      <c r="K6" s="22"/>
      <c r="L6" s="25"/>
      <c r="M6" s="27"/>
      <c r="N6" s="27"/>
    </row>
    <row r="7" spans="1:1024">
      <c r="B7" s="2" t="s">
        <v>29</v>
      </c>
      <c r="C7" s="28" t="s">
        <v>29</v>
      </c>
      <c r="D7" s="29" t="s">
        <v>29</v>
      </c>
      <c r="E7" s="29" t="s">
        <v>29</v>
      </c>
      <c r="F7" s="30" t="s">
        <v>30</v>
      </c>
      <c r="G7" s="17" t="s">
        <v>30</v>
      </c>
      <c r="H7" s="31" t="s">
        <v>30</v>
      </c>
      <c r="I7" s="19" t="s">
        <v>30</v>
      </c>
      <c r="J7" s="32" t="s">
        <v>31</v>
      </c>
      <c r="K7" s="33" t="s">
        <v>31</v>
      </c>
      <c r="L7" s="33" t="s">
        <v>32</v>
      </c>
      <c r="M7" s="34" t="s">
        <v>32</v>
      </c>
      <c r="N7" s="34" t="s">
        <v>33</v>
      </c>
    </row>
    <row r="8" spans="1:1024">
      <c r="A8" s="35" t="s">
        <v>34</v>
      </c>
      <c r="B8" s="36" t="s">
        <v>35</v>
      </c>
      <c r="C8" s="28" t="s">
        <v>36</v>
      </c>
      <c r="D8" s="29" t="s">
        <v>37</v>
      </c>
      <c r="E8" s="37" t="s">
        <v>38</v>
      </c>
      <c r="F8" s="30" t="s">
        <v>39</v>
      </c>
      <c r="G8" s="38" t="s">
        <v>40</v>
      </c>
      <c r="H8" s="39" t="s">
        <v>41</v>
      </c>
      <c r="I8" s="40" t="s">
        <v>42</v>
      </c>
      <c r="J8" s="41" t="s">
        <v>43</v>
      </c>
      <c r="K8" s="35" t="s">
        <v>44</v>
      </c>
      <c r="L8" s="35" t="s">
        <v>45</v>
      </c>
      <c r="M8" s="42" t="s">
        <v>46</v>
      </c>
      <c r="N8" s="42" t="s">
        <v>46</v>
      </c>
    </row>
    <row r="9" spans="1:1024">
      <c r="C9" s="32"/>
      <c r="D9" s="43"/>
      <c r="E9" s="33"/>
      <c r="F9" s="30"/>
      <c r="G9" s="32"/>
      <c r="H9" s="44"/>
      <c r="I9" s="45"/>
      <c r="J9" s="32"/>
      <c r="M9" s="42"/>
      <c r="N9" s="42"/>
    </row>
    <row r="10" spans="1:1024">
      <c r="C10" s="28"/>
      <c r="D10" s="29"/>
      <c r="E10" s="33"/>
      <c r="F10" s="30"/>
      <c r="G10" s="32"/>
      <c r="H10" s="44"/>
      <c r="I10" s="19"/>
      <c r="J10" s="41"/>
      <c r="L10" s="35"/>
      <c r="M10" s="42"/>
      <c r="N10" s="42"/>
    </row>
    <row r="11" spans="1:1024">
      <c r="A11" s="43" t="s">
        <v>50</v>
      </c>
      <c r="B11" s="2">
        <v>45295</v>
      </c>
      <c r="C11" s="28">
        <v>60</v>
      </c>
      <c r="D11" s="29">
        <v>578.66060300000004</v>
      </c>
      <c r="E11" s="46">
        <f>Sayfa2!$D11*Sayfa2!$C11</f>
        <v>34719.636180000001</v>
      </c>
      <c r="F11" s="2">
        <v>45355</v>
      </c>
      <c r="G11" s="17"/>
      <c r="H11" s="18">
        <v>579</v>
      </c>
      <c r="I11" s="19">
        <f>Sayfa2!$H11*Sayfa2!$G11</f>
        <v>0</v>
      </c>
      <c r="J11" s="28">
        <f t="shared" ref="J11" si="0">H11-D11</f>
        <v>0.33939699999996265</v>
      </c>
      <c r="K11" s="47">
        <f>Sayfa2!$J11*Sayfa2!$C11</f>
        <v>20.363819999997759</v>
      </c>
      <c r="L11" s="48">
        <f t="shared" ref="L11" si="1">F11-B11</f>
        <v>60</v>
      </c>
      <c r="M11" s="26">
        <f t="shared" ref="M11" si="2">K11/E11</f>
        <v>5.8652169897241587E-4</v>
      </c>
      <c r="N11" s="26">
        <f t="shared" ref="N11" si="3">M11/L11*30</f>
        <v>2.9326084948620793E-4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</row>
    <row r="12" spans="1:1024">
      <c r="A12" s="43" t="s">
        <v>50</v>
      </c>
      <c r="B12" s="2">
        <v>45350</v>
      </c>
      <c r="C12" s="28">
        <v>24</v>
      </c>
      <c r="D12" s="29">
        <v>575.21535400000005</v>
      </c>
      <c r="E12" s="46">
        <f>Sayfa2!$D12*Sayfa2!$C12</f>
        <v>13805.168496000002</v>
      </c>
      <c r="F12" s="2">
        <v>45355</v>
      </c>
      <c r="G12" s="17"/>
      <c r="H12" s="18">
        <f>Sayfa4!I2</f>
        <v>578.66060300000004</v>
      </c>
      <c r="I12" s="19">
        <f>Sayfa2!$H12*Sayfa2!$G12</f>
        <v>0</v>
      </c>
      <c r="J12" s="28">
        <f t="shared" ref="J12" si="4">H12-D12</f>
        <v>3.4452489999999898</v>
      </c>
      <c r="K12" s="47">
        <f>Sayfa2!$J12*Sayfa2!$C12</f>
        <v>82.685975999999755</v>
      </c>
      <c r="L12" s="48">
        <f t="shared" ref="L12" si="5">F12-B12</f>
        <v>5</v>
      </c>
      <c r="M12" s="26">
        <f t="shared" ref="M12" si="6">K12/E12</f>
        <v>5.9894941538712635E-3</v>
      </c>
      <c r="N12" s="26">
        <f t="shared" ref="N12" si="7">M12/L12*30</f>
        <v>3.593696492322758E-2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>
      <c r="A13" s="43" t="s">
        <v>170</v>
      </c>
      <c r="B13" s="2">
        <v>45350</v>
      </c>
      <c r="C13" s="136">
        <v>68</v>
      </c>
      <c r="D13" s="137">
        <v>11.33</v>
      </c>
      <c r="E13" s="47">
        <f>Sayfa2!$D13*Sayfa2!$C13</f>
        <v>770.44</v>
      </c>
      <c r="F13" s="2">
        <v>45355</v>
      </c>
      <c r="G13" s="17"/>
      <c r="H13" s="18">
        <v>12.43</v>
      </c>
      <c r="I13" s="19">
        <f>Sayfa2!$H13*Sayfa2!$G13</f>
        <v>0</v>
      </c>
      <c r="J13" s="28">
        <f t="shared" ref="J13:J14" si="8">H13-D13</f>
        <v>1.0999999999999996</v>
      </c>
      <c r="K13" s="47">
        <f>Sayfa2!$J13*Sayfa2!$C13</f>
        <v>74.799999999999983</v>
      </c>
      <c r="L13" s="48">
        <f t="shared" ref="L13:L14" si="9">F13-B13</f>
        <v>5</v>
      </c>
      <c r="M13" s="26">
        <f t="shared" ref="M13:M14" si="10">K13/E13</f>
        <v>9.708737864077667E-2</v>
      </c>
      <c r="N13" s="26">
        <f t="shared" ref="N13:N14" si="11">M13/L13*30</f>
        <v>0.58252427184466005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>
      <c r="A14" s="43" t="s">
        <v>171</v>
      </c>
      <c r="B14" s="2">
        <v>44784</v>
      </c>
      <c r="C14" s="28">
        <v>23.19</v>
      </c>
      <c r="D14" s="29">
        <v>18.721599999999999</v>
      </c>
      <c r="E14" s="46">
        <f>Sayfa2!$D14*Sayfa2!$C14</f>
        <v>434.15390400000001</v>
      </c>
      <c r="F14" s="49">
        <f t="shared" ref="F14" si="12">F13</f>
        <v>45355</v>
      </c>
      <c r="G14" s="50">
        <v>23.19</v>
      </c>
      <c r="H14" s="51">
        <v>33.222900000000003</v>
      </c>
      <c r="I14" s="19">
        <f>Sayfa2!$H14*Sayfa2!$G14</f>
        <v>770.43905100000006</v>
      </c>
      <c r="J14" s="28">
        <f t="shared" si="8"/>
        <v>14.501300000000004</v>
      </c>
      <c r="K14" s="47">
        <f>Sayfa2!$J14*Sayfa2!$C14</f>
        <v>336.28514700000011</v>
      </c>
      <c r="L14" s="48">
        <f t="shared" si="9"/>
        <v>571</v>
      </c>
      <c r="M14" s="26">
        <f t="shared" si="10"/>
        <v>0.77457589094949175</v>
      </c>
      <c r="N14" s="26">
        <f t="shared" si="11"/>
        <v>4.0695756091917251E-2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</row>
    <row r="15" spans="1:1024">
      <c r="A15" s="1" t="s">
        <v>47</v>
      </c>
      <c r="B15" s="2">
        <v>45348</v>
      </c>
      <c r="C15" s="28">
        <v>75000</v>
      </c>
      <c r="D15" s="29">
        <v>1.064435</v>
      </c>
      <c r="E15" s="46">
        <f>Sayfa2!$D15*Sayfa2!$C15</f>
        <v>79832.625</v>
      </c>
      <c r="F15" s="2">
        <v>45355</v>
      </c>
      <c r="G15" s="17"/>
      <c r="H15" s="18">
        <f>Sayfa4!K2</f>
        <v>1.041954</v>
      </c>
      <c r="I15" s="19">
        <f>Sayfa2!$H15*Sayfa2!$G15</f>
        <v>0</v>
      </c>
      <c r="J15" s="28">
        <f t="shared" ref="J15:J30" si="13">H15-D15</f>
        <v>-2.2480999999999973E-2</v>
      </c>
      <c r="K15" s="47">
        <f>Sayfa2!$J15*Sayfa2!$C15</f>
        <v>-1686.074999999998</v>
      </c>
      <c r="L15" s="48">
        <f t="shared" ref="L15:L30" si="14">F15-B15</f>
        <v>7</v>
      </c>
      <c r="M15" s="26">
        <f t="shared" ref="M15:M30" si="15">K15/E15</f>
        <v>-2.1120124761023429E-2</v>
      </c>
      <c r="N15" s="26">
        <f t="shared" ref="N15:N30" si="16">M15/L15*30</f>
        <v>-9.0514820404386132E-2</v>
      </c>
    </row>
    <row r="16" spans="1:1024">
      <c r="A16" s="1" t="s">
        <v>48</v>
      </c>
      <c r="B16" s="2">
        <v>45344</v>
      </c>
      <c r="C16" s="28">
        <v>15</v>
      </c>
      <c r="D16" s="29">
        <v>39.24</v>
      </c>
      <c r="E16" s="46">
        <f>Sayfa2!$D16*Sayfa2!$C16</f>
        <v>588.6</v>
      </c>
      <c r="F16" s="2">
        <v>45355</v>
      </c>
      <c r="G16" s="17"/>
      <c r="H16" s="18">
        <f>Sayfa4!Q2</f>
        <v>47.46</v>
      </c>
      <c r="I16" s="19">
        <f>Sayfa2!$H16*Sayfa2!$G16</f>
        <v>0</v>
      </c>
      <c r="J16" s="28">
        <f t="shared" si="13"/>
        <v>8.2199999999999989</v>
      </c>
      <c r="K16" s="47">
        <f>Sayfa2!$J16*Sayfa2!$C16</f>
        <v>123.29999999999998</v>
      </c>
      <c r="L16" s="48">
        <f t="shared" si="14"/>
        <v>11</v>
      </c>
      <c r="M16" s="26">
        <f t="shared" si="15"/>
        <v>0.209480122324159</v>
      </c>
      <c r="N16" s="26">
        <f t="shared" si="16"/>
        <v>0.57130942452043365</v>
      </c>
    </row>
    <row r="17" spans="1:1024">
      <c r="A17" s="1" t="s">
        <v>49</v>
      </c>
      <c r="B17" s="2">
        <v>45344</v>
      </c>
      <c r="C17" s="28">
        <v>12</v>
      </c>
      <c r="D17" s="29">
        <v>19.45</v>
      </c>
      <c r="E17" s="46">
        <f>Sayfa2!$D17*Sayfa2!$C17</f>
        <v>233.39999999999998</v>
      </c>
      <c r="F17" s="2">
        <f>F16</f>
        <v>45355</v>
      </c>
      <c r="G17" s="17"/>
      <c r="H17" s="18">
        <f>Sayfa4!O2</f>
        <v>25.84</v>
      </c>
      <c r="I17" s="19">
        <f>Sayfa2!$H17*Sayfa2!$G17</f>
        <v>0</v>
      </c>
      <c r="J17" s="28">
        <f t="shared" si="13"/>
        <v>6.3900000000000006</v>
      </c>
      <c r="K17" s="47">
        <f>Sayfa2!$J17*Sayfa2!$C17</f>
        <v>76.680000000000007</v>
      </c>
      <c r="L17" s="48">
        <f t="shared" si="14"/>
        <v>11</v>
      </c>
      <c r="M17" s="26">
        <f t="shared" si="15"/>
        <v>0.32853470437018001</v>
      </c>
      <c r="N17" s="26">
        <f t="shared" si="16"/>
        <v>0.89600373919140008</v>
      </c>
    </row>
    <row r="18" spans="1:1024">
      <c r="A18" s="1" t="s">
        <v>47</v>
      </c>
      <c r="B18" s="2">
        <v>45344</v>
      </c>
      <c r="C18" s="28">
        <v>50000</v>
      </c>
      <c r="D18" s="29">
        <v>1.0032049999999999</v>
      </c>
      <c r="E18" s="46">
        <f>Sayfa2!$D18*Sayfa2!$C18</f>
        <v>50160.249999999993</v>
      </c>
      <c r="F18" s="2">
        <v>45355</v>
      </c>
      <c r="G18" s="17"/>
      <c r="H18" s="18">
        <f>H15</f>
        <v>1.041954</v>
      </c>
      <c r="I18" s="19">
        <f>Sayfa2!$H18*Sayfa2!$G18</f>
        <v>0</v>
      </c>
      <c r="J18" s="28">
        <f t="shared" si="13"/>
        <v>3.8749000000000144E-2</v>
      </c>
      <c r="K18" s="47">
        <f>Sayfa2!$J18*Sayfa2!$C18</f>
        <v>1937.4500000000073</v>
      </c>
      <c r="L18" s="48">
        <f t="shared" si="14"/>
        <v>11</v>
      </c>
      <c r="M18" s="26">
        <f t="shared" si="15"/>
        <v>3.862520621408401E-2</v>
      </c>
      <c r="N18" s="26">
        <f t="shared" si="16"/>
        <v>0.10534147149295639</v>
      </c>
    </row>
    <row r="19" spans="1:1024">
      <c r="A19" s="1" t="s">
        <v>50</v>
      </c>
      <c r="B19" s="2">
        <v>45344</v>
      </c>
      <c r="C19" s="28">
        <v>33</v>
      </c>
      <c r="D19" s="29">
        <v>571.10522800000001</v>
      </c>
      <c r="E19" s="46">
        <f>Sayfa2!$D19*Sayfa2!$C19</f>
        <v>18846.472524000001</v>
      </c>
      <c r="F19" s="2">
        <v>45355</v>
      </c>
      <c r="G19" s="17"/>
      <c r="H19" s="18">
        <f>H12</f>
        <v>578.66060300000004</v>
      </c>
      <c r="I19" s="19">
        <f>Sayfa2!$H19*Sayfa2!$G19</f>
        <v>0</v>
      </c>
      <c r="J19" s="28">
        <f t="shared" si="13"/>
        <v>7.5553750000000264</v>
      </c>
      <c r="K19" s="47">
        <f>Sayfa2!$J19*Sayfa2!$C19</f>
        <v>249.32737500000087</v>
      </c>
      <c r="L19" s="48">
        <f t="shared" si="14"/>
        <v>11</v>
      </c>
      <c r="M19" s="26">
        <f t="shared" si="15"/>
        <v>1.3229392114757573E-2</v>
      </c>
      <c r="N19" s="26">
        <f t="shared" si="16"/>
        <v>3.6080160312975194E-2</v>
      </c>
    </row>
    <row r="20" spans="1:1024">
      <c r="A20" s="1" t="s">
        <v>51</v>
      </c>
      <c r="B20" s="2">
        <v>45341</v>
      </c>
      <c r="C20" s="28">
        <v>36</v>
      </c>
      <c r="D20" s="29">
        <v>16.2</v>
      </c>
      <c r="E20" s="46">
        <f>Sayfa2!$D20*Sayfa2!$C20</f>
        <v>583.19999999999993</v>
      </c>
      <c r="F20" s="2">
        <f>F40</f>
        <v>45355</v>
      </c>
      <c r="G20" s="17">
        <v>36</v>
      </c>
      <c r="H20" s="18">
        <f>Sayfa4!M5</f>
        <v>34.659999999999997</v>
      </c>
      <c r="I20" s="19">
        <f>Sayfa2!$H20*Sayfa2!$G20</f>
        <v>1247.7599999999998</v>
      </c>
      <c r="J20" s="28">
        <f t="shared" si="13"/>
        <v>18.459999999999997</v>
      </c>
      <c r="K20" s="47">
        <f>Sayfa2!$J20*Sayfa2!$C20</f>
        <v>664.56</v>
      </c>
      <c r="L20" s="48">
        <f t="shared" si="14"/>
        <v>14</v>
      </c>
      <c r="M20" s="26">
        <f t="shared" si="15"/>
        <v>1.1395061728395062</v>
      </c>
      <c r="N20" s="26">
        <f t="shared" si="16"/>
        <v>2.4417989417989419</v>
      </c>
    </row>
    <row r="21" spans="1:1024">
      <c r="A21" s="1" t="s">
        <v>52</v>
      </c>
      <c r="B21" s="2">
        <v>44784</v>
      </c>
      <c r="C21" s="28">
        <v>18.010000000000002</v>
      </c>
      <c r="D21" s="29">
        <v>18.721599999999999</v>
      </c>
      <c r="E21" s="46">
        <f>Sayfa2!$D21*Sayfa2!$C21</f>
        <v>337.176016</v>
      </c>
      <c r="F21" s="2">
        <f t="shared" ref="F21:F30" si="17">F20</f>
        <v>45355</v>
      </c>
      <c r="G21" s="17">
        <v>18.010000000000002</v>
      </c>
      <c r="H21" s="18">
        <v>32.381999999999998</v>
      </c>
      <c r="I21" s="19">
        <f>Sayfa2!$H21*Sayfa2!$G21</f>
        <v>583.19982000000005</v>
      </c>
      <c r="J21" s="28">
        <f t="shared" si="13"/>
        <v>13.660399999999999</v>
      </c>
      <c r="K21" s="47">
        <f>Sayfa2!$J21*Sayfa2!$C21</f>
        <v>246.02380400000001</v>
      </c>
      <c r="L21" s="48">
        <f t="shared" si="14"/>
        <v>571</v>
      </c>
      <c r="M21" s="26">
        <f t="shared" si="15"/>
        <v>0.72965985813178369</v>
      </c>
      <c r="N21" s="26">
        <f t="shared" si="16"/>
        <v>3.8335894472773226E-2</v>
      </c>
    </row>
    <row r="22" spans="1:1024">
      <c r="A22" s="1" t="s">
        <v>53</v>
      </c>
      <c r="B22" s="2">
        <v>44784</v>
      </c>
      <c r="C22" s="28">
        <v>298.8</v>
      </c>
      <c r="D22" s="29">
        <v>18.721599999999999</v>
      </c>
      <c r="E22" s="46">
        <f>Sayfa2!$D22*Sayfa2!$C22</f>
        <v>5594.0140799999999</v>
      </c>
      <c r="F22" s="2">
        <f t="shared" si="17"/>
        <v>45355</v>
      </c>
      <c r="G22" s="17"/>
      <c r="H22" s="18">
        <f>Sayfa4!G2</f>
        <v>33.542299999999997</v>
      </c>
      <c r="I22" s="19">
        <f>Sayfa2!$H22*Sayfa2!$G22</f>
        <v>0</v>
      </c>
      <c r="J22" s="28">
        <f t="shared" si="13"/>
        <v>14.820699999999999</v>
      </c>
      <c r="K22" s="47">
        <f>Sayfa2!$J22*Sayfa2!$C22</f>
        <v>4428.4251599999998</v>
      </c>
      <c r="L22" s="48">
        <f t="shared" si="14"/>
        <v>571</v>
      </c>
      <c r="M22" s="26">
        <f t="shared" si="15"/>
        <v>0.7916363985984104</v>
      </c>
      <c r="N22" s="26">
        <f t="shared" si="16"/>
        <v>4.1592105005170424E-2</v>
      </c>
    </row>
    <row r="23" spans="1:1024">
      <c r="A23" s="97"/>
      <c r="B23" s="98"/>
      <c r="C23" s="99"/>
      <c r="D23" s="100"/>
      <c r="E23" s="101"/>
      <c r="F23" s="98"/>
      <c r="G23" s="102"/>
      <c r="H23" s="103"/>
      <c r="I23" s="104"/>
      <c r="J23" s="99"/>
      <c r="K23" s="105"/>
      <c r="L23" s="106"/>
      <c r="M23" s="107"/>
      <c r="N23" s="107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  <c r="IW23" s="43"/>
      <c r="IX23" s="43"/>
      <c r="IY23" s="43"/>
      <c r="IZ23" s="43"/>
      <c r="JA23" s="43"/>
      <c r="JB23" s="43"/>
      <c r="JC23" s="43"/>
      <c r="JD23" s="43"/>
      <c r="JE23" s="43"/>
      <c r="JF23" s="43"/>
      <c r="JG23" s="43"/>
      <c r="JH23" s="43"/>
      <c r="JI23" s="43"/>
      <c r="JJ23" s="43"/>
      <c r="JK23" s="43"/>
      <c r="JL23" s="43"/>
      <c r="JM23" s="43"/>
      <c r="JN23" s="43"/>
      <c r="JO23" s="43"/>
      <c r="JP23" s="43"/>
      <c r="JQ23" s="43"/>
      <c r="JR23" s="43"/>
      <c r="JS23" s="43"/>
      <c r="JT23" s="43"/>
      <c r="JU23" s="43"/>
      <c r="JV23" s="43"/>
      <c r="JW23" s="43"/>
      <c r="JX23" s="43"/>
      <c r="JY23" s="43"/>
      <c r="JZ23" s="43"/>
      <c r="KA23" s="43"/>
      <c r="KB23" s="43"/>
      <c r="KC23" s="43"/>
      <c r="KD23" s="43"/>
      <c r="KE23" s="43"/>
      <c r="KF23" s="43"/>
      <c r="KG23" s="43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3"/>
      <c r="KU23" s="43"/>
      <c r="KV23" s="43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3"/>
      <c r="LK23" s="43"/>
      <c r="LL23" s="43"/>
      <c r="LM23" s="43"/>
      <c r="LN23" s="43"/>
      <c r="LO23" s="43"/>
      <c r="LP23" s="43"/>
      <c r="LQ23" s="43"/>
      <c r="LR23" s="43"/>
      <c r="LS23" s="43"/>
      <c r="LT23" s="43"/>
      <c r="LU23" s="43"/>
      <c r="LV23" s="43"/>
      <c r="LW23" s="43"/>
      <c r="LX23" s="43"/>
      <c r="LY23" s="43"/>
      <c r="LZ23" s="43"/>
      <c r="MA23" s="43"/>
      <c r="MB23" s="43"/>
      <c r="MC23" s="43"/>
      <c r="MD23" s="43"/>
      <c r="ME23" s="43"/>
      <c r="MF23" s="43"/>
      <c r="MG23" s="43"/>
      <c r="MH23" s="43"/>
      <c r="MI23" s="43"/>
      <c r="MJ23" s="43"/>
      <c r="MK23" s="43"/>
      <c r="ML23" s="43"/>
      <c r="MM23" s="43"/>
      <c r="MN23" s="43"/>
      <c r="MO23" s="43"/>
      <c r="MP23" s="43"/>
      <c r="MQ23" s="43"/>
      <c r="MR23" s="43"/>
      <c r="MS23" s="43"/>
      <c r="MT23" s="43"/>
      <c r="MU23" s="43"/>
      <c r="MV23" s="43"/>
      <c r="MW23" s="43"/>
      <c r="MX23" s="43"/>
      <c r="MY23" s="43"/>
      <c r="MZ23" s="43"/>
      <c r="NA23" s="43"/>
      <c r="NB23" s="43"/>
      <c r="NC23" s="43"/>
      <c r="ND23" s="43"/>
      <c r="NE23" s="43"/>
      <c r="NF23" s="43"/>
      <c r="NG23" s="43"/>
      <c r="NH23" s="43"/>
      <c r="NI23" s="43"/>
      <c r="NJ23" s="43"/>
      <c r="NK23" s="43"/>
      <c r="NL23" s="43"/>
      <c r="NM23" s="43"/>
      <c r="NN23" s="43"/>
      <c r="NO23" s="43"/>
      <c r="NP23" s="43"/>
      <c r="NQ23" s="43"/>
      <c r="NR23" s="43"/>
      <c r="NS23" s="43"/>
      <c r="NT23" s="43"/>
      <c r="NU23" s="43"/>
      <c r="NV23" s="43"/>
      <c r="NW23" s="43"/>
      <c r="NX23" s="43"/>
      <c r="NY23" s="43"/>
      <c r="NZ23" s="43"/>
      <c r="OA23" s="43"/>
      <c r="OB23" s="43"/>
      <c r="OC23" s="43"/>
      <c r="OD23" s="43"/>
      <c r="OE23" s="43"/>
      <c r="OF23" s="43"/>
      <c r="OG23" s="43"/>
      <c r="OH23" s="43"/>
      <c r="OI23" s="43"/>
      <c r="OJ23" s="43"/>
      <c r="OK23" s="43"/>
      <c r="OL23" s="43"/>
      <c r="OM23" s="43"/>
      <c r="ON23" s="43"/>
      <c r="OO23" s="43"/>
      <c r="OP23" s="43"/>
      <c r="OQ23" s="43"/>
      <c r="OR23" s="43"/>
      <c r="OS23" s="43"/>
      <c r="OT23" s="43"/>
      <c r="OU23" s="43"/>
      <c r="OV23" s="43"/>
      <c r="OW23" s="43"/>
      <c r="OX23" s="43"/>
      <c r="OY23" s="43"/>
      <c r="OZ23" s="43"/>
      <c r="PA23" s="43"/>
      <c r="PB23" s="43"/>
      <c r="PC23" s="43"/>
      <c r="PD23" s="43"/>
      <c r="PE23" s="43"/>
      <c r="PF23" s="43"/>
      <c r="PG23" s="43"/>
      <c r="PH23" s="43"/>
      <c r="PI23" s="43"/>
      <c r="PJ23" s="43"/>
      <c r="PK23" s="43"/>
      <c r="PL23" s="43"/>
      <c r="PM23" s="43"/>
      <c r="PN23" s="43"/>
      <c r="PO23" s="43"/>
      <c r="PP23" s="43"/>
      <c r="PQ23" s="43"/>
      <c r="PR23" s="43"/>
      <c r="PS23" s="43"/>
      <c r="PT23" s="43"/>
      <c r="PU23" s="43"/>
      <c r="PV23" s="43"/>
      <c r="PW23" s="43"/>
      <c r="PX23" s="43"/>
      <c r="PY23" s="43"/>
      <c r="PZ23" s="43"/>
      <c r="QA23" s="43"/>
      <c r="QB23" s="43"/>
      <c r="QC23" s="43"/>
      <c r="QD23" s="43"/>
      <c r="QE23" s="43"/>
      <c r="QF23" s="43"/>
      <c r="QG23" s="43"/>
      <c r="QH23" s="43"/>
      <c r="QI23" s="43"/>
      <c r="QJ23" s="43"/>
      <c r="QK23" s="43"/>
      <c r="QL23" s="43"/>
      <c r="QM23" s="43"/>
      <c r="QN23" s="43"/>
      <c r="QO23" s="43"/>
      <c r="QP23" s="43"/>
      <c r="QQ23" s="43"/>
      <c r="QR23" s="43"/>
      <c r="QS23" s="43"/>
      <c r="QT23" s="43"/>
      <c r="QU23" s="43"/>
      <c r="QV23" s="43"/>
      <c r="QW23" s="43"/>
      <c r="QX23" s="43"/>
      <c r="QY23" s="43"/>
      <c r="QZ23" s="43"/>
      <c r="RA23" s="43"/>
      <c r="RB23" s="43"/>
      <c r="RC23" s="43"/>
      <c r="RD23" s="43"/>
      <c r="RE23" s="43"/>
      <c r="RF23" s="43"/>
      <c r="RG23" s="43"/>
      <c r="RH23" s="43"/>
      <c r="RI23" s="43"/>
      <c r="RJ23" s="43"/>
      <c r="RK23" s="43"/>
      <c r="RL23" s="43"/>
      <c r="RM23" s="43"/>
      <c r="RN23" s="43"/>
      <c r="RO23" s="43"/>
      <c r="RP23" s="43"/>
      <c r="RQ23" s="43"/>
      <c r="RR23" s="43"/>
      <c r="RS23" s="43"/>
      <c r="RT23" s="43"/>
      <c r="RU23" s="43"/>
      <c r="RV23" s="43"/>
      <c r="RW23" s="43"/>
      <c r="RX23" s="43"/>
      <c r="RY23" s="43"/>
      <c r="RZ23" s="43"/>
      <c r="SA23" s="43"/>
      <c r="SB23" s="43"/>
      <c r="SC23" s="43"/>
      <c r="SD23" s="43"/>
      <c r="SE23" s="43"/>
      <c r="SF23" s="43"/>
      <c r="SG23" s="43"/>
      <c r="SH23" s="43"/>
      <c r="SI23" s="43"/>
      <c r="SJ23" s="43"/>
      <c r="SK23" s="43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3"/>
      <c r="TO23" s="43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3"/>
      <c r="UT23" s="43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3"/>
      <c r="VY23" s="43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3"/>
      <c r="XC23" s="43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3"/>
      <c r="XW23" s="43"/>
      <c r="XX23" s="43"/>
      <c r="XY23" s="43"/>
      <c r="XZ23" s="43"/>
      <c r="YA23" s="43"/>
      <c r="YB23" s="43"/>
      <c r="YC23" s="43"/>
      <c r="YD23" s="43"/>
      <c r="YE23" s="43"/>
      <c r="YF23" s="43"/>
      <c r="YG23" s="43"/>
      <c r="YH23" s="43"/>
      <c r="YI23" s="43"/>
      <c r="YJ23" s="43"/>
      <c r="YK23" s="43"/>
      <c r="YL23" s="43"/>
      <c r="YM23" s="43"/>
      <c r="YN23" s="43"/>
      <c r="YO23" s="43"/>
      <c r="YP23" s="43"/>
      <c r="YQ23" s="43"/>
      <c r="YR23" s="43"/>
      <c r="YS23" s="43"/>
      <c r="YT23" s="43"/>
      <c r="YU23" s="43"/>
      <c r="YV23" s="43"/>
      <c r="YW23" s="43"/>
      <c r="YX23" s="43"/>
      <c r="YY23" s="43"/>
      <c r="YZ23" s="43"/>
      <c r="ZA23" s="43"/>
      <c r="ZB23" s="43"/>
      <c r="ZC23" s="43"/>
      <c r="ZD23" s="43"/>
      <c r="ZE23" s="43"/>
      <c r="ZF23" s="43"/>
      <c r="ZG23" s="43"/>
      <c r="ZH23" s="43"/>
      <c r="ZI23" s="43"/>
      <c r="ZJ23" s="43"/>
      <c r="ZK23" s="43"/>
      <c r="ZL23" s="43"/>
      <c r="ZM23" s="43"/>
      <c r="ZN23" s="43"/>
      <c r="ZO23" s="43"/>
      <c r="ZP23" s="43"/>
      <c r="ZQ23" s="43"/>
      <c r="ZR23" s="43"/>
      <c r="ZS23" s="43"/>
      <c r="ZT23" s="43"/>
      <c r="ZU23" s="43"/>
      <c r="ZV23" s="43"/>
      <c r="ZW23" s="43"/>
      <c r="ZX23" s="43"/>
      <c r="ZY23" s="43"/>
      <c r="ZZ23" s="43"/>
      <c r="AAA23" s="43"/>
      <c r="AAB23" s="43"/>
      <c r="AAC23" s="43"/>
      <c r="AAD23" s="43"/>
      <c r="AAE23" s="43"/>
      <c r="AAF23" s="43"/>
      <c r="AAG23" s="43"/>
      <c r="AAH23" s="43"/>
      <c r="AAI23" s="43"/>
      <c r="AAJ23" s="43"/>
      <c r="AAK23" s="43"/>
      <c r="AAL23" s="43"/>
      <c r="AAM23" s="43"/>
      <c r="AAN23" s="43"/>
      <c r="AAO23" s="43"/>
      <c r="AAP23" s="43"/>
      <c r="AAQ23" s="43"/>
      <c r="AAR23" s="43"/>
      <c r="AAS23" s="43"/>
      <c r="AAT23" s="43"/>
      <c r="AAU23" s="43"/>
      <c r="AAV23" s="43"/>
      <c r="AAW23" s="43"/>
      <c r="AAX23" s="43"/>
      <c r="AAY23" s="43"/>
      <c r="AAZ23" s="43"/>
      <c r="ABA23" s="43"/>
      <c r="ABB23" s="43"/>
      <c r="ABC23" s="43"/>
      <c r="ABD23" s="43"/>
      <c r="ABE23" s="43"/>
      <c r="ABF23" s="43"/>
      <c r="ABG23" s="43"/>
      <c r="ABH23" s="43"/>
      <c r="ABI23" s="43"/>
      <c r="ABJ23" s="43"/>
      <c r="ABK23" s="43"/>
      <c r="ABL23" s="43"/>
      <c r="ABM23" s="43"/>
      <c r="ABN23" s="43"/>
      <c r="ABO23" s="43"/>
      <c r="ABP23" s="43"/>
      <c r="ABQ23" s="43"/>
      <c r="ABR23" s="43"/>
      <c r="ABS23" s="43"/>
      <c r="ABT23" s="43"/>
      <c r="ABU23" s="43"/>
      <c r="ABV23" s="43"/>
      <c r="ABW23" s="43"/>
      <c r="ABX23" s="43"/>
      <c r="ABY23" s="43"/>
      <c r="ABZ23" s="43"/>
      <c r="ACA23" s="43"/>
      <c r="ACB23" s="43"/>
      <c r="ACC23" s="43"/>
      <c r="ACD23" s="43"/>
      <c r="ACE23" s="43"/>
      <c r="ACF23" s="43"/>
      <c r="ACG23" s="43"/>
      <c r="ACH23" s="43"/>
      <c r="ACI23" s="43"/>
      <c r="ACJ23" s="43"/>
      <c r="ACK23" s="43"/>
      <c r="ACL23" s="43"/>
      <c r="ACM23" s="43"/>
      <c r="ACN23" s="43"/>
      <c r="ACO23" s="43"/>
      <c r="ACP23" s="43"/>
      <c r="ACQ23" s="43"/>
      <c r="ACR23" s="43"/>
      <c r="ACS23" s="43"/>
      <c r="ACT23" s="43"/>
      <c r="ACU23" s="43"/>
      <c r="ACV23" s="43"/>
      <c r="ACW23" s="43"/>
      <c r="ACX23" s="43"/>
      <c r="ACY23" s="43"/>
      <c r="ACZ23" s="43"/>
      <c r="ADA23" s="43"/>
      <c r="ADB23" s="43"/>
      <c r="ADC23" s="43"/>
      <c r="ADD23" s="43"/>
      <c r="ADE23" s="43"/>
      <c r="ADF23" s="43"/>
      <c r="ADG23" s="43"/>
      <c r="ADH23" s="43"/>
      <c r="ADI23" s="43"/>
      <c r="ADJ23" s="43"/>
      <c r="ADK23" s="43"/>
      <c r="ADL23" s="43"/>
      <c r="ADM23" s="43"/>
      <c r="ADN23" s="43"/>
      <c r="ADO23" s="43"/>
      <c r="ADP23" s="43"/>
      <c r="ADQ23" s="43"/>
      <c r="ADR23" s="43"/>
      <c r="ADS23" s="43"/>
      <c r="ADT23" s="43"/>
      <c r="ADU23" s="43"/>
      <c r="ADV23" s="43"/>
      <c r="ADW23" s="43"/>
      <c r="ADX23" s="43"/>
      <c r="ADY23" s="43"/>
      <c r="ADZ23" s="43"/>
      <c r="AEA23" s="43"/>
      <c r="AEB23" s="43"/>
      <c r="AEC23" s="43"/>
      <c r="AED23" s="43"/>
      <c r="AEE23" s="43"/>
      <c r="AEF23" s="43"/>
      <c r="AEG23" s="43"/>
      <c r="AEH23" s="43"/>
      <c r="AEI23" s="43"/>
      <c r="AEJ23" s="43"/>
      <c r="AEK23" s="43"/>
      <c r="AEL23" s="43"/>
      <c r="AEM23" s="43"/>
      <c r="AEN23" s="43"/>
      <c r="AEO23" s="43"/>
      <c r="AEP23" s="43"/>
      <c r="AEQ23" s="43"/>
      <c r="AER23" s="43"/>
      <c r="AES23" s="43"/>
      <c r="AET23" s="43"/>
      <c r="AEU23" s="43"/>
      <c r="AEV23" s="43"/>
      <c r="AEW23" s="43"/>
      <c r="AEX23" s="43"/>
      <c r="AEY23" s="43"/>
      <c r="AEZ23" s="43"/>
      <c r="AFA23" s="43"/>
      <c r="AFB23" s="43"/>
      <c r="AFC23" s="43"/>
      <c r="AFD23" s="43"/>
      <c r="AFE23" s="43"/>
      <c r="AFF23" s="43"/>
      <c r="AFG23" s="43"/>
      <c r="AFH23" s="43"/>
      <c r="AFI23" s="43"/>
      <c r="AFJ23" s="43"/>
      <c r="AFK23" s="43"/>
      <c r="AFL23" s="43"/>
      <c r="AFM23" s="43"/>
      <c r="AFN23" s="43"/>
      <c r="AFO23" s="43"/>
      <c r="AFP23" s="43"/>
      <c r="AFQ23" s="43"/>
      <c r="AFR23" s="43"/>
      <c r="AFS23" s="43"/>
      <c r="AFT23" s="43"/>
      <c r="AFU23" s="43"/>
      <c r="AFV23" s="43"/>
      <c r="AFW23" s="43"/>
      <c r="AFX23" s="43"/>
      <c r="AFY23" s="43"/>
      <c r="AFZ23" s="43"/>
      <c r="AGA23" s="43"/>
      <c r="AGB23" s="43"/>
      <c r="AGC23" s="43"/>
      <c r="AGD23" s="43"/>
      <c r="AGE23" s="43"/>
      <c r="AGF23" s="43"/>
      <c r="AGG23" s="43"/>
      <c r="AGH23" s="43"/>
      <c r="AGI23" s="43"/>
      <c r="AGJ23" s="43"/>
      <c r="AGK23" s="43"/>
      <c r="AGL23" s="43"/>
      <c r="AGM23" s="43"/>
      <c r="AGN23" s="43"/>
      <c r="AGO23" s="43"/>
      <c r="AGP23" s="43"/>
      <c r="AGQ23" s="43"/>
      <c r="AGR23" s="43"/>
      <c r="AGS23" s="43"/>
      <c r="AGT23" s="43"/>
      <c r="AGU23" s="43"/>
      <c r="AGV23" s="43"/>
      <c r="AGW23" s="43"/>
      <c r="AGX23" s="43"/>
      <c r="AGY23" s="43"/>
      <c r="AGZ23" s="43"/>
      <c r="AHA23" s="43"/>
      <c r="AHB23" s="43"/>
      <c r="AHC23" s="43"/>
      <c r="AHD23" s="43"/>
      <c r="AHE23" s="43"/>
      <c r="AHF23" s="43"/>
      <c r="AHG23" s="43"/>
      <c r="AHH23" s="43"/>
      <c r="AHI23" s="43"/>
      <c r="AHJ23" s="43"/>
      <c r="AHK23" s="43"/>
      <c r="AHL23" s="43"/>
      <c r="AHM23" s="43"/>
      <c r="AHN23" s="43"/>
      <c r="AHO23" s="43"/>
      <c r="AHP23" s="43"/>
      <c r="AHQ23" s="43"/>
      <c r="AHR23" s="43"/>
      <c r="AHS23" s="43"/>
      <c r="AHT23" s="43"/>
      <c r="AHU23" s="43"/>
      <c r="AHV23" s="43"/>
      <c r="AHW23" s="43"/>
      <c r="AHX23" s="43"/>
      <c r="AHY23" s="43"/>
      <c r="AHZ23" s="43"/>
      <c r="AIA23" s="43"/>
      <c r="AIB23" s="43"/>
      <c r="AIC23" s="43"/>
      <c r="AID23" s="43"/>
      <c r="AIE23" s="43"/>
      <c r="AIF23" s="43"/>
      <c r="AIG23" s="43"/>
      <c r="AIH23" s="43"/>
      <c r="AII23" s="43"/>
      <c r="AIJ23" s="43"/>
      <c r="AIK23" s="43"/>
      <c r="AIL23" s="43"/>
      <c r="AIM23" s="43"/>
      <c r="AIN23" s="43"/>
      <c r="AIO23" s="43"/>
      <c r="AIP23" s="43"/>
      <c r="AIQ23" s="43"/>
      <c r="AIR23" s="43"/>
      <c r="AIS23" s="43"/>
      <c r="AIT23" s="43"/>
      <c r="AIU23" s="43"/>
      <c r="AIV23" s="43"/>
      <c r="AIW23" s="43"/>
      <c r="AIX23" s="43"/>
      <c r="AIY23" s="43"/>
      <c r="AIZ23" s="43"/>
      <c r="AJA23" s="43"/>
      <c r="AJB23" s="43"/>
      <c r="AJC23" s="43"/>
      <c r="AJD23" s="43"/>
      <c r="AJE23" s="43"/>
      <c r="AJF23" s="43"/>
      <c r="AJG23" s="43"/>
      <c r="AJH23" s="43"/>
      <c r="AJI23" s="43"/>
      <c r="AJJ23" s="43"/>
      <c r="AJK23" s="43"/>
      <c r="AJL23" s="43"/>
      <c r="AJM23" s="43"/>
      <c r="AJN23" s="43"/>
      <c r="AJO23" s="43"/>
      <c r="AJP23" s="43"/>
      <c r="AJQ23" s="43"/>
      <c r="AJR23" s="43"/>
      <c r="AJS23" s="43"/>
      <c r="AJT23" s="43"/>
      <c r="AJU23" s="43"/>
      <c r="AJV23" s="43"/>
      <c r="AJW23" s="43"/>
      <c r="AJX23" s="43"/>
      <c r="AJY23" s="43"/>
      <c r="AJZ23" s="43"/>
      <c r="AKA23" s="43"/>
      <c r="AKB23" s="43"/>
      <c r="AKC23" s="43"/>
      <c r="AKD23" s="43"/>
      <c r="AKE23" s="43"/>
      <c r="AKF23" s="43"/>
      <c r="AKG23" s="43"/>
      <c r="AKH23" s="43"/>
      <c r="AKI23" s="43"/>
      <c r="AKJ23" s="43"/>
      <c r="AKK23" s="43"/>
      <c r="AKL23" s="43"/>
      <c r="AKM23" s="43"/>
      <c r="AKN23" s="43"/>
      <c r="AKO23" s="43"/>
      <c r="AKP23" s="43"/>
      <c r="AKQ23" s="43"/>
      <c r="AKR23" s="43"/>
      <c r="AKS23" s="43"/>
      <c r="AKT23" s="43"/>
      <c r="AKU23" s="43"/>
      <c r="AKV23" s="43"/>
      <c r="AKW23" s="43"/>
      <c r="AKX23" s="43"/>
      <c r="AKY23" s="43"/>
      <c r="AKZ23" s="43"/>
      <c r="ALA23" s="43"/>
      <c r="ALB23" s="43"/>
      <c r="ALC23" s="43"/>
      <c r="ALD23" s="43"/>
      <c r="ALE23" s="43"/>
      <c r="ALF23" s="43"/>
      <c r="ALG23" s="43"/>
      <c r="ALH23" s="43"/>
      <c r="ALI23" s="43"/>
      <c r="ALJ23" s="43"/>
      <c r="ALK23" s="43"/>
      <c r="ALL23" s="43"/>
      <c r="ALM23" s="43"/>
      <c r="ALN23" s="43"/>
      <c r="ALO23" s="43"/>
      <c r="ALP23" s="43"/>
      <c r="ALQ23" s="43"/>
      <c r="ALR23" s="43"/>
      <c r="ALS23" s="43"/>
      <c r="ALT23" s="43"/>
      <c r="ALU23" s="43"/>
      <c r="ALV23" s="43"/>
      <c r="ALW23" s="43"/>
      <c r="ALX23" s="43"/>
      <c r="ALY23" s="43"/>
      <c r="ALZ23" s="43"/>
      <c r="AMA23" s="43"/>
      <c r="AMB23" s="43"/>
      <c r="AMC23" s="43"/>
      <c r="AMD23" s="43"/>
      <c r="AME23" s="43"/>
      <c r="AMF23" s="43"/>
      <c r="AMG23" s="43"/>
      <c r="AMH23" s="43"/>
      <c r="AMI23" s="43"/>
      <c r="AMJ23" s="43"/>
    </row>
    <row r="24" spans="1:1024">
      <c r="A24" s="1" t="s">
        <v>54</v>
      </c>
      <c r="B24" s="2">
        <v>44774</v>
      </c>
      <c r="C24" s="28">
        <v>1110</v>
      </c>
      <c r="D24" s="29">
        <v>15</v>
      </c>
      <c r="E24" s="46">
        <f>Sayfa2!$D24*Sayfa2!$C24</f>
        <v>16650</v>
      </c>
      <c r="F24" s="2">
        <f>F22</f>
        <v>45355</v>
      </c>
      <c r="G24" s="17"/>
      <c r="H24" s="18">
        <f>Sayfa4!E2</f>
        <v>30.905999999999999</v>
      </c>
      <c r="I24" s="19">
        <f>Sayfa2!$H24*Sayfa2!$G24</f>
        <v>0</v>
      </c>
      <c r="J24" s="28">
        <f t="shared" si="13"/>
        <v>15.905999999999999</v>
      </c>
      <c r="K24" s="47">
        <f>Sayfa2!$J24*Sayfa2!$C24</f>
        <v>17655.66</v>
      </c>
      <c r="L24" s="48">
        <f t="shared" si="14"/>
        <v>581</v>
      </c>
      <c r="M24" s="26">
        <f t="shared" si="15"/>
        <v>1.0604</v>
      </c>
      <c r="N24" s="26">
        <f t="shared" si="16"/>
        <v>5.4753872633390703E-2</v>
      </c>
      <c r="O24" s="4"/>
    </row>
    <row r="25" spans="1:1024">
      <c r="A25" s="1" t="s">
        <v>55</v>
      </c>
      <c r="B25" s="2">
        <v>45219</v>
      </c>
      <c r="C25" s="28">
        <v>50</v>
      </c>
      <c r="D25" s="29">
        <v>1826.53</v>
      </c>
      <c r="E25" s="46">
        <f>Sayfa2!$D25*Sayfa2!$C25</f>
        <v>91326.5</v>
      </c>
      <c r="F25" s="2">
        <f t="shared" si="17"/>
        <v>45355</v>
      </c>
      <c r="G25" s="17"/>
      <c r="H25" s="18">
        <f>Sayfa4!C5</f>
        <v>2072.52</v>
      </c>
      <c r="I25" s="19">
        <f>Sayfa2!$H25*Sayfa2!$G25</f>
        <v>0</v>
      </c>
      <c r="J25" s="28">
        <f t="shared" si="13"/>
        <v>245.99</v>
      </c>
      <c r="K25" s="47">
        <f>Sayfa2!$J25*Sayfa2!$C25</f>
        <v>12299.5</v>
      </c>
      <c r="L25" s="48">
        <f t="shared" si="14"/>
        <v>136</v>
      </c>
      <c r="M25" s="26">
        <f t="shared" si="15"/>
        <v>0.13467613452831326</v>
      </c>
      <c r="N25" s="26">
        <f t="shared" si="16"/>
        <v>2.9707970851833805E-2</v>
      </c>
    </row>
    <row r="26" spans="1:1024">
      <c r="A26" s="1" t="s">
        <v>55</v>
      </c>
      <c r="B26" s="2">
        <v>44244</v>
      </c>
      <c r="C26" s="28">
        <v>11</v>
      </c>
      <c r="D26" s="29">
        <v>402.1</v>
      </c>
      <c r="E26" s="46">
        <f>Sayfa2!$D26*Sayfa2!$C26</f>
        <v>4423.1000000000004</v>
      </c>
      <c r="F26" s="2">
        <f t="shared" si="17"/>
        <v>45355</v>
      </c>
      <c r="G26" s="17"/>
      <c r="H26" s="18">
        <f>H25</f>
        <v>2072.52</v>
      </c>
      <c r="I26" s="19">
        <f>Sayfa2!$H26*Sayfa2!$G26</f>
        <v>0</v>
      </c>
      <c r="J26" s="28">
        <f t="shared" si="13"/>
        <v>1670.42</v>
      </c>
      <c r="K26" s="47">
        <f>Sayfa2!$J26*Sayfa2!$C26</f>
        <v>18374.620000000003</v>
      </c>
      <c r="L26" s="48">
        <f t="shared" si="14"/>
        <v>1111</v>
      </c>
      <c r="M26" s="26">
        <f t="shared" si="15"/>
        <v>4.1542402387465804</v>
      </c>
      <c r="N26" s="26">
        <f t="shared" si="16"/>
        <v>0.11217570401655934</v>
      </c>
    </row>
    <row r="27" spans="1:1024">
      <c r="A27" s="1" t="s">
        <v>55</v>
      </c>
      <c r="B27" s="2">
        <v>44084</v>
      </c>
      <c r="C27" s="28">
        <v>50</v>
      </c>
      <c r="D27" s="29">
        <v>468.86</v>
      </c>
      <c r="E27" s="46">
        <f>Sayfa2!$D27*Sayfa2!$C27</f>
        <v>23443</v>
      </c>
      <c r="F27" s="2">
        <f t="shared" si="17"/>
        <v>45355</v>
      </c>
      <c r="G27" s="17"/>
      <c r="H27" s="18">
        <f>H26</f>
        <v>2072.52</v>
      </c>
      <c r="I27" s="19">
        <f>Sayfa2!$H27*Sayfa2!$G27</f>
        <v>0</v>
      </c>
      <c r="J27" s="28">
        <f t="shared" si="13"/>
        <v>1603.6599999999999</v>
      </c>
      <c r="K27" s="47">
        <f>Sayfa2!$J27*Sayfa2!$C27</f>
        <v>80183</v>
      </c>
      <c r="L27" s="48">
        <f t="shared" si="14"/>
        <v>1271</v>
      </c>
      <c r="M27" s="26">
        <f t="shared" si="15"/>
        <v>3.4203386938531759</v>
      </c>
      <c r="N27" s="26">
        <f t="shared" si="16"/>
        <v>8.0731833843898718E-2</v>
      </c>
    </row>
    <row r="28" spans="1:1024">
      <c r="A28" s="1" t="s">
        <v>55</v>
      </c>
      <c r="B28" s="2">
        <v>44020</v>
      </c>
      <c r="C28" s="28">
        <v>25</v>
      </c>
      <c r="D28" s="29">
        <v>399.87</v>
      </c>
      <c r="E28" s="46">
        <f>Sayfa2!$D28*Sayfa2!$C28</f>
        <v>9996.75</v>
      </c>
      <c r="F28" s="2">
        <f t="shared" si="17"/>
        <v>45355</v>
      </c>
      <c r="G28" s="17"/>
      <c r="H28" s="18">
        <f>H27</f>
        <v>2072.52</v>
      </c>
      <c r="I28" s="19">
        <f>Sayfa2!$H28*Sayfa2!$G28</f>
        <v>0</v>
      </c>
      <c r="J28" s="28">
        <f t="shared" si="13"/>
        <v>1672.65</v>
      </c>
      <c r="K28" s="47">
        <f>Sayfa2!$J28*Sayfa2!$C28</f>
        <v>41816.25</v>
      </c>
      <c r="L28" s="48">
        <f t="shared" si="14"/>
        <v>1335</v>
      </c>
      <c r="M28" s="26">
        <f t="shared" si="15"/>
        <v>4.1829844699527348</v>
      </c>
      <c r="N28" s="26">
        <f t="shared" si="16"/>
        <v>9.399965101017381E-2</v>
      </c>
    </row>
    <row r="29" spans="1:1024">
      <c r="A29" s="1" t="s">
        <v>55</v>
      </c>
      <c r="B29" s="2">
        <v>43803</v>
      </c>
      <c r="C29" s="28">
        <v>24</v>
      </c>
      <c r="D29" s="29">
        <v>273.81</v>
      </c>
      <c r="E29" s="46">
        <f>Sayfa2!$D29*Sayfa2!$C29</f>
        <v>6571.4400000000005</v>
      </c>
      <c r="F29" s="2">
        <f t="shared" si="17"/>
        <v>45355</v>
      </c>
      <c r="G29" s="17"/>
      <c r="H29" s="18">
        <f>H28</f>
        <v>2072.52</v>
      </c>
      <c r="I29" s="19">
        <f>Sayfa2!$H29*Sayfa2!$G29</f>
        <v>0</v>
      </c>
      <c r="J29" s="28">
        <f t="shared" si="13"/>
        <v>1798.71</v>
      </c>
      <c r="K29" s="47">
        <f>Sayfa2!$J29*Sayfa2!$C29</f>
        <v>43169.04</v>
      </c>
      <c r="L29" s="48">
        <f t="shared" si="14"/>
        <v>1552</v>
      </c>
      <c r="M29" s="26">
        <f t="shared" si="15"/>
        <v>6.5691903144516264</v>
      </c>
      <c r="N29" s="26">
        <f t="shared" si="16"/>
        <v>0.12698177154223506</v>
      </c>
    </row>
    <row r="30" spans="1:1024">
      <c r="A30" s="1" t="s">
        <v>55</v>
      </c>
      <c r="B30" s="2">
        <v>43803</v>
      </c>
      <c r="C30" s="28">
        <v>1</v>
      </c>
      <c r="D30" s="29">
        <v>237.59</v>
      </c>
      <c r="E30" s="46">
        <f>Sayfa2!$D30*Sayfa2!$C30</f>
        <v>237.59</v>
      </c>
      <c r="F30" s="2">
        <f t="shared" si="17"/>
        <v>45355</v>
      </c>
      <c r="G30" s="17"/>
      <c r="H30" s="18">
        <f>H29</f>
        <v>2072.52</v>
      </c>
      <c r="I30" s="19">
        <f>Sayfa2!$H30*Sayfa2!$G30</f>
        <v>0</v>
      </c>
      <c r="J30" s="28">
        <f t="shared" si="13"/>
        <v>1834.93</v>
      </c>
      <c r="K30" s="47">
        <f>Sayfa2!$J30*Sayfa2!$C30</f>
        <v>1834.93</v>
      </c>
      <c r="L30" s="48">
        <f t="shared" si="14"/>
        <v>1552</v>
      </c>
      <c r="M30" s="26">
        <f t="shared" si="15"/>
        <v>7.7230944063302331</v>
      </c>
      <c r="N30" s="26">
        <f t="shared" si="16"/>
        <v>0.14928661867906379</v>
      </c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C32" s="28"/>
      <c r="D32" s="29"/>
      <c r="E32" s="47"/>
      <c r="F32" s="49"/>
      <c r="G32" s="50"/>
      <c r="H32" s="51"/>
      <c r="I32" s="19"/>
      <c r="J32" s="41"/>
      <c r="M32" s="42"/>
      <c r="N32" s="42"/>
    </row>
    <row r="33" spans="1:15">
      <c r="A33" s="52"/>
      <c r="B33" s="53"/>
      <c r="C33" s="54"/>
      <c r="D33" s="52"/>
      <c r="E33" s="55"/>
      <c r="F33" s="56"/>
      <c r="G33" s="57"/>
      <c r="H33" s="58"/>
      <c r="J33" s="54"/>
      <c r="K33" s="52"/>
      <c r="L33" s="52"/>
      <c r="M33" s="52"/>
    </row>
    <row r="34" spans="1:15">
      <c r="C34" s="32"/>
      <c r="D34" s="43"/>
      <c r="E34" s="59"/>
      <c r="F34" s="49"/>
      <c r="G34" s="60"/>
      <c r="H34" s="61"/>
      <c r="J34"/>
    </row>
    <row r="35" spans="1:15">
      <c r="C35" s="32"/>
      <c r="D35" s="43"/>
      <c r="E35" s="59"/>
      <c r="F35" s="49"/>
      <c r="G35" s="60"/>
      <c r="H35" s="61"/>
      <c r="J35"/>
    </row>
    <row r="36" spans="1:15">
      <c r="C36" s="32"/>
      <c r="D36" s="43"/>
      <c r="E36" s="59"/>
      <c r="F36" s="49"/>
      <c r="G36" s="60"/>
      <c r="H36" s="61"/>
      <c r="J36"/>
    </row>
    <row r="37" spans="1:15">
      <c r="A37" s="1" t="s">
        <v>56</v>
      </c>
      <c r="B37" s="2">
        <v>45344</v>
      </c>
      <c r="C37" s="28">
        <v>2</v>
      </c>
      <c r="D37" s="29">
        <v>571.10522800000001</v>
      </c>
      <c r="E37" s="46">
        <f>Sayfa2!$D37*Sayfa2!$C37</f>
        <v>1142.210456</v>
      </c>
      <c r="F37" s="2">
        <f>F18</f>
        <v>45355</v>
      </c>
      <c r="G37" s="17">
        <v>2</v>
      </c>
      <c r="H37" s="18">
        <v>573.835914</v>
      </c>
      <c r="I37" s="19">
        <f>Sayfa2!$H37*Sayfa2!$G37</f>
        <v>1147.671828</v>
      </c>
      <c r="J37" s="28">
        <f t="shared" ref="J37:J45" si="18">H37-D37</f>
        <v>2.7306859999999915</v>
      </c>
      <c r="K37" s="47">
        <f>Sayfa2!$J37*Sayfa2!$G37</f>
        <v>5.461371999999983</v>
      </c>
      <c r="L37" s="48">
        <f t="shared" ref="L37:L45" si="19">F37-B37</f>
        <v>11</v>
      </c>
      <c r="M37" s="26">
        <f>K37/E37</f>
        <v>4.7814060634023678E-3</v>
      </c>
      <c r="N37" s="26">
        <f>M37/L37*30</f>
        <v>1.304019835473373E-2</v>
      </c>
      <c r="O37" s="45"/>
    </row>
    <row r="38" spans="1:15">
      <c r="A38" s="1" t="s">
        <v>57</v>
      </c>
      <c r="B38" s="2">
        <v>45344</v>
      </c>
      <c r="C38" s="28">
        <v>1</v>
      </c>
      <c r="D38" s="29">
        <v>571.10522800000001</v>
      </c>
      <c r="E38" s="46">
        <f>Sayfa2!$D38*Sayfa2!$C38</f>
        <v>571.10522800000001</v>
      </c>
      <c r="F38" s="2">
        <f>F19</f>
        <v>45355</v>
      </c>
      <c r="G38" s="17">
        <v>1</v>
      </c>
      <c r="H38" s="18">
        <v>573.835914</v>
      </c>
      <c r="I38" s="19">
        <f>Sayfa2!$H38*Sayfa2!$G38</f>
        <v>573.835914</v>
      </c>
      <c r="J38" s="28">
        <f t="shared" si="18"/>
        <v>2.7306859999999915</v>
      </c>
      <c r="K38" s="47">
        <f>Sayfa2!$J38*Sayfa2!$G38</f>
        <v>2.7306859999999915</v>
      </c>
      <c r="L38" s="48">
        <f t="shared" si="19"/>
        <v>11</v>
      </c>
      <c r="M38" s="26">
        <f>K38/E38</f>
        <v>4.7814060634023678E-3</v>
      </c>
      <c r="N38" s="26">
        <f>M38/L38*30</f>
        <v>1.304019835473373E-2</v>
      </c>
      <c r="O38" s="45"/>
    </row>
    <row r="39" spans="1:15">
      <c r="A39" s="1" t="s">
        <v>58</v>
      </c>
      <c r="B39" s="2">
        <v>45344</v>
      </c>
      <c r="C39" s="28">
        <v>44</v>
      </c>
      <c r="D39" s="29">
        <v>571.10522800000001</v>
      </c>
      <c r="E39" s="46">
        <f>Sayfa2!$D39*Sayfa2!$C39</f>
        <v>25128.630032000001</v>
      </c>
      <c r="F39" s="2">
        <f>F18</f>
        <v>45355</v>
      </c>
      <c r="G39" s="17">
        <v>44</v>
      </c>
      <c r="H39" s="18">
        <v>573.835914</v>
      </c>
      <c r="I39" s="19">
        <f>Sayfa2!$H39*Sayfa2!$G39</f>
        <v>25248.780215999999</v>
      </c>
      <c r="J39" s="28">
        <f t="shared" si="18"/>
        <v>2.7306859999999915</v>
      </c>
      <c r="K39" s="47">
        <f>Sayfa2!$J39*Sayfa2!$G39</f>
        <v>120.15018399999963</v>
      </c>
      <c r="L39" s="48">
        <f t="shared" si="19"/>
        <v>11</v>
      </c>
      <c r="M39" s="26">
        <f>K39/E39</f>
        <v>4.7814060634023669E-3</v>
      </c>
      <c r="N39" s="26">
        <f>M39/L39*30</f>
        <v>1.3040198354733728E-2</v>
      </c>
      <c r="O39" s="45"/>
    </row>
    <row r="40" spans="1:15">
      <c r="A40" s="1" t="s">
        <v>58</v>
      </c>
      <c r="B40" s="2">
        <v>45341</v>
      </c>
      <c r="C40" s="28">
        <v>106</v>
      </c>
      <c r="D40" s="29">
        <v>569.09258399999999</v>
      </c>
      <c r="E40" s="46">
        <f>Sayfa2!$D40*Sayfa2!$C40</f>
        <v>60323.813903999995</v>
      </c>
      <c r="F40" s="2">
        <f>F39</f>
        <v>45355</v>
      </c>
      <c r="G40" s="17">
        <v>106</v>
      </c>
      <c r="H40" s="18">
        <v>573.835914</v>
      </c>
      <c r="I40" s="19">
        <f>Sayfa2!$H40*Sayfa2!$G40</f>
        <v>60826.606884000001</v>
      </c>
      <c r="J40" s="28">
        <f t="shared" si="18"/>
        <v>4.7433300000000145</v>
      </c>
      <c r="K40" s="47">
        <f>Sayfa2!$J40*Sayfa2!$G40</f>
        <v>502.79298000000153</v>
      </c>
      <c r="L40" s="48">
        <f t="shared" si="19"/>
        <v>14</v>
      </c>
      <c r="M40" s="26">
        <f>K40/E40</f>
        <v>8.3349003894241831E-3</v>
      </c>
      <c r="N40" s="26">
        <f>M40/L40*30</f>
        <v>1.7860500834480392E-2</v>
      </c>
      <c r="O40" s="45"/>
    </row>
    <row r="41" spans="1:15">
      <c r="A41" s="1" t="s">
        <v>59</v>
      </c>
      <c r="B41" s="2">
        <v>45338</v>
      </c>
      <c r="C41" s="3">
        <v>64</v>
      </c>
      <c r="D41" s="1">
        <v>567.08235100000002</v>
      </c>
      <c r="E41" s="46">
        <f>Sayfa2!$D41*Sayfa2!$C41</f>
        <v>36293.270464000001</v>
      </c>
      <c r="F41" s="2">
        <v>45344</v>
      </c>
      <c r="G41" s="28">
        <v>64</v>
      </c>
      <c r="H41" s="1">
        <v>571.10522800000001</v>
      </c>
      <c r="I41" s="19">
        <f>Sayfa2!$H41*Sayfa2!$G41</f>
        <v>36550.734592000001</v>
      </c>
      <c r="J41" s="28">
        <f t="shared" si="18"/>
        <v>4.022876999999994</v>
      </c>
      <c r="K41" s="47">
        <f>Sayfa2!$J41*Sayfa2!$G41</f>
        <v>257.46412799999962</v>
      </c>
      <c r="L41" s="48">
        <f t="shared" si="19"/>
        <v>6</v>
      </c>
      <c r="M41" s="62">
        <f>K41/E41</f>
        <v>7.0939908337933691E-3</v>
      </c>
      <c r="N41" s="62">
        <f>M41/L41*30</f>
        <v>3.5469954168966845E-2</v>
      </c>
      <c r="O41" s="45"/>
    </row>
    <row r="42" spans="1:15">
      <c r="A42" s="1" t="s">
        <v>50</v>
      </c>
      <c r="B42" s="2">
        <v>45299</v>
      </c>
      <c r="C42" s="3">
        <v>50</v>
      </c>
      <c r="D42" s="1">
        <v>542.43450199999995</v>
      </c>
      <c r="E42" s="46">
        <f>Sayfa2!$D42*Sayfa2!$C42</f>
        <v>27121.725099999996</v>
      </c>
      <c r="F42" s="2">
        <v>45344</v>
      </c>
      <c r="G42" s="28">
        <v>50</v>
      </c>
      <c r="H42" s="1">
        <v>571.10522800000001</v>
      </c>
      <c r="I42" s="19">
        <f>Sayfa2!$H42*Sayfa2!$G42</f>
        <v>28555.261399999999</v>
      </c>
      <c r="J42" s="28">
        <f t="shared" si="18"/>
        <v>28.670726000000059</v>
      </c>
      <c r="K42" s="47">
        <f>Sayfa2!$J42*Sayfa2!$G42</f>
        <v>1433.5363000000029</v>
      </c>
      <c r="L42" s="48">
        <f t="shared" si="19"/>
        <v>45</v>
      </c>
      <c r="M42" s="62">
        <f t="shared" ref="M42:M44" si="20">K42/E42</f>
        <v>5.2855645970690972E-2</v>
      </c>
      <c r="N42" s="62">
        <f t="shared" ref="N42:N45" si="21">M42/L42*30</f>
        <v>3.5237097313793986E-2</v>
      </c>
      <c r="O42" s="45"/>
    </row>
    <row r="43" spans="1:15">
      <c r="A43" s="1" t="s">
        <v>50</v>
      </c>
      <c r="B43" s="2">
        <v>45321</v>
      </c>
      <c r="C43" s="3">
        <v>50</v>
      </c>
      <c r="D43" s="1">
        <v>555.950107</v>
      </c>
      <c r="E43" s="46">
        <f>Sayfa2!$D43*Sayfa2!$C43</f>
        <v>27797.505349999999</v>
      </c>
      <c r="F43" s="2">
        <v>45344</v>
      </c>
      <c r="G43" s="28">
        <v>50</v>
      </c>
      <c r="H43" s="1">
        <v>571.10522800000001</v>
      </c>
      <c r="I43" s="19">
        <f>Sayfa2!$H43*Sayfa2!$G43</f>
        <v>28555.261399999999</v>
      </c>
      <c r="J43" s="28">
        <f t="shared" si="18"/>
        <v>15.155121000000008</v>
      </c>
      <c r="K43" s="47">
        <f>Sayfa2!$J43*Sayfa2!$G43</f>
        <v>757.75605000000041</v>
      </c>
      <c r="L43" s="48">
        <f t="shared" si="19"/>
        <v>23</v>
      </c>
      <c r="M43" s="62">
        <f t="shared" si="20"/>
        <v>2.7259858050535473E-2</v>
      </c>
      <c r="N43" s="62">
        <f t="shared" si="21"/>
        <v>3.5556336587654967E-2</v>
      </c>
      <c r="O43" s="45"/>
    </row>
    <row r="44" spans="1:15">
      <c r="A44" s="1" t="s">
        <v>50</v>
      </c>
      <c r="B44" s="2">
        <v>45322</v>
      </c>
      <c r="C44" s="3">
        <v>16</v>
      </c>
      <c r="D44" s="1">
        <v>555.950107</v>
      </c>
      <c r="E44" s="46">
        <f>Sayfa2!$D44*Sayfa2!$C44</f>
        <v>8895.201712</v>
      </c>
      <c r="F44" s="2">
        <v>45344</v>
      </c>
      <c r="G44" s="28">
        <v>16</v>
      </c>
      <c r="H44" s="1">
        <v>571.10522800000001</v>
      </c>
      <c r="I44" s="19">
        <f>Sayfa2!$H44*Sayfa2!$G44</f>
        <v>9137.6836480000002</v>
      </c>
      <c r="J44" s="28">
        <f t="shared" si="18"/>
        <v>15.155121000000008</v>
      </c>
      <c r="K44" s="47">
        <f>Sayfa2!$J44*Sayfa2!$G44</f>
        <v>242.48193600000013</v>
      </c>
      <c r="L44" s="48">
        <f t="shared" si="19"/>
        <v>22</v>
      </c>
      <c r="M44" s="62">
        <f t="shared" si="20"/>
        <v>2.7259858050535473E-2</v>
      </c>
      <c r="N44" s="62">
        <f t="shared" si="21"/>
        <v>3.7172533705275651E-2</v>
      </c>
      <c r="O44" s="45"/>
    </row>
    <row r="45" spans="1:15">
      <c r="A45" s="1" t="s">
        <v>60</v>
      </c>
      <c r="B45" s="2">
        <v>45335</v>
      </c>
      <c r="C45" s="3">
        <v>313</v>
      </c>
      <c r="D45" s="3">
        <v>190.8</v>
      </c>
      <c r="E45" s="46">
        <f>Sayfa2!$D45*Sayfa2!$C45</f>
        <v>59720.4</v>
      </c>
      <c r="F45" s="2">
        <v>45337</v>
      </c>
      <c r="G45" s="28">
        <v>313</v>
      </c>
      <c r="H45" s="1">
        <v>203.3</v>
      </c>
      <c r="I45" s="19">
        <f>Sayfa2!$H45*Sayfa2!$G45</f>
        <v>63632.9</v>
      </c>
      <c r="J45" s="28">
        <f t="shared" si="18"/>
        <v>12.5</v>
      </c>
      <c r="K45" s="47">
        <f>Sayfa2!$J45*Sayfa2!$G45</f>
        <v>3912.5</v>
      </c>
      <c r="L45" s="48">
        <f t="shared" si="19"/>
        <v>2</v>
      </c>
      <c r="M45" s="62">
        <f>K45/E45</f>
        <v>6.5513626834381555E-2</v>
      </c>
      <c r="N45" s="62">
        <f t="shared" si="21"/>
        <v>0.98270440251572333</v>
      </c>
      <c r="O45" s="45"/>
    </row>
    <row r="46" spans="1:15">
      <c r="A46" s="1" t="s">
        <v>61</v>
      </c>
      <c r="B46"/>
      <c r="C46"/>
      <c r="D46"/>
      <c r="E46" s="46">
        <f>Sayfa2!$D46*Sayfa2!$C46</f>
        <v>0</v>
      </c>
      <c r="F46" s="30"/>
      <c r="G46"/>
      <c r="H46" s="44"/>
      <c r="I46" s="19">
        <f>Sayfa2!$H46*Sayfa2!$G46</f>
        <v>0</v>
      </c>
      <c r="J46" s="3">
        <v>-133.63</v>
      </c>
      <c r="K46" s="47">
        <f>Sayfa2!$J46*Sayfa2!$G46</f>
        <v>0</v>
      </c>
      <c r="M46"/>
      <c r="O46" s="45"/>
    </row>
    <row r="47" spans="1:15">
      <c r="A47" s="1" t="s">
        <v>50</v>
      </c>
      <c r="B47" s="2">
        <v>45296</v>
      </c>
      <c r="C47" s="3">
        <v>110</v>
      </c>
      <c r="D47" s="1">
        <v>540.60110799999995</v>
      </c>
      <c r="E47" s="46">
        <f>Sayfa2!$D47*Sayfa2!$C47</f>
        <v>59466.121879999992</v>
      </c>
      <c r="F47" s="2">
        <v>45335</v>
      </c>
      <c r="G47" s="28">
        <v>110</v>
      </c>
      <c r="H47" s="1">
        <v>565.11282900000003</v>
      </c>
      <c r="I47" s="19">
        <f>Sayfa2!$H47*Sayfa2!$G47</f>
        <v>62162.411190000006</v>
      </c>
      <c r="J47" s="15">
        <f t="shared" ref="J47:J59" si="22">H47-D47</f>
        <v>24.51172100000008</v>
      </c>
      <c r="K47" s="47">
        <f>Sayfa2!$J47*Sayfa2!$G47</f>
        <v>2696.2893100000088</v>
      </c>
      <c r="L47" s="48">
        <f t="shared" ref="L47:L54" si="23">F47-B47</f>
        <v>39</v>
      </c>
      <c r="M47" s="62">
        <f>K47/E47</f>
        <v>4.5341603332415076E-2</v>
      </c>
      <c r="N47" s="62">
        <f>K47/E47</f>
        <v>4.5341603332415076E-2</v>
      </c>
      <c r="O47" s="45"/>
    </row>
    <row r="48" spans="1:15">
      <c r="A48" s="1" t="s">
        <v>62</v>
      </c>
      <c r="B48" s="2">
        <v>45222</v>
      </c>
      <c r="C48" s="3">
        <v>9</v>
      </c>
      <c r="D48" s="1">
        <v>130</v>
      </c>
      <c r="E48" s="46">
        <f>Sayfa2!$D48*Sayfa2!$C48</f>
        <v>1170</v>
      </c>
      <c r="F48" s="63">
        <v>45334</v>
      </c>
      <c r="G48" s="28">
        <v>9</v>
      </c>
      <c r="H48" s="64">
        <v>145.5</v>
      </c>
      <c r="I48" s="19">
        <f>Sayfa2!$H48*Sayfa2!$G48</f>
        <v>1309.5</v>
      </c>
      <c r="J48" s="15">
        <f t="shared" si="22"/>
        <v>15.5</v>
      </c>
      <c r="K48" s="47">
        <f>Sayfa2!$J48*Sayfa2!$G48</f>
        <v>139.5</v>
      </c>
      <c r="L48" s="48">
        <f t="shared" si="23"/>
        <v>112</v>
      </c>
      <c r="M48" s="62">
        <f t="shared" ref="M48:M60" si="24">K48/E48</f>
        <v>0.11923076923076924</v>
      </c>
      <c r="N48" s="62">
        <f>K48/E48</f>
        <v>0.11923076923076924</v>
      </c>
      <c r="O48" s="45"/>
    </row>
    <row r="49" spans="1:15">
      <c r="A49" s="1" t="s">
        <v>62</v>
      </c>
      <c r="B49" s="2">
        <v>45271</v>
      </c>
      <c r="C49" s="3">
        <v>10</v>
      </c>
      <c r="D49" s="1">
        <v>144.001</v>
      </c>
      <c r="E49" s="46">
        <f>Sayfa2!$D49*Sayfa2!$C49</f>
        <v>1440.01</v>
      </c>
      <c r="F49" s="63">
        <v>45334</v>
      </c>
      <c r="G49" s="28">
        <v>10</v>
      </c>
      <c r="H49" s="64">
        <v>145.5</v>
      </c>
      <c r="I49" s="19">
        <f>Sayfa2!$H49*Sayfa2!$G49</f>
        <v>1455</v>
      </c>
      <c r="J49" s="15">
        <f t="shared" si="22"/>
        <v>1.4989999999999952</v>
      </c>
      <c r="K49" s="47">
        <f>Sayfa2!$J49*Sayfa2!$G49</f>
        <v>14.989999999999952</v>
      </c>
      <c r="L49" s="48">
        <f t="shared" si="23"/>
        <v>63</v>
      </c>
      <c r="M49" s="62">
        <f t="shared" si="24"/>
        <v>1.0409649932986544E-2</v>
      </c>
      <c r="N49" s="62">
        <f>K49/E49</f>
        <v>1.0409649932986544E-2</v>
      </c>
      <c r="O49" s="45"/>
    </row>
    <row r="50" spans="1:15">
      <c r="A50" s="1" t="s">
        <v>62</v>
      </c>
      <c r="B50" s="2">
        <v>45288</v>
      </c>
      <c r="C50" s="3">
        <v>20</v>
      </c>
      <c r="D50" s="1">
        <v>115.34</v>
      </c>
      <c r="E50" s="46">
        <f>Sayfa2!$D50*Sayfa2!$C50</f>
        <v>2306.8000000000002</v>
      </c>
      <c r="F50" s="63">
        <v>45334</v>
      </c>
      <c r="G50" s="28">
        <v>20</v>
      </c>
      <c r="H50" s="64">
        <v>145.5</v>
      </c>
      <c r="I50" s="19">
        <f>Sayfa2!$H50*Sayfa2!$G50</f>
        <v>2910</v>
      </c>
      <c r="J50" s="15">
        <f t="shared" si="22"/>
        <v>30.159999999999997</v>
      </c>
      <c r="K50" s="47">
        <f>Sayfa2!$J50*Sayfa2!$G50</f>
        <v>603.19999999999993</v>
      </c>
      <c r="L50" s="48">
        <f t="shared" si="23"/>
        <v>46</v>
      </c>
      <c r="M50" s="62">
        <f t="shared" si="24"/>
        <v>0.26148777527310557</v>
      </c>
      <c r="N50" s="62">
        <f>K50/E50</f>
        <v>0.26148777527310557</v>
      </c>
      <c r="O50" s="45"/>
    </row>
    <row r="51" spans="1:15">
      <c r="A51" s="1" t="s">
        <v>50</v>
      </c>
      <c r="B51" s="2">
        <v>45322</v>
      </c>
      <c r="C51" s="3">
        <v>10</v>
      </c>
      <c r="D51" s="1">
        <v>555.950107</v>
      </c>
      <c r="E51" s="46">
        <f>Sayfa2!$D51*Sayfa2!$C51</f>
        <v>5559.5010700000003</v>
      </c>
      <c r="F51" s="2">
        <v>45334</v>
      </c>
      <c r="G51" s="28">
        <v>10</v>
      </c>
      <c r="H51" s="1">
        <v>564.45009800000003</v>
      </c>
      <c r="I51" s="19">
        <f>Sayfa2!$H51*Sayfa2!$G51</f>
        <v>5644.5009800000007</v>
      </c>
      <c r="J51" s="15">
        <f t="shared" si="22"/>
        <v>8.4999910000000227</v>
      </c>
      <c r="K51" s="47">
        <f>Sayfa2!$J51*Sayfa2!$G51</f>
        <v>84.999910000000227</v>
      </c>
      <c r="L51" s="48">
        <f t="shared" si="23"/>
        <v>12</v>
      </c>
      <c r="M51" s="62">
        <f t="shared" si="24"/>
        <v>1.5289125576155384E-2</v>
      </c>
      <c r="N51" s="62">
        <f>M51/L51*30</f>
        <v>3.8222813940388463E-2</v>
      </c>
      <c r="O51" s="45"/>
    </row>
    <row r="52" spans="1:15">
      <c r="A52" s="43" t="s">
        <v>50</v>
      </c>
      <c r="B52" s="30">
        <v>45322</v>
      </c>
      <c r="C52" s="32">
        <v>46</v>
      </c>
      <c r="D52" s="43">
        <v>555.950107</v>
      </c>
      <c r="E52" s="46">
        <f>Sayfa2!$D52*Sayfa2!$C52</f>
        <v>25573.704922000001</v>
      </c>
      <c r="F52" s="30">
        <v>45327</v>
      </c>
      <c r="G52" s="32">
        <v>46</v>
      </c>
      <c r="H52" s="43">
        <v>559.83385699999997</v>
      </c>
      <c r="I52" s="19">
        <f>Sayfa2!$H52*Sayfa2!$G52</f>
        <v>25752.357421999997</v>
      </c>
      <c r="J52" s="45">
        <f t="shared" si="22"/>
        <v>3.8837499999999636</v>
      </c>
      <c r="K52" s="47">
        <f>Sayfa2!$J52*Sayfa2!$G52</f>
        <v>178.65249999999833</v>
      </c>
      <c r="L52" s="48">
        <f t="shared" si="23"/>
        <v>5</v>
      </c>
      <c r="M52" s="62">
        <f t="shared" si="24"/>
        <v>6.9857887445284065E-3</v>
      </c>
      <c r="N52" s="62">
        <f>M52/L52*30</f>
        <v>4.1914732467170444E-2</v>
      </c>
      <c r="O52" s="45"/>
    </row>
    <row r="53" spans="1:15">
      <c r="A53" s="43" t="s">
        <v>63</v>
      </c>
      <c r="B53" s="30">
        <v>45267</v>
      </c>
      <c r="C53" s="32">
        <v>10</v>
      </c>
      <c r="D53" s="43">
        <v>49.18</v>
      </c>
      <c r="E53" s="46">
        <f>Sayfa2!$D53*Sayfa2!$C53</f>
        <v>491.8</v>
      </c>
      <c r="F53" s="30">
        <v>45327</v>
      </c>
      <c r="G53" s="32">
        <v>10</v>
      </c>
      <c r="H53" s="65">
        <v>52</v>
      </c>
      <c r="I53" s="19">
        <f>Sayfa2!$H53*Sayfa2!$G53</f>
        <v>520</v>
      </c>
      <c r="J53" s="45">
        <f t="shared" si="22"/>
        <v>2.8200000000000003</v>
      </c>
      <c r="K53" s="47">
        <f>Sayfa2!$J53*Sayfa2!$G53</f>
        <v>28.200000000000003</v>
      </c>
      <c r="L53" s="48">
        <f t="shared" si="23"/>
        <v>60</v>
      </c>
      <c r="M53" s="62">
        <f t="shared" si="24"/>
        <v>5.7340382269215132E-2</v>
      </c>
      <c r="N53" s="62">
        <f>M53/L53*30</f>
        <v>2.8670191134607566E-2</v>
      </c>
      <c r="O53" s="45"/>
    </row>
    <row r="54" spans="1:15">
      <c r="A54" s="1" t="s">
        <v>64</v>
      </c>
      <c r="B54" s="2">
        <v>45267</v>
      </c>
      <c r="C54" s="3">
        <v>13</v>
      </c>
      <c r="D54" s="1">
        <v>28.3</v>
      </c>
      <c r="E54" s="46">
        <f>Sayfa2!$D54*Sayfa2!$C54</f>
        <v>367.90000000000003</v>
      </c>
      <c r="F54" s="2">
        <v>45313</v>
      </c>
      <c r="G54" s="28">
        <v>13</v>
      </c>
      <c r="H54" s="1">
        <v>41.6</v>
      </c>
      <c r="I54" s="19">
        <f>Sayfa2!$H54*Sayfa2!$G54</f>
        <v>540.80000000000007</v>
      </c>
      <c r="J54" s="45">
        <f t="shared" si="22"/>
        <v>13.3</v>
      </c>
      <c r="K54" s="47">
        <f>Sayfa2!$J54*Sayfa2!$G54</f>
        <v>172.9</v>
      </c>
      <c r="L54" s="66">
        <f t="shared" si="23"/>
        <v>46</v>
      </c>
      <c r="M54" s="62">
        <f>K54/E54</f>
        <v>0.46996466431095402</v>
      </c>
      <c r="N54" s="62">
        <f>M54/L54*30</f>
        <v>0.30649869411583958</v>
      </c>
      <c r="O54" s="45"/>
    </row>
    <row r="55" spans="1:15">
      <c r="A55" s="1" t="s">
        <v>65</v>
      </c>
      <c r="B55" s="2">
        <v>45273</v>
      </c>
      <c r="C55" s="3">
        <v>26</v>
      </c>
      <c r="D55" s="1">
        <v>55.08</v>
      </c>
      <c r="E55" s="46">
        <f>Sayfa2!$D55*Sayfa2!$C55</f>
        <v>1432.08</v>
      </c>
      <c r="F55" s="2">
        <v>45313</v>
      </c>
      <c r="G55" s="28">
        <v>26</v>
      </c>
      <c r="H55" s="1">
        <v>51.4</v>
      </c>
      <c r="I55" s="19">
        <f>Sayfa2!$H55*Sayfa2!$G55</f>
        <v>1336.3999999999999</v>
      </c>
      <c r="J55" s="15">
        <f t="shared" si="22"/>
        <v>-3.6799999999999997</v>
      </c>
      <c r="K55" s="47">
        <f>Sayfa2!$J55*Sayfa2!$G55</f>
        <v>-95.679999999999993</v>
      </c>
      <c r="L55" s="35"/>
      <c r="M55" s="108">
        <f t="shared" ref="M55:M56" si="25">K55/E55</f>
        <v>-6.6811909949164847E-2</v>
      </c>
      <c r="N55" s="62"/>
      <c r="O55" s="45"/>
    </row>
    <row r="56" spans="1:15">
      <c r="A56" s="1" t="s">
        <v>66</v>
      </c>
      <c r="B56" s="2">
        <v>45288</v>
      </c>
      <c r="C56" s="3">
        <v>100</v>
      </c>
      <c r="D56" s="1">
        <v>39.5</v>
      </c>
      <c r="E56" s="46">
        <f>Sayfa2!$D56*Sayfa2!$C56</f>
        <v>3950</v>
      </c>
      <c r="F56" s="2">
        <v>45313</v>
      </c>
      <c r="G56" s="28">
        <v>100</v>
      </c>
      <c r="H56" s="1">
        <v>51.4</v>
      </c>
      <c r="I56" s="19">
        <f>Sayfa2!$H56*Sayfa2!$G56</f>
        <v>5140</v>
      </c>
      <c r="J56" s="15">
        <f t="shared" si="22"/>
        <v>11.899999999999999</v>
      </c>
      <c r="K56" s="47">
        <f>Sayfa2!$J56*Sayfa2!$G56</f>
        <v>1189.9999999999998</v>
      </c>
      <c r="L56" s="66">
        <f>F56-B56</f>
        <v>25</v>
      </c>
      <c r="M56" s="62">
        <f t="shared" si="25"/>
        <v>0.30126582278481007</v>
      </c>
      <c r="N56" s="62">
        <f t="shared" ref="N56:N57" si="26">M56/L56*30</f>
        <v>0.36151898734177207</v>
      </c>
      <c r="O56" s="45"/>
    </row>
    <row r="57" spans="1:15">
      <c r="A57" s="1" t="s">
        <v>67</v>
      </c>
      <c r="B57" s="2">
        <v>45267</v>
      </c>
      <c r="C57" s="3">
        <v>300</v>
      </c>
      <c r="D57" s="1">
        <v>18.207357999999999</v>
      </c>
      <c r="E57" s="46">
        <f>Sayfa2!$D57*Sayfa2!$C57</f>
        <v>5462.2073999999993</v>
      </c>
      <c r="F57" s="2">
        <v>45288</v>
      </c>
      <c r="G57" s="28">
        <v>300</v>
      </c>
      <c r="H57" s="1">
        <v>18.625761000000001</v>
      </c>
      <c r="I57" s="19">
        <f>Sayfa2!$H57*Sayfa2!$G57</f>
        <v>5587.7282999999998</v>
      </c>
      <c r="J57" s="15">
        <f t="shared" si="22"/>
        <v>0.41840300000000141</v>
      </c>
      <c r="K57" s="47">
        <f>Sayfa2!$J57*Sayfa2!$G57</f>
        <v>125.52090000000042</v>
      </c>
      <c r="L57" s="1">
        <f>F57-B57</f>
        <v>21</v>
      </c>
      <c r="M57" s="62">
        <f t="shared" si="24"/>
        <v>2.2979885384798907E-2</v>
      </c>
      <c r="N57" s="62">
        <f t="shared" si="26"/>
        <v>3.2828407692569866E-2</v>
      </c>
      <c r="O57" s="45"/>
    </row>
    <row r="58" spans="1:15">
      <c r="A58" s="1" t="s">
        <v>50</v>
      </c>
      <c r="B58" s="2">
        <v>45267</v>
      </c>
      <c r="C58" s="3">
        <v>10</v>
      </c>
      <c r="D58" s="1">
        <v>523.88987099999997</v>
      </c>
      <c r="E58" s="46">
        <f>Sayfa2!$D58*Sayfa2!$C58</f>
        <v>5238.8987099999995</v>
      </c>
      <c r="F58" s="2">
        <v>45293</v>
      </c>
      <c r="G58" s="28">
        <v>10</v>
      </c>
      <c r="H58" s="1">
        <v>538.78970700000002</v>
      </c>
      <c r="I58" s="19">
        <f>Sayfa2!$H58*Sayfa2!$G58</f>
        <v>5387.89707</v>
      </c>
      <c r="J58" s="15">
        <f t="shared" si="22"/>
        <v>14.89983600000005</v>
      </c>
      <c r="K58" s="47">
        <f>Sayfa2!$J58*Sayfa2!$G58</f>
        <v>148.9983600000005</v>
      </c>
      <c r="L58" s="1">
        <f>F58-B58</f>
        <v>26</v>
      </c>
      <c r="M58" s="62">
        <f t="shared" si="24"/>
        <v>2.8440778920881354E-2</v>
      </c>
      <c r="N58" s="62">
        <f>M58/L58*30</f>
        <v>3.2816283370247716E-2</v>
      </c>
      <c r="O58" s="45"/>
    </row>
    <row r="59" spans="1:15">
      <c r="A59" s="1" t="s">
        <v>50</v>
      </c>
      <c r="B59" s="2">
        <v>45273</v>
      </c>
      <c r="C59" s="3">
        <v>28</v>
      </c>
      <c r="D59" s="1">
        <v>527.21223999999995</v>
      </c>
      <c r="E59" s="46">
        <f>Sayfa2!$D59*Sayfa2!$C59</f>
        <v>14761.942719999999</v>
      </c>
      <c r="F59" s="2">
        <v>45293</v>
      </c>
      <c r="G59" s="28">
        <v>28</v>
      </c>
      <c r="H59" s="1">
        <f>H58</f>
        <v>538.78970700000002</v>
      </c>
      <c r="I59" s="19">
        <f>Sayfa2!$H59*Sayfa2!$G59</f>
        <v>15086.111796000001</v>
      </c>
      <c r="J59" s="15">
        <f t="shared" si="22"/>
        <v>11.57746700000007</v>
      </c>
      <c r="K59" s="47">
        <f>Sayfa2!$J59*Sayfa2!$G59</f>
        <v>324.16907600000195</v>
      </c>
      <c r="L59" s="1">
        <f>F59-B59</f>
        <v>20</v>
      </c>
      <c r="M59" s="62">
        <f t="shared" si="24"/>
        <v>2.1959784165860925E-2</v>
      </c>
      <c r="N59" s="62">
        <f>M59/L59*30</f>
        <v>3.2939676248791384E-2</v>
      </c>
      <c r="O59" s="45"/>
    </row>
    <row r="60" spans="1:15">
      <c r="A60" s="1" t="s">
        <v>68</v>
      </c>
      <c r="B60" s="2">
        <v>45273</v>
      </c>
      <c r="C60">
        <v>22</v>
      </c>
      <c r="D60" s="1">
        <v>527.21223999999995</v>
      </c>
      <c r="E60" s="46">
        <f>Sayfa2!$D60*Sayfa2!$C60</f>
        <v>11598.669279999998</v>
      </c>
      <c r="F60" s="2">
        <v>45295</v>
      </c>
      <c r="G60" s="28">
        <v>22</v>
      </c>
      <c r="H60" s="1">
        <v>540.000044</v>
      </c>
      <c r="I60" s="19">
        <f>Sayfa2!$H60*Sayfa2!$G60</f>
        <v>11880.000968</v>
      </c>
      <c r="J60" s="15">
        <f>H60-D59</f>
        <v>12.787804000000051</v>
      </c>
      <c r="K60" s="47">
        <f>Sayfa2!$J60*Sayfa2!$G60</f>
        <v>281.33168800000112</v>
      </c>
      <c r="L60" s="1">
        <f>F60-B59</f>
        <v>22</v>
      </c>
      <c r="M60" s="62">
        <f t="shared" si="24"/>
        <v>2.4255514249821006E-2</v>
      </c>
      <c r="N60" s="62">
        <f>M60/L60*30</f>
        <v>3.3075701249755916E-2</v>
      </c>
      <c r="O60" s="45"/>
    </row>
    <row r="61" spans="1:15">
      <c r="E61" s="33"/>
      <c r="F61" s="30"/>
      <c r="G61" s="32"/>
      <c r="H61" s="44"/>
      <c r="I61" s="67"/>
      <c r="K61" s="35"/>
      <c r="L61" s="35"/>
    </row>
    <row r="62" spans="1:15">
      <c r="E62" s="33"/>
      <c r="F62" s="30"/>
      <c r="G62" s="32"/>
      <c r="H62" s="44"/>
      <c r="I62" s="67"/>
      <c r="J62"/>
      <c r="K62" s="35"/>
      <c r="L62" s="35"/>
    </row>
    <row r="63" spans="1:15">
      <c r="E63" s="33"/>
      <c r="F63" s="30"/>
      <c r="G63" s="32"/>
      <c r="H63" s="44"/>
      <c r="I63" s="67"/>
      <c r="J63"/>
      <c r="K63" s="35"/>
      <c r="L63" s="35"/>
    </row>
    <row r="64" spans="1:15">
      <c r="E64" s="33"/>
      <c r="F64" s="30"/>
      <c r="G64" s="32"/>
      <c r="H64" s="44"/>
      <c r="I64" s="67"/>
      <c r="J64"/>
      <c r="K64" s="35"/>
      <c r="L64" s="35"/>
    </row>
    <row r="65" spans="5:12">
      <c r="E65" s="33"/>
      <c r="F65" s="30"/>
      <c r="G65" s="32"/>
      <c r="H65" s="44"/>
      <c r="I65" s="67"/>
      <c r="J65"/>
      <c r="K65" s="35"/>
      <c r="L65" s="35"/>
    </row>
    <row r="66" spans="5:12">
      <c r="E66" s="33"/>
      <c r="F66" s="30"/>
      <c r="G66" s="32"/>
      <c r="H66" s="44"/>
      <c r="I66" s="67"/>
      <c r="J66"/>
      <c r="K66" s="35"/>
      <c r="L66" s="35"/>
    </row>
    <row r="67" spans="5:12">
      <c r="E67" s="33"/>
      <c r="F67" s="30"/>
      <c r="G67" s="32"/>
      <c r="H67" s="44"/>
      <c r="I67" s="67"/>
      <c r="J67"/>
      <c r="K67" s="35"/>
      <c r="L67" s="35"/>
    </row>
    <row r="68" spans="5:12">
      <c r="E68" s="33"/>
      <c r="F68" s="30"/>
      <c r="G68" s="32"/>
      <c r="H68" s="44"/>
      <c r="J68"/>
    </row>
    <row r="69" spans="5:12">
      <c r="E69" s="33"/>
      <c r="F69" s="30"/>
      <c r="G69" s="32"/>
      <c r="H69" s="44"/>
      <c r="J69"/>
    </row>
    <row r="70" spans="5:12">
      <c r="E70" s="33"/>
      <c r="F70" s="30"/>
      <c r="G70" s="32"/>
      <c r="H70" s="44"/>
      <c r="J70"/>
    </row>
    <row r="71" spans="5:12">
      <c r="E71" s="33"/>
      <c r="F71" s="30"/>
      <c r="G71" s="32"/>
      <c r="H71" s="44"/>
      <c r="J71"/>
    </row>
    <row r="72" spans="5:12">
      <c r="J72"/>
    </row>
    <row r="73" spans="5:12">
      <c r="J73"/>
    </row>
    <row r="74" spans="5:12">
      <c r="J74"/>
    </row>
  </sheetData>
  <pageMargins left="0.25" right="0.25" top="0.75" bottom="0.75" header="0.3" footer="0.3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K62:L67 N48 I62:I67 N53 L55 I61:L61 N60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3796-0219-408B-99C0-FA7EE694BB58}">
  <dimension ref="A2:U16"/>
  <sheetViews>
    <sheetView zoomScale="145" zoomScaleNormal="145" workbookViewId="0">
      <selection activeCell="Q11" sqref="Q11"/>
    </sheetView>
  </sheetViews>
  <sheetFormatPr defaultRowHeight="12.75"/>
  <cols>
    <col min="1" max="1" width="6.85546875" bestFit="1" customWidth="1"/>
    <col min="2" max="2" width="4.140625" style="111" bestFit="1" customWidth="1"/>
    <col min="3" max="3" width="8.42578125" bestFit="1" customWidth="1"/>
    <col min="4" max="4" width="5.140625" bestFit="1" customWidth="1"/>
    <col min="5" max="5" width="8.42578125" bestFit="1" customWidth="1"/>
    <col min="6" max="6" width="7.42578125" bestFit="1" customWidth="1"/>
    <col min="7" max="7" width="8.42578125" bestFit="1" customWidth="1"/>
    <col min="8" max="8" width="3" bestFit="1" customWidth="1"/>
    <col min="9" max="9" width="11.5703125" bestFit="1" customWidth="1"/>
    <col min="11" max="11" width="9.42578125" bestFit="1" customWidth="1"/>
    <col min="12" max="12" width="3" bestFit="1" customWidth="1"/>
    <col min="13" max="13" width="7.42578125" bestFit="1" customWidth="1"/>
    <col min="14" max="14" width="3" bestFit="1" customWidth="1"/>
    <col min="15" max="15" width="10.7109375" bestFit="1" customWidth="1"/>
    <col min="16" max="16" width="3" bestFit="1" customWidth="1"/>
    <col min="18" max="18" width="3" bestFit="1" customWidth="1"/>
    <col min="19" max="19" width="8" bestFit="1" customWidth="1"/>
    <col min="20" max="20" width="11.140625" style="133" bestFit="1" customWidth="1"/>
  </cols>
  <sheetData>
    <row r="2" spans="1:21">
      <c r="A2" s="109">
        <f>A5</f>
        <v>45355</v>
      </c>
      <c r="C2">
        <f>C5</f>
        <v>2072.52</v>
      </c>
      <c r="E2">
        <f>E5</f>
        <v>30.905999999999999</v>
      </c>
      <c r="G2">
        <f>G5</f>
        <v>33.542299999999997</v>
      </c>
      <c r="I2">
        <f>I5</f>
        <v>578.66060300000004</v>
      </c>
      <c r="K2">
        <f>K5</f>
        <v>1.041954</v>
      </c>
      <c r="M2">
        <f>M5</f>
        <v>34.659999999999997</v>
      </c>
      <c r="O2">
        <f>O5</f>
        <v>25.84</v>
      </c>
      <c r="Q2">
        <f>Q5</f>
        <v>47.46</v>
      </c>
      <c r="S2">
        <f>S5</f>
        <v>11.33</v>
      </c>
    </row>
    <row r="3" spans="1:21">
      <c r="A3" s="130"/>
      <c r="B3" s="132"/>
      <c r="C3" s="131" t="s">
        <v>217</v>
      </c>
      <c r="D3" s="131"/>
      <c r="E3" s="131" t="s">
        <v>54</v>
      </c>
      <c r="F3" s="131"/>
      <c r="G3" s="131" t="s">
        <v>222</v>
      </c>
      <c r="H3" s="131"/>
      <c r="I3" s="131">
        <v>801</v>
      </c>
      <c r="J3" s="131"/>
      <c r="K3" s="131" t="s">
        <v>172</v>
      </c>
      <c r="L3" s="131"/>
      <c r="M3" s="131" t="s">
        <v>218</v>
      </c>
      <c r="N3" s="131"/>
      <c r="O3" s="131" t="s">
        <v>219</v>
      </c>
      <c r="P3" s="131"/>
      <c r="Q3" s="131" t="s">
        <v>220</v>
      </c>
      <c r="R3" s="131"/>
      <c r="S3" s="131" t="s">
        <v>221</v>
      </c>
      <c r="T3" s="134" t="s">
        <v>224</v>
      </c>
      <c r="U3" s="131" t="s">
        <v>223</v>
      </c>
    </row>
    <row r="5" spans="1:21">
      <c r="A5" s="109">
        <v>45355</v>
      </c>
      <c r="B5" s="111">
        <v>161</v>
      </c>
      <c r="C5">
        <v>2072.52</v>
      </c>
      <c r="D5">
        <f>D6</f>
        <v>1110</v>
      </c>
      <c r="E5">
        <v>30.905999999999999</v>
      </c>
      <c r="F5">
        <f>F6</f>
        <v>321.99</v>
      </c>
      <c r="G5">
        <v>33.542299999999997</v>
      </c>
      <c r="H5">
        <f>H6</f>
        <v>57</v>
      </c>
      <c r="I5">
        <v>578.66060300000004</v>
      </c>
      <c r="J5">
        <f>J6</f>
        <v>125000</v>
      </c>
      <c r="K5">
        <v>1.041954</v>
      </c>
      <c r="L5">
        <f>L6</f>
        <v>36</v>
      </c>
      <c r="M5">
        <v>34.659999999999997</v>
      </c>
      <c r="N5">
        <f>N6</f>
        <v>12</v>
      </c>
      <c r="O5">
        <v>25.84</v>
      </c>
      <c r="P5">
        <f>P6</f>
        <v>15</v>
      </c>
      <c r="Q5">
        <v>47.46</v>
      </c>
      <c r="R5">
        <f>R6</f>
        <v>15</v>
      </c>
      <c r="S5">
        <v>11.33</v>
      </c>
      <c r="T5" s="133">
        <f>(B5*C5)+(D5*E5)+(F5*G5)+(H5*I5)+(J5*K5)+(L5*M5)+(N5*O5)+(P5*Q5)+(R5*S5)</f>
        <v>544449.25954799983</v>
      </c>
      <c r="U5">
        <v>9101</v>
      </c>
    </row>
    <row r="6" spans="1:21">
      <c r="A6" s="109">
        <v>45352</v>
      </c>
      <c r="B6" s="111">
        <v>161</v>
      </c>
      <c r="C6">
        <v>2018.91</v>
      </c>
      <c r="D6">
        <f>D7</f>
        <v>1110</v>
      </c>
      <c r="E6">
        <v>30.7361</v>
      </c>
      <c r="F6">
        <f>F7</f>
        <v>321.99</v>
      </c>
      <c r="G6">
        <v>33.225700000000003</v>
      </c>
      <c r="H6">
        <f>H7</f>
        <v>57</v>
      </c>
      <c r="I6">
        <v>576.58807100000001</v>
      </c>
      <c r="J6">
        <f>J7</f>
        <v>125000</v>
      </c>
      <c r="K6">
        <v>1.034036</v>
      </c>
      <c r="L6">
        <f>L7</f>
        <v>36</v>
      </c>
      <c r="M6">
        <v>31.52</v>
      </c>
      <c r="N6">
        <f>N7</f>
        <v>12</v>
      </c>
      <c r="O6">
        <v>23.5</v>
      </c>
      <c r="P6">
        <f>P7</f>
        <v>15</v>
      </c>
      <c r="Q6">
        <v>43.16</v>
      </c>
      <c r="R6">
        <v>15</v>
      </c>
      <c r="S6">
        <v>11.33</v>
      </c>
      <c r="T6" s="133">
        <f>(B6*C6)+(D6*E6)+(F6*G6)+(H6*I6)+(J6*K6)+(L6*M6)+(N6*O6)+(P6*Q6)+(R6*S6)</f>
        <v>534214.0141899999</v>
      </c>
      <c r="U6">
        <v>9193.69</v>
      </c>
    </row>
    <row r="7" spans="1:21">
      <c r="A7" s="109">
        <v>45351</v>
      </c>
      <c r="B7" s="111">
        <v>161</v>
      </c>
      <c r="C7">
        <v>2018.91</v>
      </c>
      <c r="D7">
        <f>D8</f>
        <v>1110</v>
      </c>
      <c r="E7">
        <v>30.7361</v>
      </c>
      <c r="F7">
        <f>F8</f>
        <v>321.99</v>
      </c>
      <c r="G7">
        <v>33.225700000000003</v>
      </c>
      <c r="H7">
        <f>H8</f>
        <v>57</v>
      </c>
      <c r="I7">
        <v>576.58807100000001</v>
      </c>
      <c r="J7">
        <f>J8</f>
        <v>125000</v>
      </c>
      <c r="K7">
        <v>1.010337</v>
      </c>
      <c r="L7">
        <f>L8</f>
        <v>36</v>
      </c>
      <c r="M7">
        <v>28.66</v>
      </c>
      <c r="N7">
        <f>N8</f>
        <v>12</v>
      </c>
      <c r="O7">
        <v>21.38</v>
      </c>
      <c r="P7">
        <v>15</v>
      </c>
      <c r="Q7">
        <v>39.24</v>
      </c>
      <c r="T7" s="133">
        <f t="shared" ref="T7:T13" si="0">(B7*C7)+(D7*E7)+(F7*G7)+(H7*I7)+(J7*K7)+(L7*M7)+(N7*O7)+(P7*Q7)+(R7*S7)</f>
        <v>530894.48918999999</v>
      </c>
      <c r="U7">
        <v>9100.27</v>
      </c>
    </row>
    <row r="8" spans="1:21">
      <c r="A8" s="109">
        <v>45350</v>
      </c>
      <c r="B8" s="111">
        <v>161</v>
      </c>
      <c r="C8">
        <v>2018.91</v>
      </c>
      <c r="D8">
        <v>1110</v>
      </c>
      <c r="E8">
        <v>30.7361</v>
      </c>
      <c r="F8">
        <v>321.99</v>
      </c>
      <c r="G8">
        <v>33.225700000000003</v>
      </c>
      <c r="H8">
        <v>57</v>
      </c>
      <c r="I8">
        <v>576.58807100000001</v>
      </c>
      <c r="J8">
        <f>J9</f>
        <v>125000</v>
      </c>
      <c r="K8">
        <v>1.067704</v>
      </c>
      <c r="L8">
        <f>L9</f>
        <v>36</v>
      </c>
      <c r="M8">
        <v>26.06</v>
      </c>
      <c r="N8">
        <v>12</v>
      </c>
      <c r="O8">
        <v>19.45</v>
      </c>
      <c r="T8" s="133">
        <f t="shared" si="0"/>
        <v>537360.00419000001</v>
      </c>
      <c r="U8">
        <v>9184.6299999999992</v>
      </c>
    </row>
    <row r="9" spans="1:21">
      <c r="J9">
        <v>125000</v>
      </c>
      <c r="K9">
        <v>1.064435</v>
      </c>
      <c r="L9">
        <v>36</v>
      </c>
      <c r="M9">
        <v>23.7</v>
      </c>
      <c r="T9" s="133">
        <f t="shared" si="0"/>
        <v>133907.57500000001</v>
      </c>
    </row>
    <row r="10" spans="1:21">
      <c r="J10">
        <f>J11</f>
        <v>50000</v>
      </c>
      <c r="K10">
        <v>1.0192399999999999</v>
      </c>
      <c r="L10">
        <v>36</v>
      </c>
      <c r="M10">
        <v>21.56</v>
      </c>
      <c r="T10" s="133">
        <f t="shared" si="0"/>
        <v>51738.159999999996</v>
      </c>
    </row>
    <row r="11" spans="1:21">
      <c r="J11">
        <v>50000</v>
      </c>
      <c r="K11">
        <v>1.0032049999999999</v>
      </c>
      <c r="L11">
        <v>36</v>
      </c>
      <c r="M11">
        <v>19.600000000000001</v>
      </c>
      <c r="T11" s="133">
        <f t="shared" si="0"/>
        <v>50865.849999999991</v>
      </c>
    </row>
    <row r="12" spans="1:21">
      <c r="L12">
        <v>36</v>
      </c>
      <c r="M12">
        <v>17.82</v>
      </c>
      <c r="T12" s="133">
        <f t="shared" si="0"/>
        <v>641.52</v>
      </c>
    </row>
    <row r="13" spans="1:21">
      <c r="L13">
        <v>36</v>
      </c>
      <c r="M13">
        <v>15.3</v>
      </c>
      <c r="T13" s="133">
        <f t="shared" si="0"/>
        <v>550.80000000000007</v>
      </c>
    </row>
    <row r="14" spans="1:21">
      <c r="M14" t="s">
        <v>225</v>
      </c>
    </row>
    <row r="15" spans="1:21">
      <c r="L15" t="s">
        <v>73</v>
      </c>
      <c r="M15">
        <f>M2+(M2*M16)</f>
        <v>37.999837599999999</v>
      </c>
    </row>
    <row r="16" spans="1:21">
      <c r="M16" s="135">
        <v>9.6360000000000001E-2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640D-BCE1-450D-8C0D-0DF7FD321A6F}">
  <dimension ref="A1:R16"/>
  <sheetViews>
    <sheetView zoomScale="160" zoomScaleNormal="160" workbookViewId="0">
      <selection activeCell="I20" sqref="I20"/>
    </sheetView>
  </sheetViews>
  <sheetFormatPr defaultRowHeight="12.75"/>
  <cols>
    <col min="2" max="2" width="9.28515625" style="110" bestFit="1" customWidth="1"/>
    <col min="3" max="3" width="6.28515625" style="111" bestFit="1" customWidth="1"/>
    <col min="4" max="4" width="13.140625" style="112" bestFit="1" customWidth="1"/>
    <col min="5" max="5" width="13.140625" style="112" customWidth="1"/>
    <col min="6" max="6" width="0.85546875" style="112" customWidth="1"/>
    <col min="7" max="7" width="6.28515625" style="110" bestFit="1" customWidth="1"/>
    <col min="8" max="8" width="8.85546875" style="110" bestFit="1" customWidth="1"/>
    <col min="9" max="9" width="9.140625" style="110"/>
    <col min="10" max="10" width="11.28515625" style="112" customWidth="1"/>
    <col min="11" max="11" width="10.5703125" style="110" bestFit="1" customWidth="1"/>
    <col min="12" max="12" width="12.140625" style="112" bestFit="1" customWidth="1"/>
    <col min="13" max="13" width="9.140625" style="112"/>
    <col min="14" max="18" width="9.140625" style="110"/>
  </cols>
  <sheetData>
    <row r="1" spans="1:13" s="111" customFormat="1">
      <c r="D1" s="112"/>
      <c r="E1" s="112"/>
      <c r="F1" s="112"/>
      <c r="J1" s="112"/>
      <c r="L1" s="112"/>
      <c r="M1" s="112"/>
    </row>
    <row r="2" spans="1:13" s="111" customFormat="1">
      <c r="B2" s="111" t="s">
        <v>172</v>
      </c>
      <c r="D2" s="112"/>
      <c r="E2" s="112"/>
      <c r="F2" s="112"/>
      <c r="J2" s="112"/>
      <c r="L2" s="112"/>
      <c r="M2" s="112"/>
    </row>
    <row r="3" spans="1:13" s="111" customFormat="1">
      <c r="D3" s="112"/>
      <c r="E3" s="112"/>
      <c r="F3" s="112"/>
      <c r="J3" s="112"/>
      <c r="L3" s="112"/>
      <c r="M3" s="112"/>
    </row>
    <row r="4" spans="1:13" s="111" customFormat="1">
      <c r="C4" s="111" t="s">
        <v>29</v>
      </c>
      <c r="D4" s="112"/>
      <c r="E4" s="112"/>
      <c r="F4" s="112"/>
      <c r="J4" s="112"/>
      <c r="L4" s="112"/>
      <c r="M4" s="112"/>
    </row>
    <row r="5" spans="1:13" s="111" customFormat="1">
      <c r="A5" s="111" t="s">
        <v>173</v>
      </c>
      <c r="B5" s="111" t="s">
        <v>41</v>
      </c>
      <c r="C5" s="111" t="s">
        <v>174</v>
      </c>
      <c r="D5" s="112" t="s">
        <v>38</v>
      </c>
      <c r="E5" s="112" t="s">
        <v>175</v>
      </c>
      <c r="F5" s="112"/>
      <c r="G5" s="111" t="s">
        <v>176</v>
      </c>
      <c r="H5" s="112" t="s">
        <v>38</v>
      </c>
      <c r="I5" s="112" t="s">
        <v>175</v>
      </c>
      <c r="J5" s="112" t="s">
        <v>177</v>
      </c>
      <c r="K5" s="111" t="s">
        <v>178</v>
      </c>
      <c r="L5" s="112"/>
      <c r="M5" s="112"/>
    </row>
    <row r="6" spans="1:13" s="111" customFormat="1">
      <c r="A6" s="109"/>
      <c r="B6" s="110"/>
      <c r="D6" s="112"/>
      <c r="E6" s="112"/>
      <c r="F6" s="112"/>
      <c r="J6" s="112"/>
      <c r="L6" s="112"/>
      <c r="M6" s="112"/>
    </row>
    <row r="7" spans="1:13" s="111" customFormat="1">
      <c r="A7" s="109"/>
      <c r="B7" s="110"/>
      <c r="D7" s="112"/>
      <c r="E7" s="112"/>
      <c r="F7" s="112"/>
      <c r="J7" s="112"/>
      <c r="L7" s="112"/>
      <c r="M7" s="112"/>
    </row>
    <row r="8" spans="1:13" s="111" customFormat="1">
      <c r="A8" s="109"/>
      <c r="B8" s="110"/>
      <c r="D8" s="112"/>
      <c r="E8" s="112"/>
      <c r="F8" s="112"/>
      <c r="J8" s="112"/>
      <c r="L8" s="112"/>
      <c r="M8" s="112"/>
    </row>
    <row r="9" spans="1:13" s="111" customFormat="1">
      <c r="A9" s="109">
        <v>45352</v>
      </c>
      <c r="B9" s="110">
        <v>1.034036</v>
      </c>
      <c r="D9" s="112">
        <f t="shared" ref="D9:D14" si="0">$C$14*B9</f>
        <v>51701.799999999996</v>
      </c>
      <c r="E9" s="112">
        <f t="shared" ref="E9:E14" si="1">D9-$D$14</f>
        <v>1541.5500000000029</v>
      </c>
      <c r="F9" s="112"/>
      <c r="G9" s="110"/>
      <c r="H9" s="112">
        <f>$G$12*B9</f>
        <v>77552.7</v>
      </c>
      <c r="I9" s="112">
        <f>H9-$H$12</f>
        <v>-2279.9250000000029</v>
      </c>
      <c r="J9" s="112">
        <f t="shared" ref="J9:J14" si="2">E9+I9</f>
        <v>-738.375</v>
      </c>
      <c r="K9" s="113">
        <f t="shared" ref="K9:K14" si="3">J9/($H$12+$D$14)</f>
        <v>-5.6801190065224726E-3</v>
      </c>
      <c r="L9" s="112"/>
      <c r="M9" s="112"/>
    </row>
    <row r="10" spans="1:13" s="111" customFormat="1">
      <c r="A10" s="109">
        <v>45351</v>
      </c>
      <c r="B10" s="110">
        <v>1.067704</v>
      </c>
      <c r="D10" s="112">
        <f t="shared" si="0"/>
        <v>53385.2</v>
      </c>
      <c r="E10" s="112">
        <f t="shared" si="1"/>
        <v>3224.9500000000044</v>
      </c>
      <c r="F10" s="112"/>
      <c r="G10" s="110"/>
      <c r="H10" s="112">
        <f>$G$12*B10</f>
        <v>80077.8</v>
      </c>
      <c r="I10" s="112">
        <f>H10-$H$12</f>
        <v>245.17500000000291</v>
      </c>
      <c r="J10" s="112">
        <f t="shared" si="2"/>
        <v>3470.1250000000073</v>
      </c>
      <c r="K10" s="113">
        <f t="shared" si="3"/>
        <v>2.669473230744383E-2</v>
      </c>
      <c r="L10" s="112"/>
      <c r="M10" s="112"/>
    </row>
    <row r="11" spans="1:13">
      <c r="A11" s="109">
        <v>45350</v>
      </c>
      <c r="B11" s="110">
        <v>1.067704</v>
      </c>
      <c r="D11" s="112">
        <f t="shared" si="0"/>
        <v>53385.2</v>
      </c>
      <c r="E11" s="112">
        <f t="shared" si="1"/>
        <v>3224.9500000000044</v>
      </c>
      <c r="H11" s="112">
        <f>$G$12*B11</f>
        <v>80077.8</v>
      </c>
      <c r="I11" s="112">
        <f>H11-$H$12</f>
        <v>245.17500000000291</v>
      </c>
      <c r="J11" s="112">
        <f t="shared" si="2"/>
        <v>3470.1250000000073</v>
      </c>
      <c r="K11" s="113">
        <f t="shared" si="3"/>
        <v>2.669473230744383E-2</v>
      </c>
    </row>
    <row r="12" spans="1:13">
      <c r="A12" s="109">
        <v>45349</v>
      </c>
      <c r="B12" s="110">
        <v>1.064435</v>
      </c>
      <c r="D12" s="112">
        <f t="shared" si="0"/>
        <v>53221.75</v>
      </c>
      <c r="E12" s="112">
        <f t="shared" si="1"/>
        <v>3061.5000000000073</v>
      </c>
      <c r="G12" s="111">
        <v>75000</v>
      </c>
      <c r="H12" s="112">
        <f>$B$12*G12</f>
        <v>79832.625</v>
      </c>
      <c r="I12" s="112">
        <f>H12-$H$12</f>
        <v>0</v>
      </c>
      <c r="J12" s="112">
        <f t="shared" si="2"/>
        <v>3061.5000000000073</v>
      </c>
      <c r="K12" s="113">
        <f t="shared" si="3"/>
        <v>2.3551290791899226E-2</v>
      </c>
    </row>
    <row r="13" spans="1:13">
      <c r="A13" s="109">
        <v>45348</v>
      </c>
      <c r="B13" s="110">
        <v>1.0192399999999999</v>
      </c>
      <c r="D13" s="112">
        <f t="shared" si="0"/>
        <v>50961.999999999993</v>
      </c>
      <c r="E13" s="112">
        <f t="shared" si="1"/>
        <v>801.75</v>
      </c>
      <c r="J13" s="112">
        <f t="shared" si="2"/>
        <v>801.75</v>
      </c>
      <c r="K13" s="113">
        <f t="shared" si="3"/>
        <v>6.167645726736946E-3</v>
      </c>
    </row>
    <row r="14" spans="1:13">
      <c r="A14" s="109">
        <v>45347</v>
      </c>
      <c r="B14" s="110">
        <v>1.0032049999999999</v>
      </c>
      <c r="C14" s="111">
        <v>50000</v>
      </c>
      <c r="D14" s="112">
        <f t="shared" si="0"/>
        <v>50160.249999999993</v>
      </c>
      <c r="E14" s="112">
        <f t="shared" si="1"/>
        <v>0</v>
      </c>
      <c r="J14" s="112">
        <f t="shared" si="2"/>
        <v>0</v>
      </c>
      <c r="K14" s="110">
        <f t="shared" si="3"/>
        <v>0</v>
      </c>
    </row>
    <row r="15" spans="1:13">
      <c r="A15" s="109">
        <v>45346</v>
      </c>
      <c r="B15" s="110">
        <v>0.97160999999999997</v>
      </c>
    </row>
    <row r="16" spans="1:13">
      <c r="A16" s="109">
        <v>45345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C3B0-725E-4944-8F62-283C27DB3DF7}">
  <dimension ref="A1:L75"/>
  <sheetViews>
    <sheetView topLeftCell="A29" zoomScale="190" zoomScaleNormal="190" workbookViewId="0">
      <selection activeCell="B45" sqref="B45"/>
    </sheetView>
  </sheetViews>
  <sheetFormatPr defaultRowHeight="12.75"/>
  <cols>
    <col min="1" max="1" width="10.42578125" style="117" bestFit="1" customWidth="1"/>
    <col min="2" max="2" width="18.42578125" style="128" bestFit="1" customWidth="1"/>
    <col min="3" max="3" width="13.28515625" style="123" customWidth="1"/>
    <col min="4" max="4" width="9.42578125" style="120" bestFit="1" customWidth="1"/>
    <col min="5" max="5" width="8.85546875" style="125" bestFit="1" customWidth="1"/>
    <col min="6" max="12" width="9.140625" style="117"/>
  </cols>
  <sheetData>
    <row r="1" spans="1:11" ht="25.5">
      <c r="A1" s="114" t="s">
        <v>173</v>
      </c>
      <c r="B1" s="126" t="s">
        <v>41</v>
      </c>
      <c r="C1" s="121" t="s">
        <v>179</v>
      </c>
      <c r="D1" s="119" t="s">
        <v>180</v>
      </c>
      <c r="E1" s="124" t="s">
        <v>181</v>
      </c>
    </row>
    <row r="2" spans="1:11">
      <c r="A2" s="115">
        <v>45289</v>
      </c>
      <c r="B2" s="126">
        <v>538.78970700000002</v>
      </c>
      <c r="C2" s="121" t="s">
        <v>182</v>
      </c>
      <c r="D2" s="116">
        <v>0</v>
      </c>
      <c r="E2" s="124" t="s">
        <v>183</v>
      </c>
    </row>
    <row r="3" spans="1:11">
      <c r="A3" s="115">
        <v>45294</v>
      </c>
      <c r="B3" s="126">
        <v>539.40629100000001</v>
      </c>
      <c r="C3" s="121" t="s">
        <v>184</v>
      </c>
      <c r="D3" s="116">
        <v>1.1000000000000001E-3</v>
      </c>
      <c r="E3" s="129">
        <f>D2+D3</f>
        <v>1.1000000000000001E-3</v>
      </c>
    </row>
    <row r="4" spans="1:11">
      <c r="A4" s="115">
        <v>45295</v>
      </c>
      <c r="B4" s="127">
        <v>540.000044</v>
      </c>
      <c r="C4" s="121" t="s">
        <v>185</v>
      </c>
      <c r="D4" s="116">
        <v>1.1000000000000001E-3</v>
      </c>
      <c r="E4" s="129">
        <f>D3+D4</f>
        <v>2.2000000000000001E-3</v>
      </c>
    </row>
    <row r="5" spans="1:11">
      <c r="A5" s="115">
        <v>45296</v>
      </c>
      <c r="B5" s="126">
        <v>540.60110799999995</v>
      </c>
      <c r="C5" s="121" t="s">
        <v>186</v>
      </c>
      <c r="D5" s="116">
        <v>1.1000000000000001E-3</v>
      </c>
      <c r="E5" s="129">
        <f>E4+D5</f>
        <v>3.3E-3</v>
      </c>
    </row>
    <row r="6" spans="1:11">
      <c r="A6" s="115">
        <v>45299</v>
      </c>
      <c r="B6" s="126">
        <v>542.43450199999995</v>
      </c>
      <c r="C6" s="122">
        <v>1833394</v>
      </c>
      <c r="D6" s="116">
        <v>3.3E-3</v>
      </c>
      <c r="E6" s="129">
        <f>E5+D6</f>
        <v>6.6E-3</v>
      </c>
    </row>
    <row r="7" spans="1:11">
      <c r="A7" s="115">
        <v>45300</v>
      </c>
      <c r="B7" s="126">
        <v>543.04310699999996</v>
      </c>
      <c r="C7" s="121" t="s">
        <v>187</v>
      </c>
      <c r="D7" s="116">
        <v>1.1000000000000001E-3</v>
      </c>
      <c r="E7" s="129">
        <f>E6+D7</f>
        <v>7.7000000000000002E-3</v>
      </c>
    </row>
    <row r="8" spans="1:11">
      <c r="A8" s="115">
        <v>45301</v>
      </c>
      <c r="B8" s="126">
        <v>543.64739199999997</v>
      </c>
      <c r="C8" s="121" t="s">
        <v>188</v>
      </c>
      <c r="D8" s="116">
        <v>1.1000000000000001E-3</v>
      </c>
      <c r="E8" s="129">
        <f>E7+D8</f>
        <v>8.8000000000000005E-3</v>
      </c>
    </row>
    <row r="9" spans="1:11">
      <c r="A9" s="115">
        <v>45302</v>
      </c>
      <c r="B9" s="126">
        <v>544.251892</v>
      </c>
      <c r="C9" s="121" t="s">
        <v>189</v>
      </c>
      <c r="D9" s="116">
        <v>1.1000000000000001E-3</v>
      </c>
      <c r="E9" s="129">
        <f t="shared" ref="E9:E43" si="0">E8+D9</f>
        <v>9.9000000000000008E-3</v>
      </c>
      <c r="K9" s="118"/>
    </row>
    <row r="10" spans="1:11">
      <c r="A10" s="115">
        <v>45303</v>
      </c>
      <c r="B10" s="126">
        <v>544.85273700000005</v>
      </c>
      <c r="C10" s="121" t="s">
        <v>190</v>
      </c>
      <c r="D10" s="116">
        <v>1.1000000000000001E-3</v>
      </c>
      <c r="E10" s="129">
        <f t="shared" si="0"/>
        <v>1.1000000000000001E-2</v>
      </c>
      <c r="K10" s="118"/>
    </row>
    <row r="11" spans="1:11">
      <c r="A11" s="115">
        <v>45306</v>
      </c>
      <c r="B11" s="126">
        <v>546.65639799999997</v>
      </c>
      <c r="C11" s="122">
        <v>1803661</v>
      </c>
      <c r="D11" s="116">
        <v>3.3E-3</v>
      </c>
      <c r="E11" s="129">
        <f t="shared" si="0"/>
        <v>1.43E-2</v>
      </c>
      <c r="K11" s="118"/>
    </row>
    <row r="12" spans="1:11">
      <c r="A12" s="115">
        <v>45307</v>
      </c>
      <c r="B12" s="126">
        <v>547.255898</v>
      </c>
      <c r="C12" s="121" t="s">
        <v>191</v>
      </c>
      <c r="D12" s="116">
        <v>1E-3</v>
      </c>
      <c r="E12" s="129">
        <f t="shared" si="0"/>
        <v>1.5300000000000001E-2</v>
      </c>
      <c r="K12" s="118"/>
    </row>
    <row r="13" spans="1:11">
      <c r="A13" s="115">
        <v>45308</v>
      </c>
      <c r="B13" s="126">
        <v>547.85336800000005</v>
      </c>
      <c r="C13" s="121" t="s">
        <v>192</v>
      </c>
      <c r="D13" s="116">
        <v>1E-3</v>
      </c>
      <c r="E13" s="129">
        <f t="shared" si="0"/>
        <v>1.6300000000000002E-2</v>
      </c>
    </row>
    <row r="14" spans="1:11">
      <c r="A14" s="115">
        <v>45309</v>
      </c>
      <c r="B14" s="126">
        <v>548.45883500000002</v>
      </c>
      <c r="C14" s="121" t="s">
        <v>193</v>
      </c>
      <c r="D14" s="116">
        <v>1.1000000000000001E-3</v>
      </c>
      <c r="E14" s="129">
        <f t="shared" si="0"/>
        <v>1.7400000000000002E-2</v>
      </c>
    </row>
    <row r="15" spans="1:11">
      <c r="A15" s="115">
        <v>45310</v>
      </c>
      <c r="B15" s="126">
        <v>549.06771900000001</v>
      </c>
      <c r="C15" s="121" t="s">
        <v>194</v>
      </c>
      <c r="D15" s="116">
        <v>1.1000000000000001E-3</v>
      </c>
      <c r="E15" s="129">
        <f t="shared" si="0"/>
        <v>1.8500000000000003E-2</v>
      </c>
    </row>
    <row r="16" spans="1:11">
      <c r="A16" s="115">
        <v>45313</v>
      </c>
      <c r="B16" s="126">
        <v>550.93394899999998</v>
      </c>
      <c r="C16" s="122">
        <v>1866230</v>
      </c>
      <c r="D16" s="116">
        <v>3.3E-3</v>
      </c>
      <c r="E16" s="129">
        <f t="shared" si="0"/>
        <v>2.1800000000000003E-2</v>
      </c>
    </row>
    <row r="17" spans="1:5">
      <c r="A17" s="115">
        <v>45314</v>
      </c>
      <c r="B17" s="126">
        <v>551.56365100000005</v>
      </c>
      <c r="C17" s="121" t="s">
        <v>195</v>
      </c>
      <c r="D17" s="116">
        <v>1.1000000000000001E-3</v>
      </c>
      <c r="E17" s="129">
        <f t="shared" si="0"/>
        <v>2.2900000000000004E-2</v>
      </c>
    </row>
    <row r="18" spans="1:5">
      <c r="A18" s="115">
        <v>45315</v>
      </c>
      <c r="B18" s="126">
        <v>552.18915300000003</v>
      </c>
      <c r="C18" s="121" t="s">
        <v>196</v>
      </c>
      <c r="D18" s="116">
        <v>1.1000000000000001E-3</v>
      </c>
      <c r="E18" s="129">
        <f t="shared" si="0"/>
        <v>2.4000000000000004E-2</v>
      </c>
    </row>
    <row r="19" spans="1:5">
      <c r="A19" s="115">
        <v>45316</v>
      </c>
      <c r="B19" s="126">
        <v>552.81493399999999</v>
      </c>
      <c r="C19" s="121" t="s">
        <v>197</v>
      </c>
      <c r="D19" s="116">
        <v>1.1000000000000001E-3</v>
      </c>
      <c r="E19" s="129">
        <f t="shared" si="0"/>
        <v>2.5100000000000004E-2</v>
      </c>
    </row>
    <row r="20" spans="1:5">
      <c r="A20" s="115">
        <v>45317</v>
      </c>
      <c r="B20" s="126">
        <v>553.42975100000001</v>
      </c>
      <c r="C20" s="121" t="s">
        <v>198</v>
      </c>
      <c r="D20" s="116">
        <v>1.1000000000000001E-3</v>
      </c>
      <c r="E20" s="129">
        <f t="shared" si="0"/>
        <v>2.6200000000000005E-2</v>
      </c>
    </row>
    <row r="21" spans="1:5">
      <c r="A21" s="115">
        <v>45320</v>
      </c>
      <c r="B21" s="126">
        <v>555.31532100000004</v>
      </c>
      <c r="C21" s="122">
        <v>1885570</v>
      </c>
      <c r="D21" s="116">
        <v>3.3999999999999998E-3</v>
      </c>
      <c r="E21" s="129">
        <f t="shared" si="0"/>
        <v>2.9600000000000005E-2</v>
      </c>
    </row>
    <row r="22" spans="1:5">
      <c r="A22" s="115">
        <v>45321</v>
      </c>
      <c r="B22" s="126">
        <v>555.950107</v>
      </c>
      <c r="C22" s="121" t="s">
        <v>199</v>
      </c>
      <c r="D22" s="116">
        <v>1.1000000000000001E-3</v>
      </c>
      <c r="E22" s="129">
        <f t="shared" si="0"/>
        <v>3.0700000000000005E-2</v>
      </c>
    </row>
    <row r="23" spans="1:5">
      <c r="A23" s="115">
        <v>45322</v>
      </c>
      <c r="B23" s="126">
        <v>556.58167700000001</v>
      </c>
      <c r="C23" s="121" t="s">
        <v>200</v>
      </c>
      <c r="D23" s="116">
        <v>1.1000000000000001E-3</v>
      </c>
      <c r="E23" s="129">
        <f t="shared" si="0"/>
        <v>3.1800000000000002E-2</v>
      </c>
    </row>
    <row r="24" spans="1:5">
      <c r="A24" s="115">
        <v>45323</v>
      </c>
      <c r="B24" s="126">
        <v>557.21083299999998</v>
      </c>
      <c r="C24" s="121" t="s">
        <v>201</v>
      </c>
      <c r="D24" s="116">
        <v>1.1000000000000001E-3</v>
      </c>
      <c r="E24" s="129">
        <f t="shared" si="0"/>
        <v>3.2899999999999999E-2</v>
      </c>
    </row>
    <row r="25" spans="1:5">
      <c r="A25" s="115">
        <v>45324</v>
      </c>
      <c r="B25" s="126">
        <v>557.85254299999997</v>
      </c>
      <c r="C25" s="121" t="s">
        <v>202</v>
      </c>
      <c r="D25" s="116">
        <v>1.1000000000000001E-3</v>
      </c>
      <c r="E25" s="129">
        <f t="shared" si="0"/>
        <v>3.3999999999999996E-2</v>
      </c>
    </row>
    <row r="26" spans="1:5">
      <c r="A26" s="115">
        <v>45327</v>
      </c>
      <c r="B26" s="126">
        <v>559.83385699999997</v>
      </c>
      <c r="C26" s="122">
        <v>1981314</v>
      </c>
      <c r="D26" s="116">
        <v>3.5000000000000001E-3</v>
      </c>
      <c r="E26" s="129">
        <f t="shared" si="0"/>
        <v>3.7499999999999999E-2</v>
      </c>
    </row>
    <row r="27" spans="1:5">
      <c r="A27" s="115">
        <v>45328</v>
      </c>
      <c r="B27" s="126">
        <v>560.499053</v>
      </c>
      <c r="C27" s="121" t="s">
        <v>203</v>
      </c>
      <c r="D27" s="116">
        <v>1.1000000000000001E-3</v>
      </c>
      <c r="E27" s="129">
        <f t="shared" si="0"/>
        <v>3.8599999999999995E-2</v>
      </c>
    </row>
    <row r="28" spans="1:5">
      <c r="A28" s="115">
        <v>45329</v>
      </c>
      <c r="B28" s="126">
        <v>561.15721199999996</v>
      </c>
      <c r="C28" s="121" t="s">
        <v>204</v>
      </c>
      <c r="D28" s="116">
        <v>1.1000000000000001E-3</v>
      </c>
      <c r="E28" s="129">
        <f t="shared" si="0"/>
        <v>3.9699999999999992E-2</v>
      </c>
    </row>
    <row r="29" spans="1:5">
      <c r="A29" s="115">
        <v>45330</v>
      </c>
      <c r="B29" s="126">
        <v>561.81587999999999</v>
      </c>
      <c r="C29" s="121" t="s">
        <v>205</v>
      </c>
      <c r="D29" s="116">
        <v>1.1000000000000001E-3</v>
      </c>
      <c r="E29" s="129">
        <f t="shared" si="0"/>
        <v>4.0799999999999989E-2</v>
      </c>
    </row>
    <row r="30" spans="1:5">
      <c r="A30" s="115">
        <v>45331</v>
      </c>
      <c r="B30" s="126">
        <v>562.47431400000005</v>
      </c>
      <c r="C30" s="121" t="s">
        <v>206</v>
      </c>
      <c r="D30" s="116">
        <v>1.1000000000000001E-3</v>
      </c>
      <c r="E30" s="129">
        <f t="shared" si="0"/>
        <v>4.1899999999999986E-2</v>
      </c>
    </row>
    <row r="31" spans="1:5">
      <c r="A31" s="115">
        <v>45334</v>
      </c>
      <c r="B31" s="126">
        <v>564.45009800000003</v>
      </c>
      <c r="C31" s="122">
        <v>1975784</v>
      </c>
      <c r="D31" s="116">
        <v>3.5000000000000001E-3</v>
      </c>
      <c r="E31" s="129">
        <f t="shared" si="0"/>
        <v>4.5399999999999989E-2</v>
      </c>
    </row>
    <row r="32" spans="1:5">
      <c r="A32" s="115">
        <v>45335</v>
      </c>
      <c r="B32" s="126">
        <v>565.11282900000003</v>
      </c>
      <c r="C32" s="121" t="s">
        <v>207</v>
      </c>
      <c r="D32" s="116">
        <v>1.1000000000000001E-3</v>
      </c>
      <c r="E32" s="129">
        <f t="shared" si="0"/>
        <v>4.6499999999999986E-2</v>
      </c>
    </row>
    <row r="33" spans="1:5">
      <c r="A33" s="115">
        <v>45336</v>
      </c>
      <c r="B33" s="126">
        <v>565.75863100000004</v>
      </c>
      <c r="C33" s="121" t="s">
        <v>208</v>
      </c>
      <c r="D33" s="116">
        <v>1.1000000000000001E-3</v>
      </c>
      <c r="E33" s="129">
        <f t="shared" si="0"/>
        <v>4.7599999999999983E-2</v>
      </c>
    </row>
    <row r="34" spans="1:5">
      <c r="A34" s="115">
        <v>45337</v>
      </c>
      <c r="B34" s="126">
        <v>566.416246</v>
      </c>
      <c r="C34" s="121" t="s">
        <v>209</v>
      </c>
      <c r="D34" s="116">
        <v>1.1000000000000001E-3</v>
      </c>
      <c r="E34" s="129">
        <f t="shared" si="0"/>
        <v>4.8699999999999979E-2</v>
      </c>
    </row>
    <row r="35" spans="1:5">
      <c r="A35" s="115">
        <v>45338</v>
      </c>
      <c r="B35" s="126">
        <v>567.08235100000002</v>
      </c>
      <c r="C35" s="121" t="s">
        <v>210</v>
      </c>
      <c r="D35" s="116">
        <v>1.1000000000000001E-3</v>
      </c>
      <c r="E35" s="129">
        <f t="shared" si="0"/>
        <v>4.9799999999999976E-2</v>
      </c>
    </row>
    <row r="36" spans="1:5">
      <c r="A36" s="115">
        <v>45341</v>
      </c>
      <c r="B36" s="126">
        <v>569.09258399999999</v>
      </c>
      <c r="C36" s="122">
        <v>2010233</v>
      </c>
      <c r="D36" s="116">
        <v>3.5000000000000001E-3</v>
      </c>
      <c r="E36" s="129">
        <f t="shared" si="0"/>
        <v>5.3299999999999979E-2</v>
      </c>
    </row>
    <row r="37" spans="1:5">
      <c r="A37" s="115">
        <v>45342</v>
      </c>
      <c r="B37" s="126">
        <v>569.76265000000001</v>
      </c>
      <c r="C37" s="121" t="s">
        <v>211</v>
      </c>
      <c r="D37" s="116">
        <v>1.1000000000000001E-3</v>
      </c>
      <c r="E37" s="129">
        <f t="shared" si="0"/>
        <v>5.4399999999999976E-2</v>
      </c>
    </row>
    <row r="38" spans="1:5">
      <c r="A38" s="115">
        <v>45343</v>
      </c>
      <c r="B38" s="126">
        <v>570.43001100000004</v>
      </c>
      <c r="C38" s="121" t="s">
        <v>212</v>
      </c>
      <c r="D38" s="116">
        <v>1.1000000000000001E-3</v>
      </c>
      <c r="E38" s="129">
        <f t="shared" si="0"/>
        <v>5.5499999999999973E-2</v>
      </c>
    </row>
    <row r="39" spans="1:5">
      <c r="A39" s="115">
        <v>45344</v>
      </c>
      <c r="B39" s="126">
        <v>571.10522800000001</v>
      </c>
      <c r="C39" s="121" t="s">
        <v>213</v>
      </c>
      <c r="D39" s="116">
        <v>1.1000000000000001E-3</v>
      </c>
      <c r="E39" s="129">
        <f t="shared" si="0"/>
        <v>5.659999999999997E-2</v>
      </c>
    </row>
    <row r="40" spans="1:5">
      <c r="A40" s="115">
        <v>45345</v>
      </c>
      <c r="B40" s="126">
        <v>571.78678600000001</v>
      </c>
      <c r="C40" s="121" t="s">
        <v>214</v>
      </c>
      <c r="D40" s="116">
        <v>1.1000000000000001E-3</v>
      </c>
      <c r="E40" s="129">
        <f t="shared" si="0"/>
        <v>5.7699999999999967E-2</v>
      </c>
    </row>
    <row r="41" spans="1:5">
      <c r="A41" s="115">
        <v>45348</v>
      </c>
      <c r="B41" s="126">
        <v>573.835914</v>
      </c>
      <c r="C41" s="122">
        <v>2049128</v>
      </c>
      <c r="D41" s="116">
        <v>3.5000000000000001E-3</v>
      </c>
      <c r="E41" s="129">
        <f t="shared" si="0"/>
        <v>6.119999999999997E-2</v>
      </c>
    </row>
    <row r="42" spans="1:5">
      <c r="A42" s="115">
        <v>45349</v>
      </c>
      <c r="B42" s="126">
        <v>574.52528199999995</v>
      </c>
      <c r="C42" s="121" t="s">
        <v>215</v>
      </c>
      <c r="D42" s="116">
        <v>1.1999999999999999E-3</v>
      </c>
      <c r="E42" s="129">
        <f t="shared" si="0"/>
        <v>6.2399999999999969E-2</v>
      </c>
    </row>
    <row r="43" spans="1:5">
      <c r="A43" s="115">
        <v>45350</v>
      </c>
      <c r="B43" s="126">
        <v>575.21535400000005</v>
      </c>
      <c r="C43" s="121" t="s">
        <v>216</v>
      </c>
      <c r="D43" s="116">
        <v>1.1999999999999999E-3</v>
      </c>
      <c r="E43" s="129">
        <f t="shared" si="0"/>
        <v>6.3599999999999976E-2</v>
      </c>
    </row>
    <row r="44" spans="1:5">
      <c r="A44" s="115">
        <v>45351</v>
      </c>
    </row>
    <row r="45" spans="1:5">
      <c r="A45" s="115">
        <v>45352</v>
      </c>
    </row>
    <row r="46" spans="1:5">
      <c r="A46" s="115"/>
    </row>
    <row r="47" spans="1:5">
      <c r="A47" s="115"/>
    </row>
    <row r="48" spans="1:5">
      <c r="A48" s="115"/>
    </row>
    <row r="49" spans="1:1">
      <c r="A49" s="115"/>
    </row>
    <row r="50" spans="1:1">
      <c r="A50" s="115"/>
    </row>
    <row r="51" spans="1:1">
      <c r="A51" s="115"/>
    </row>
    <row r="52" spans="1:1">
      <c r="A52" s="115"/>
    </row>
    <row r="53" spans="1:1">
      <c r="A53" s="115"/>
    </row>
    <row r="54" spans="1:1">
      <c r="A54" s="115"/>
    </row>
    <row r="55" spans="1:1">
      <c r="A55" s="115"/>
    </row>
    <row r="56" spans="1:1">
      <c r="A56" s="115"/>
    </row>
    <row r="57" spans="1:1">
      <c r="A57" s="115"/>
    </row>
    <row r="58" spans="1:1">
      <c r="A58" s="115"/>
    </row>
    <row r="59" spans="1:1">
      <c r="A59" s="115"/>
    </row>
    <row r="60" spans="1:1">
      <c r="A60" s="115"/>
    </row>
    <row r="61" spans="1:1">
      <c r="A61" s="115"/>
    </row>
    <row r="62" spans="1:1">
      <c r="A62" s="115"/>
    </row>
    <row r="63" spans="1:1">
      <c r="A63" s="115"/>
    </row>
    <row r="64" spans="1:1">
      <c r="A64" s="115"/>
    </row>
    <row r="65" spans="1:1">
      <c r="A65" s="115"/>
    </row>
    <row r="66" spans="1:1">
      <c r="A66" s="115"/>
    </row>
    <row r="67" spans="1:1">
      <c r="A67" s="115"/>
    </row>
    <row r="68" spans="1:1">
      <c r="A68" s="115"/>
    </row>
    <row r="69" spans="1:1">
      <c r="A69" s="115"/>
    </row>
    <row r="70" spans="1:1">
      <c r="A70" s="115"/>
    </row>
    <row r="71" spans="1:1">
      <c r="A71" s="115"/>
    </row>
    <row r="72" spans="1:1">
      <c r="A72" s="115"/>
    </row>
    <row r="73" spans="1:1">
      <c r="A73" s="115"/>
    </row>
    <row r="74" spans="1:1">
      <c r="A74" s="115"/>
    </row>
    <row r="75" spans="1:1">
      <c r="A75" s="1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2024-02-28T10:33:00Z</cp:lastPrinted>
  <dcterms:created xsi:type="dcterms:W3CDTF">2022-03-04T11:30:59Z</dcterms:created>
  <dcterms:modified xsi:type="dcterms:W3CDTF">2024-03-04T12:37:57Z</dcterms:modified>
  <dc:language>tr-TR</dc:language>
</cp:coreProperties>
</file>