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C2C2EF46-0BE9-4180-8AD7-6262C9B19ECF}" xr6:coauthVersionLast="47" xr6:coauthVersionMax="47" xr10:uidLastSave="{00000000-0000-0000-0000-000000000000}"/>
  <bookViews>
    <workbookView xWindow="-120" yWindow="-120" windowWidth="29040" windowHeight="15720" tabRatio="743" activeTab="1" xr2:uid="{00000000-000D-0000-FFFF-FFFF00000000}"/>
  </bookViews>
  <sheets>
    <sheet name="Sayfa1" sheetId="1" r:id="rId1"/>
    <sheet name="Sayfa2" sheetId="2" r:id="rId2"/>
    <sheet name="Sayfa3" sheetId="4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2" i="2" l="1"/>
  <c r="J12" i="2"/>
  <c r="K12" i="2" s="1"/>
  <c r="I12" i="2"/>
  <c r="E12" i="2"/>
  <c r="L13" i="2"/>
  <c r="J13" i="2"/>
  <c r="K13" i="2" s="1"/>
  <c r="I13" i="2"/>
  <c r="E13" i="2"/>
  <c r="E21" i="2"/>
  <c r="I21" i="2"/>
  <c r="J21" i="2"/>
  <c r="K21" i="2"/>
  <c r="L21" i="2"/>
  <c r="M21" i="2"/>
  <c r="N21" i="2"/>
  <c r="E22" i="2"/>
  <c r="I22" i="2"/>
  <c r="J22" i="2"/>
  <c r="K22" i="2" s="1"/>
  <c r="L22" i="2"/>
  <c r="E23" i="2"/>
  <c r="I23" i="2"/>
  <c r="J23" i="2"/>
  <c r="K23" i="2" s="1"/>
  <c r="M23" i="2" s="1"/>
  <c r="L23" i="2"/>
  <c r="E24" i="2"/>
  <c r="I24" i="2"/>
  <c r="J24" i="2"/>
  <c r="K24" i="2" s="1"/>
  <c r="M24" i="2" s="1"/>
  <c r="L24" i="2"/>
  <c r="E25" i="2"/>
  <c r="I25" i="2"/>
  <c r="J25" i="2"/>
  <c r="K25" i="2" s="1"/>
  <c r="M25" i="2" s="1"/>
  <c r="L25" i="2"/>
  <c r="E26" i="2"/>
  <c r="I26" i="2"/>
  <c r="J26" i="2"/>
  <c r="K26" i="2" s="1"/>
  <c r="L26" i="2"/>
  <c r="L19" i="2"/>
  <c r="J19" i="2"/>
  <c r="K19" i="2" s="1"/>
  <c r="I19" i="2"/>
  <c r="E19" i="2"/>
  <c r="L20" i="2"/>
  <c r="J20" i="2"/>
  <c r="K20" i="2" s="1"/>
  <c r="I20" i="2"/>
  <c r="E20" i="2"/>
  <c r="E18" i="2"/>
  <c r="L18" i="2"/>
  <c r="J18" i="2"/>
  <c r="K18" i="2" s="1"/>
  <c r="M18" i="2" s="1"/>
  <c r="I14" i="2"/>
  <c r="I15" i="2"/>
  <c r="I16" i="2"/>
  <c r="I18" i="2"/>
  <c r="L14" i="2"/>
  <c r="L15" i="2"/>
  <c r="L16" i="2"/>
  <c r="L17" i="2"/>
  <c r="I17" i="2"/>
  <c r="J17" i="2"/>
  <c r="K17" i="2" s="1"/>
  <c r="J16" i="2"/>
  <c r="K16" i="2" s="1"/>
  <c r="J15" i="2"/>
  <c r="K15" i="2" s="1"/>
  <c r="E15" i="2"/>
  <c r="J14" i="2"/>
  <c r="K14" i="2" s="1"/>
  <c r="E14" i="2"/>
  <c r="E16" i="2"/>
  <c r="E17" i="2"/>
  <c r="M12" i="2" l="1"/>
  <c r="N12" i="2" s="1"/>
  <c r="E5" i="2"/>
  <c r="M13" i="2"/>
  <c r="N13" i="2" s="1"/>
  <c r="K5" i="2"/>
  <c r="N23" i="2"/>
  <c r="M26" i="2"/>
  <c r="M22" i="2"/>
  <c r="N26" i="2"/>
  <c r="N25" i="2"/>
  <c r="N24" i="2"/>
  <c r="N22" i="2"/>
  <c r="M19" i="2"/>
  <c r="N19" i="2" s="1"/>
  <c r="N18" i="2"/>
  <c r="M15" i="2"/>
  <c r="M20" i="2"/>
  <c r="N20" i="2" s="1"/>
  <c r="M17" i="2"/>
  <c r="M14" i="2"/>
  <c r="M16" i="2"/>
  <c r="N16" i="2" s="1"/>
  <c r="N15" i="2"/>
  <c r="M5" i="2" l="1"/>
  <c r="D35" i="2"/>
  <c r="J35" i="2" s="1"/>
  <c r="M34" i="2"/>
  <c r="I34" i="2"/>
  <c r="E33" i="2"/>
  <c r="I44" i="2"/>
  <c r="I39" i="2"/>
  <c r="I49" i="2"/>
  <c r="I61" i="2"/>
  <c r="I65" i="2"/>
  <c r="I70" i="2"/>
  <c r="I75" i="2"/>
  <c r="I80" i="2"/>
  <c r="I84" i="2"/>
  <c r="I89" i="2"/>
  <c r="I93" i="2"/>
  <c r="I98" i="2"/>
  <c r="I102" i="2"/>
  <c r="I107" i="2"/>
  <c r="I111" i="2"/>
  <c r="I118" i="2"/>
  <c r="I54" i="2"/>
  <c r="D55" i="2"/>
  <c r="J55" i="2" s="1"/>
  <c r="M54" i="2"/>
  <c r="E53" i="2"/>
  <c r="M80" i="2"/>
  <c r="D81" i="2"/>
  <c r="J81" i="2" s="1"/>
  <c r="E79" i="2"/>
  <c r="E48" i="2"/>
  <c r="D50" i="2"/>
  <c r="J50" i="2" s="1"/>
  <c r="M49" i="2"/>
  <c r="M44" i="2"/>
  <c r="M39" i="2"/>
  <c r="M61" i="2"/>
  <c r="M75" i="2"/>
  <c r="M70" i="2"/>
  <c r="M65" i="2"/>
  <c r="M89" i="2"/>
  <c r="E64" i="2"/>
  <c r="E69" i="2"/>
  <c r="E74" i="2"/>
  <c r="E88" i="2"/>
  <c r="E60" i="2"/>
  <c r="E38" i="2"/>
  <c r="E43" i="2"/>
  <c r="M84" i="2"/>
  <c r="D85" i="2"/>
  <c r="J85" i="2" s="1"/>
  <c r="E83" i="2"/>
  <c r="D45" i="2"/>
  <c r="J45" i="2" s="1"/>
  <c r="N17" i="2" l="1"/>
  <c r="K35" i="2"/>
  <c r="M35" i="2" s="1"/>
  <c r="L5" i="2"/>
  <c r="K55" i="2"/>
  <c r="M55" i="2" s="1"/>
  <c r="K50" i="2"/>
  <c r="M50" i="2" s="1"/>
  <c r="K45" i="2"/>
  <c r="M45" i="2" s="1"/>
  <c r="M81" i="2"/>
  <c r="M85" i="2"/>
  <c r="K85" i="2" l="1"/>
  <c r="K81" i="2"/>
  <c r="D99" i="2"/>
  <c r="D103" i="2"/>
  <c r="D108" i="2"/>
  <c r="D119" i="2"/>
  <c r="D115" i="2"/>
  <c r="I115" i="2" s="1"/>
  <c r="I4" i="2" s="1"/>
  <c r="D112" i="2"/>
  <c r="D40" i="2"/>
  <c r="D62" i="2"/>
  <c r="D90" i="2"/>
  <c r="D76" i="2"/>
  <c r="D71" i="2"/>
  <c r="D66" i="2"/>
  <c r="J66" i="2" s="1"/>
  <c r="M118" i="2"/>
  <c r="M115" i="2"/>
  <c r="M111" i="2"/>
  <c r="M107" i="2"/>
  <c r="M102" i="2"/>
  <c r="M93" i="2"/>
  <c r="I47" i="47"/>
  <c r="I48" i="47" s="1"/>
  <c r="M66" i="2" l="1"/>
  <c r="J76" i="2"/>
  <c r="M76" i="2" s="1"/>
  <c r="J112" i="2"/>
  <c r="J71" i="2"/>
  <c r="M71" i="2" s="1"/>
  <c r="J90" i="2"/>
  <c r="M90" i="2" s="1"/>
  <c r="J40" i="2"/>
  <c r="D116" i="2"/>
  <c r="J116" i="2" s="1"/>
  <c r="J62" i="2"/>
  <c r="J103" i="2"/>
  <c r="J99" i="2"/>
  <c r="I5" i="2"/>
  <c r="M112" i="2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J119" i="2"/>
  <c r="E114" i="2"/>
  <c r="E110" i="2"/>
  <c r="J108" i="2"/>
  <c r="E106" i="2"/>
  <c r="E101" i="2"/>
  <c r="E97" i="2"/>
  <c r="J94" i="2"/>
  <c r="E92" i="2"/>
  <c r="K66" i="2" l="1"/>
  <c r="K76" i="2"/>
  <c r="K71" i="2"/>
  <c r="K90" i="2"/>
  <c r="K4" i="2"/>
  <c r="K3" i="2" s="1"/>
  <c r="K40" i="2"/>
  <c r="M40" i="2" s="1"/>
  <c r="E4" i="2"/>
  <c r="M62" i="2"/>
  <c r="M94" i="2"/>
  <c r="M103" i="2"/>
  <c r="K112" i="2"/>
  <c r="M116" i="2"/>
  <c r="M119" i="2"/>
  <c r="M108" i="2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K62" i="2" l="1"/>
  <c r="K108" i="2"/>
  <c r="K116" i="2"/>
  <c r="K119" i="2"/>
  <c r="K94" i="2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K103" i="2" l="1"/>
  <c r="L4" i="2" l="1"/>
  <c r="N14" i="2"/>
  <c r="N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<sst xmlns="http://schemas.openxmlformats.org/spreadsheetml/2006/main" count="365" uniqueCount="182">
  <si>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</si>
  <si>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</si>
  <si>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</si>
  <si>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</si>
  <si>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</si>
  <si>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</si>
  <si>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</si>
  <si>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</si>
  <si>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</si>
  <si>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</si>
  <si>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</si>
  <si>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</si>
  <si>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</si>
  <si>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</si>
  <si>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</si>
  <si>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</si>
  <si>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</si>
  <si>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</si>
  <si>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</si>
  <si>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</si>
  <si>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</si>
  <si>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</si>
  <si>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</si>
  <si>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</si>
  <si>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</si>
  <si>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</si>
  <si>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</si>
  <si>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</si>
  <si>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</si>
  <si>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</si>
  <si>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</si>
  <si>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</si>
  <si>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</si>
  <si>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</si>
  <si>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</si>
  <si>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TABGD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</si>
  <si>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</si>
  <si>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</si>
  <si>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</si>
  <si>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</si>
  <si>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</si>
  <si>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</si>
  <si>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 BAKİYE</t>
  </si>
  <si>
    <t>AVPGY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</si>
  <si>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</si>
  <si>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</si>
  <si>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</si>
  <si>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</si>
  <si>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</si>
  <si>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</si>
  <si>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</si>
  <si>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</si>
  <si>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</si>
  <si>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</si>
  <si>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</si>
  <si>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</si>
  <si>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</si>
  <si>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</si>
  <si>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</si>
  <si>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</si>
  <si>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</si>
  <si>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</si>
  <si>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</si>
  <si>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</si>
  <si>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</si>
  <si>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</si>
  <si>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</si>
  <si>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</si>
  <si>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</si>
  <si>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</si>
  <si>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</si>
  <si>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</si>
  <si>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</si>
  <si>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</si>
  <si>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</si>
  <si>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</si>
  <si>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</si>
  <si>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</si>
  <si>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</si>
  <si>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</si>
  <si>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</si>
  <si>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</si>
  <si>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</si>
  <si>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</si>
  <si>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</si>
  <si>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</si>
  <si>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</si>
  <si>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</si>
  <si>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</si>
  <si>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</si>
  <si>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</si>
  <si>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</si>
  <si>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</si>
  <si>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</si>
  <si>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</si>
  <si>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</si>
  <si>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</si>
  <si>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</si>
  <si>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</si>
  <si>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</si>
  <si>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</si>
  <si>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</si>
  <si>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</si>
  <si>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</si>
  <si>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</si>
  <si>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</si>
  <si>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</si>
  <si>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</si>
  <si>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</si>
  <si>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</si>
  <si>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</si>
  <si>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</si>
  <si>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</si>
  <si>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</si>
  <si>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</si>
  <si>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</si>
  <si>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</si>
  <si>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</si>
  <si>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</si>
  <si>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</si>
  <si>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</si>
  <si>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</si>
  <si>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</si>
  <si>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</si>
  <si>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</si>
  <si>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</si>
  <si>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</si>
  <si>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</si>
  <si>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</si>
  <si>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</si>
  <si>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</si>
  <si>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</si>
  <si>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</si>
  <si>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</si>
  <si>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</si>
  <si>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</si>
  <si>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</si>
  <si>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</si>
  <si>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</si>
  <si>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 +0.0</t>
  </si>
  <si>
    <t>MASRAF</t>
  </si>
  <si>
    <t xml:space="preserve">TL-KIYMET /     </t>
  </si>
  <si>
    <t>günlük getiri yüzdesi</t>
  </si>
  <si>
    <t>Toplam Yatırım</t>
  </si>
  <si>
    <t>TABGD SATIŞ</t>
  </si>
  <si>
    <t>SURGY Halka Arz</t>
  </si>
  <si>
    <t>SURGY SATIŞ</t>
  </si>
  <si>
    <t>TABGD Satış Geliri</t>
  </si>
  <si>
    <t>SURGY Satış Geliri</t>
  </si>
  <si>
    <t>İŞ Fon 801 Satış</t>
  </si>
  <si>
    <t>İŞ Fon 801 Satış Geliri</t>
  </si>
  <si>
    <t>Mega Metal Satış Geliri</t>
  </si>
  <si>
    <t>Avrupakent GYO Satış Geliri</t>
  </si>
  <si>
    <t>Mevcut</t>
  </si>
  <si>
    <t>Satılan</t>
  </si>
  <si>
    <t>GUBRF alış</t>
  </si>
  <si>
    <t>GUBRF Satış</t>
  </si>
  <si>
    <t>GUBRF Satış Geliri</t>
  </si>
  <si>
    <t>Satış</t>
  </si>
  <si>
    <t>NET TL</t>
  </si>
  <si>
    <t>komisyon</t>
  </si>
  <si>
    <t>LMKDC halkaarz</t>
  </si>
  <si>
    <t>TTE Fon alış</t>
  </si>
  <si>
    <t>ALIŞ</t>
  </si>
  <si>
    <t>SATIŞ</t>
  </si>
  <si>
    <t>FARK</t>
  </si>
  <si>
    <t>Tutar2</t>
  </si>
  <si>
    <t>Miktar</t>
  </si>
  <si>
    <t>%</t>
  </si>
  <si>
    <t>Tutar3</t>
  </si>
  <si>
    <t>GÜN</t>
  </si>
  <si>
    <t xml:space="preserve">AY </t>
  </si>
  <si>
    <t>Tarih2</t>
  </si>
  <si>
    <t>Miktar3</t>
  </si>
  <si>
    <t>Fiyat</t>
  </si>
  <si>
    <t>Mktr</t>
  </si>
  <si>
    <t>USD</t>
  </si>
  <si>
    <t xml:space="preserve">Euro </t>
  </si>
  <si>
    <t>Euro satış LMKDC için</t>
  </si>
  <si>
    <t>XAU</t>
  </si>
  <si>
    <t>ALVES halkaarz</t>
  </si>
  <si>
    <t>OBAMS halkaarz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</si>
</sst>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6" formatCode="0.000000"/>
    <numFmt numFmtId="167" formatCode="0.000"/>
    <numFmt numFmtId="168" formatCode="0_ ;[Red]\-0\ "/>
    <numFmt numFmtId="169" formatCode="#,##0.00_ ;[Red]\-#,##0.00\ "/>
    <numFmt numFmtId="171" formatCode="#,##0.000000"/>
    <numFmt numFmtId="173" formatCode="0.0"/>
    <numFmt numFmtId="176" formatCode="dd/mm/yy;@"/>
  </numFmts>
  <fonts count="2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FFFFFF"/>
      <name val="Calibri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b/>
      <sz val="10"/>
      <color rgb="FFFF0000"/>
      <name val="Liberation Sans1"/>
      <charset val="162"/>
    </font>
    <font>
      <sz val="8"/>
      <name val="Liberation Sans1"/>
      <charset val="162"/>
    </font>
    <font>
      <sz val="10"/>
      <color rgb="FFFF0000"/>
      <name val="Liberation Sans1"/>
      <charset val="162"/>
    </font>
    <font>
      <sz val="10"/>
      <color theme="1"/>
      <name val="Liberation Sans1"/>
      <charset val="162"/>
    </font>
    <font>
      <sz val="10"/>
      <color rgb="FFFFFF00"/>
      <name val="Liberation Sans1"/>
      <charset val="162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  <xf numFmtId="0" fontId="15" fillId="9" borderId="0" applyBorder="0" applyProtection="0"/>
    <xf numFmtId="0" fontId="16" fillId="10" borderId="0" applyBorder="0" applyProtection="0"/>
    <xf numFmtId="0" fontId="17" fillId="11" borderId="0" applyBorder="0" applyProtection="0"/>
    <xf numFmtId="9" fontId="18" fillId="0" borderId="0" applyFont="0" applyFill="0" applyBorder="0" applyAlignment="0" applyProtection="0"/>
  </cellStyleXfs>
  <cellXfs count="121">
    <xf numFmtId="0" fontId="0" fillId="0" borderId="0" xfId="0"/>
    <xf numFmtId="0" fontId="19" fillId="0" borderId="0" xfId="0" applyFont="1"/>
    <xf numFmtId="166" fontId="19" fillId="0" borderId="0" xfId="0" applyNumberFormat="1" applyFont="1"/>
    <xf numFmtId="167" fontId="19" fillId="0" borderId="0" xfId="0" applyNumberFormat="1" applyFont="1"/>
    <xf numFmtId="4" fontId="19" fillId="0" borderId="0" xfId="0" applyNumberFormat="1" applyFont="1"/>
    <xf numFmtId="14" fontId="19" fillId="0" borderId="0" xfId="0" applyNumberFormat="1" applyFont="1"/>
    <xf numFmtId="0" fontId="19" fillId="0" borderId="0" xfId="0" quotePrefix="1" applyFont="1"/>
    <xf numFmtId="167" fontId="19" fillId="0" borderId="0" xfId="0" quotePrefix="1" applyNumberFormat="1" applyFont="1"/>
    <xf numFmtId="4" fontId="19" fillId="0" borderId="0" xfId="0" quotePrefix="1" applyNumberFormat="1" applyFont="1"/>
    <xf numFmtId="0" fontId="19" fillId="12" borderId="0" xfId="0" applyFont="1" applyFill="1"/>
    <xf numFmtId="0" fontId="19" fillId="13" borderId="0" xfId="0" applyFont="1" applyFill="1"/>
    <xf numFmtId="4" fontId="19" fillId="13" borderId="0" xfId="0" applyNumberFormat="1" applyFont="1" applyFill="1"/>
    <xf numFmtId="166" fontId="19" fillId="13" borderId="0" xfId="0" applyNumberFormat="1" applyFont="1" applyFill="1"/>
    <xf numFmtId="167" fontId="19" fillId="13" borderId="0" xfId="0" applyNumberFormat="1" applyFont="1" applyFill="1"/>
    <xf numFmtId="4" fontId="19" fillId="12" borderId="0" xfId="0" applyNumberFormat="1" applyFont="1" applyFill="1"/>
    <xf numFmtId="0" fontId="19" fillId="14" borderId="0" xfId="0" applyFont="1" applyFill="1"/>
    <xf numFmtId="0" fontId="19" fillId="14" borderId="0" xfId="0" applyFont="1" applyFill="1" applyBorder="1"/>
    <xf numFmtId="166" fontId="19" fillId="14" borderId="0" xfId="0" applyNumberFormat="1" applyFont="1" applyFill="1"/>
    <xf numFmtId="167" fontId="19" fillId="14" borderId="0" xfId="0" applyNumberFormat="1" applyFont="1" applyFill="1"/>
    <xf numFmtId="0" fontId="19" fillId="15" borderId="0" xfId="0" applyFont="1" applyFill="1"/>
    <xf numFmtId="166" fontId="19" fillId="15" borderId="0" xfId="0" applyNumberFormat="1" applyFont="1" applyFill="1"/>
    <xf numFmtId="167" fontId="19" fillId="15" borderId="0" xfId="0" applyNumberFormat="1" applyFont="1" applyFill="1"/>
    <xf numFmtId="4" fontId="19" fillId="15" borderId="0" xfId="0" applyNumberFormat="1" applyFont="1" applyFill="1"/>
    <xf numFmtId="0" fontId="19" fillId="16" borderId="0" xfId="0" applyFont="1" applyFill="1"/>
    <xf numFmtId="166" fontId="19" fillId="16" borderId="0" xfId="0" applyNumberFormat="1" applyFont="1" applyFill="1"/>
    <xf numFmtId="167" fontId="19" fillId="16" borderId="0" xfId="0" applyNumberFormat="1" applyFont="1" applyFill="1"/>
    <xf numFmtId="4" fontId="19" fillId="16" borderId="0" xfId="0" applyNumberFormat="1" applyFont="1" applyFill="1"/>
    <xf numFmtId="0" fontId="19" fillId="17" borderId="0" xfId="0" applyFont="1" applyFill="1"/>
    <xf numFmtId="166" fontId="19" fillId="17" borderId="0" xfId="0" applyNumberFormat="1" applyFont="1" applyFill="1"/>
    <xf numFmtId="167" fontId="19" fillId="17" borderId="0" xfId="0" applyNumberFormat="1" applyFont="1" applyFill="1"/>
    <xf numFmtId="166" fontId="19" fillId="12" borderId="0" xfId="0" applyNumberFormat="1" applyFont="1" applyFill="1"/>
    <xf numFmtId="167" fontId="19" fillId="12" borderId="0" xfId="0" applyNumberFormat="1" applyFont="1" applyFill="1"/>
    <xf numFmtId="4" fontId="19" fillId="17" borderId="0" xfId="0" applyNumberFormat="1" applyFont="1" applyFill="1"/>
    <xf numFmtId="0" fontId="0" fillId="0" borderId="0" xfId="0" applyBorder="1"/>
    <xf numFmtId="0" fontId="0" fillId="0" borderId="0" xfId="0" applyFont="1" applyBorder="1"/>
    <xf numFmtId="4" fontId="0" fillId="0" borderId="0" xfId="0" applyNumberFormat="1" applyFill="1" applyBorder="1"/>
    <xf numFmtId="0" fontId="0" fillId="19" borderId="0" xfId="0" applyFill="1" applyBorder="1"/>
    <xf numFmtId="9" fontId="20" fillId="0" borderId="0" xfId="22" applyFont="1" applyFill="1" applyBorder="1"/>
    <xf numFmtId="0" fontId="0" fillId="0" borderId="0" xfId="0" applyFill="1" applyBorder="1"/>
    <xf numFmtId="0" fontId="0" fillId="0" borderId="0" xfId="0" applyFont="1" applyFill="1" applyBorder="1"/>
    <xf numFmtId="4" fontId="2" fillId="0" borderId="0" xfId="0" applyNumberFormat="1" applyFont="1" applyFill="1" applyBorder="1"/>
    <xf numFmtId="0" fontId="23" fillId="0" borderId="0" xfId="0" applyFont="1" applyFill="1" applyBorder="1"/>
    <xf numFmtId="4" fontId="14" fillId="0" borderId="0" xfId="0" applyNumberFormat="1" applyFont="1" applyBorder="1" applyAlignment="1">
      <alignment horizontal="right"/>
    </xf>
    <xf numFmtId="169" fontId="2" fillId="0" borderId="0" xfId="0" applyNumberFormat="1" applyFont="1" applyFill="1" applyBorder="1"/>
    <xf numFmtId="169" fontId="2" fillId="0" borderId="0" xfId="0" applyNumberFormat="1" applyFont="1" applyBorder="1"/>
    <xf numFmtId="4" fontId="0" fillId="0" borderId="0" xfId="0" applyNumberFormat="1" applyBorder="1"/>
    <xf numFmtId="10" fontId="0" fillId="0" borderId="0" xfId="22" applyNumberFormat="1" applyFont="1" applyBorder="1"/>
    <xf numFmtId="169" fontId="0" fillId="0" borderId="0" xfId="0" applyNumberFormat="1" applyBorder="1"/>
    <xf numFmtId="2" fontId="0" fillId="0" borderId="0" xfId="0" applyNumberFormat="1" applyBorder="1"/>
    <xf numFmtId="4" fontId="0" fillId="18" borderId="0" xfId="0" applyNumberFormat="1" applyFill="1" applyBorder="1"/>
    <xf numFmtId="168" fontId="0" fillId="0" borderId="0" xfId="0" applyNumberFormat="1" applyFill="1" applyBorder="1"/>
    <xf numFmtId="4" fontId="2" fillId="19" borderId="0" xfId="0" applyNumberFormat="1" applyFont="1" applyFill="1" applyBorder="1"/>
    <xf numFmtId="0" fontId="0" fillId="20" borderId="0" xfId="0" applyFill="1" applyBorder="1"/>
    <xf numFmtId="4" fontId="2" fillId="20" borderId="0" xfId="0" applyNumberFormat="1" applyFont="1" applyFill="1" applyBorder="1"/>
    <xf numFmtId="4" fontId="2" fillId="18" borderId="0" xfId="0" applyNumberFormat="1" applyFont="1" applyFill="1" applyBorder="1"/>
    <xf numFmtId="0" fontId="22" fillId="0" borderId="0" xfId="0" applyFont="1" applyBorder="1"/>
    <xf numFmtId="4" fontId="0" fillId="18" borderId="0" xfId="0" applyNumberFormat="1" applyFont="1" applyFill="1" applyBorder="1"/>
    <xf numFmtId="1" fontId="0" fillId="0" borderId="0" xfId="0" applyNumberFormat="1" applyBorder="1"/>
    <xf numFmtId="9" fontId="2" fillId="0" borderId="0" xfId="22" applyFont="1" applyFill="1" applyBorder="1"/>
    <xf numFmtId="9" fontId="0" fillId="0" borderId="0" xfId="22" applyFont="1" applyFill="1" applyBorder="1"/>
    <xf numFmtId="4" fontId="0" fillId="19" borderId="0" xfId="0" applyNumberFormat="1" applyFill="1" applyBorder="1"/>
    <xf numFmtId="169" fontId="0" fillId="0" borderId="0" xfId="0" applyNumberFormat="1" applyFont="1" applyBorder="1"/>
    <xf numFmtId="10" fontId="20" fillId="13" borderId="0" xfId="22" applyNumberFormat="1" applyFont="1" applyFill="1" applyBorder="1"/>
    <xf numFmtId="10" fontId="2" fillId="13" borderId="0" xfId="22" applyNumberFormat="1" applyFont="1" applyFill="1" applyBorder="1"/>
    <xf numFmtId="4" fontId="0" fillId="19" borderId="0" xfId="0" applyNumberFormat="1" applyFont="1" applyFill="1" applyBorder="1"/>
    <xf numFmtId="171" fontId="14" fillId="0" borderId="0" xfId="0" applyNumberFormat="1" applyFont="1" applyBorder="1" applyAlignment="1">
      <alignment horizontal="right"/>
    </xf>
    <xf numFmtId="171" fontId="2" fillId="0" borderId="0" xfId="0" applyNumberFormat="1" applyFont="1" applyFill="1" applyBorder="1"/>
    <xf numFmtId="171" fontId="0" fillId="0" borderId="0" xfId="0" applyNumberFormat="1" applyBorder="1"/>
    <xf numFmtId="171" fontId="0" fillId="0" borderId="0" xfId="0" applyNumberFormat="1" applyFill="1" applyBorder="1"/>
    <xf numFmtId="171" fontId="0" fillId="18" borderId="0" xfId="0" applyNumberFormat="1" applyFill="1" applyBorder="1"/>
    <xf numFmtId="171" fontId="2" fillId="20" borderId="0" xfId="0" applyNumberFormat="1" applyFont="1" applyFill="1" applyBorder="1"/>
    <xf numFmtId="171" fontId="2" fillId="18" borderId="0" xfId="0" applyNumberFormat="1" applyFont="1" applyFill="1" applyBorder="1"/>
    <xf numFmtId="171" fontId="0" fillId="18" borderId="0" xfId="0" applyNumberFormat="1" applyFont="1" applyFill="1" applyBorder="1"/>
    <xf numFmtId="171" fontId="2" fillId="0" borderId="0" xfId="22" applyNumberFormat="1" applyFont="1" applyFill="1" applyBorder="1"/>
    <xf numFmtId="171" fontId="0" fillId="0" borderId="0" xfId="22" applyNumberFormat="1" applyFont="1" applyFill="1" applyBorder="1"/>
    <xf numFmtId="169" fontId="0" fillId="18" borderId="0" xfId="0" applyNumberFormat="1" applyFill="1" applyBorder="1"/>
    <xf numFmtId="2" fontId="14" fillId="0" borderId="0" xfId="0" applyNumberFormat="1" applyFont="1" applyBorder="1" applyAlignment="1">
      <alignment horizontal="right"/>
    </xf>
    <xf numFmtId="2" fontId="2" fillId="0" borderId="0" xfId="0" applyNumberFormat="1" applyFont="1" applyFill="1" applyBorder="1"/>
    <xf numFmtId="2" fontId="0" fillId="0" borderId="0" xfId="0" applyNumberFormat="1" applyFill="1" applyBorder="1"/>
    <xf numFmtId="2" fontId="0" fillId="18" borderId="0" xfId="0" applyNumberFormat="1" applyFill="1" applyBorder="1"/>
    <xf numFmtId="2" fontId="2" fillId="20" borderId="0" xfId="0" applyNumberFormat="1" applyFont="1" applyFill="1" applyBorder="1"/>
    <xf numFmtId="2" fontId="2" fillId="18" borderId="0" xfId="0" applyNumberFormat="1" applyFont="1" applyFill="1" applyBorder="1"/>
    <xf numFmtId="2" fontId="0" fillId="18" borderId="0" xfId="0" applyNumberFormat="1" applyFont="1" applyFill="1" applyBorder="1"/>
    <xf numFmtId="2" fontId="2" fillId="0" borderId="0" xfId="22" applyNumberFormat="1" applyFont="1" applyFill="1" applyBorder="1"/>
    <xf numFmtId="2" fontId="0" fillId="0" borderId="0" xfId="22" applyNumberFormat="1" applyFont="1" applyFill="1" applyBorder="1"/>
    <xf numFmtId="10" fontId="20" fillId="21" borderId="0" xfId="22" applyNumberFormat="1" applyFont="1" applyFill="1" applyBorder="1"/>
    <xf numFmtId="4" fontId="0" fillId="21" borderId="0" xfId="0" applyNumberFormat="1" applyFill="1" applyBorder="1"/>
    <xf numFmtId="0" fontId="0" fillId="21" borderId="0" xfId="0" applyFill="1" applyBorder="1"/>
    <xf numFmtId="0" fontId="0" fillId="0" borderId="0" xfId="0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10" fontId="14" fillId="18" borderId="0" xfId="22" applyNumberFormat="1" applyFont="1" applyFill="1" applyBorder="1"/>
    <xf numFmtId="169" fontId="0" fillId="19" borderId="0" xfId="0" applyNumberFormat="1" applyFill="1" applyBorder="1"/>
    <xf numFmtId="169" fontId="2" fillId="19" borderId="0" xfId="0" applyNumberFormat="1" applyFont="1" applyFill="1" applyBorder="1"/>
    <xf numFmtId="10" fontId="0" fillId="0" borderId="0" xfId="22" applyNumberFormat="1" applyFont="1" applyFill="1" applyBorder="1"/>
    <xf numFmtId="10" fontId="20" fillId="0" borderId="0" xfId="22" applyNumberFormat="1" applyFont="1" applyFill="1" applyBorder="1"/>
    <xf numFmtId="173" fontId="22" fillId="0" borderId="0" xfId="22" applyNumberFormat="1" applyFont="1" applyFill="1" applyBorder="1"/>
    <xf numFmtId="4" fontId="24" fillId="22" borderId="0" xfId="0" applyNumberFormat="1" applyFont="1" applyFill="1" applyBorder="1"/>
    <xf numFmtId="0" fontId="0" fillId="19" borderId="0" xfId="0" applyFont="1" applyFill="1" applyBorder="1"/>
    <xf numFmtId="0" fontId="0" fillId="18" borderId="0" xfId="0" applyFont="1" applyFill="1" applyBorder="1"/>
    <xf numFmtId="176" fontId="0" fillId="0" borderId="0" xfId="0" applyNumberFormat="1" applyBorder="1"/>
    <xf numFmtId="176" fontId="0" fillId="0" borderId="0" xfId="0" applyNumberFormat="1" applyFont="1" applyBorder="1"/>
    <xf numFmtId="176" fontId="0" fillId="20" borderId="0" xfId="0" applyNumberFormat="1" applyFill="1" applyBorder="1"/>
    <xf numFmtId="176" fontId="22" fillId="0" borderId="0" xfId="0" applyNumberFormat="1" applyFont="1" applyBorder="1"/>
    <xf numFmtId="176" fontId="0" fillId="0" borderId="0" xfId="0" applyNumberFormat="1" applyFill="1" applyBorder="1"/>
    <xf numFmtId="176" fontId="23" fillId="0" borderId="0" xfId="0" applyNumberFormat="1" applyFont="1" applyFill="1" applyBorder="1"/>
    <xf numFmtId="2" fontId="0" fillId="19" borderId="0" xfId="0" applyNumberFormat="1" applyFill="1" applyBorder="1"/>
    <xf numFmtId="2" fontId="0" fillId="19" borderId="0" xfId="0" applyNumberFormat="1" applyFont="1" applyFill="1" applyBorder="1"/>
    <xf numFmtId="2" fontId="0" fillId="20" borderId="0" xfId="0" applyNumberFormat="1" applyFill="1" applyBorder="1"/>
    <xf numFmtId="176" fontId="14" fillId="0" borderId="0" xfId="0" applyNumberFormat="1" applyFont="1" applyBorder="1" applyAlignment="1">
      <alignment horizontal="right"/>
    </xf>
    <xf numFmtId="176" fontId="0" fillId="18" borderId="0" xfId="0" applyNumberFormat="1" applyFill="1" applyBorder="1"/>
    <xf numFmtId="176" fontId="0" fillId="0" borderId="0" xfId="0" applyNumberFormat="1" applyFont="1" applyFill="1" applyBorder="1"/>
    <xf numFmtId="176" fontId="2" fillId="0" borderId="0" xfId="0" applyNumberFormat="1" applyFont="1" applyFill="1" applyBorder="1"/>
    <xf numFmtId="176" fontId="2" fillId="20" borderId="0" xfId="0" applyNumberFormat="1" applyFont="1" applyFill="1" applyBorder="1"/>
    <xf numFmtId="176" fontId="2" fillId="18" borderId="0" xfId="0" applyNumberFormat="1" applyFont="1" applyFill="1" applyBorder="1"/>
    <xf numFmtId="176" fontId="0" fillId="18" borderId="0" xfId="0" applyNumberFormat="1" applyFont="1" applyFill="1" applyBorder="1"/>
    <xf numFmtId="176" fontId="2" fillId="0" borderId="0" xfId="22" applyNumberFormat="1" applyFont="1" applyFill="1" applyBorder="1"/>
    <xf numFmtId="176" fontId="0" fillId="0" borderId="0" xfId="22" applyNumberFormat="1" applyFont="1" applyFill="1" applyBorder="1"/>
    <xf numFmtId="2" fontId="0" fillId="0" borderId="0" xfId="0" applyNumberFormat="1" applyFont="1" applyBorder="1"/>
    <xf numFmtId="2" fontId="2" fillId="19" borderId="0" xfId="0" applyNumberFormat="1" applyFont="1" applyFill="1" applyBorder="1"/>
    <xf numFmtId="2" fontId="2" fillId="12" borderId="0" xfId="0" applyNumberFormat="1" applyFont="1" applyFill="1" applyBorder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1"/>
        <charset val="162"/>
        <scheme val="none"/>
      </font>
      <numFmt numFmtId="2" formatCode="0.00"/>
    </dxf>
    <dxf>
      <numFmt numFmtId="176" formatCode="dd/mm/yy;@"/>
      <fill>
        <patternFill patternType="none">
          <fgColor indexed="64"/>
          <bgColor indexed="65"/>
        </patternFill>
      </fill>
    </dxf>
    <dxf>
      <numFmt numFmtId="2" formatCode="0.00"/>
    </dxf>
    <dxf>
      <numFmt numFmtId="176" formatCode="dd/mm/yy;@"/>
    </dxf>
    <dxf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1"/>
        <charset val="162"/>
        <scheme val="none"/>
      </font>
    </dxf>
    <dxf>
      <numFmt numFmtId="171" formatCode="#,##0.0000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8:M122" totalsRowShown="0">
  <autoFilter ref="A8:M122" xr:uid="{00000000-0009-0000-0100-000003000000}"/>
  <tableColumns count="13">
    <tableColumn id="2" xr3:uid="{00000000-0010-0000-0000-000002000000}" name="Açıklama"/>
    <tableColumn id="14" xr3:uid="{14C635C0-A2B7-4CD1-9422-A5A044293C07}" name="tarih" dataDxfId="3"/>
    <tableColumn id="15" xr3:uid="{B85EB234-503C-47DE-B516-6C24B7106350}" name="adet" dataDxfId="2"/>
    <tableColumn id="4" xr3:uid="{00000000-0010-0000-0000-000004000000}" name="birim fiyat"/>
    <tableColumn id="10" xr3:uid="{29742D95-3580-43F2-99B1-A96453A17C73}" name="Tutar" dataDxfId="7"/>
    <tableColumn id="8" xr3:uid="{3D12E663-60FF-492B-BED5-F82E9F708C0C}" name="Tarih2" dataDxfId="1"/>
    <tableColumn id="12" xr3:uid="{AE9F45A6-081C-4108-99AC-AAECA36FD297}" name="Miktar" dataDxfId="4"/>
    <tableColumn id="7" xr3:uid="{B8686873-6881-42EC-88F2-A1C5140B6E41}" name="Fiyat" dataDxfId="6"/>
    <tableColumn id="5" xr3:uid="{00000000-0010-0000-0000-000005000000}" name="Tutar3"/>
    <tableColumn id="11" xr3:uid="{BF580679-CB93-4B1D-9D98-3E93F56EBE01}" name="Miktar3" dataDxfId="0"/>
    <tableColumn id="6" xr3:uid="{00000000-0010-0000-0000-000006000000}" name="Tutar2"/>
    <tableColumn id="13" xr3:uid="{F2210C53-71DE-4182-ADA1-DA7F836D8145}" name="Mktr" dataDxfId="5"/>
    <tableColumn id="9" xr3:uid="{5B8EA65F-970F-4132-BAB4-53FD10BB59AA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0"/>
  <sheetViews>
    <sheetView tabSelected="1" topLeftCell="A6" zoomScale="175" zoomScaleNormal="175" workbookViewId="0">
      <selection activeCell="H11" sqref="H11"/>
    </sheetView>
  </sheetViews>
  <sheetFormatPr defaultColWidth="8.5703125" defaultRowHeight="12.75"/>
  <cols>
    <col min="1" max="1" width="20" style="33" customWidth="1"/>
    <col min="2" max="2" width="8.28515625" style="100" bestFit="1" customWidth="1"/>
    <col min="3" max="3" width="8.85546875" style="48" bestFit="1" customWidth="1"/>
    <col min="4" max="4" width="11.5703125" style="33" bestFit="1" customWidth="1"/>
    <col min="5" max="5" width="10.7109375" style="45" bestFit="1" customWidth="1"/>
    <col min="6" max="6" width="8.28515625" style="100" bestFit="1" customWidth="1"/>
    <col min="7" max="7" width="8.85546875" style="48" bestFit="1" customWidth="1"/>
    <col min="8" max="8" width="12.5703125" style="67" bestFit="1" customWidth="1"/>
    <col min="9" max="9" width="10.85546875" style="33" bestFit="1" customWidth="1"/>
    <col min="10" max="10" width="9.42578125" style="48" bestFit="1" customWidth="1"/>
    <col min="11" max="11" width="10.85546875" style="33" bestFit="1" customWidth="1"/>
    <col min="12" max="12" width="7.28515625" style="33" bestFit="1" customWidth="1"/>
    <col min="13" max="14" width="8.28515625" style="33" bestFit="1" customWidth="1"/>
    <col min="15" max="16384" width="8.5703125" style="33"/>
  </cols>
  <sheetData>
    <row r="1" spans="1:14">
      <c r="E1" s="42" t="s">
        <v>143</v>
      </c>
      <c r="F1" s="109"/>
      <c r="G1" s="76"/>
      <c r="H1" s="65"/>
      <c r="I1" s="42" t="s">
        <v>158</v>
      </c>
      <c r="J1" s="76" t="s">
        <v>159</v>
      </c>
    </row>
    <row r="3" spans="1:14">
      <c r="K3" s="97">
        <f>SUM(K4:K5)</f>
        <v>218504.018014</v>
      </c>
      <c r="L3" s="96"/>
    </row>
    <row r="4" spans="1:14">
      <c r="D4" s="89" t="s">
        <v>154</v>
      </c>
      <c r="E4" s="92">
        <f>SUBTOTAL(109,E30:E120)</f>
        <v>293375.61620799993</v>
      </c>
      <c r="F4" s="110"/>
      <c r="G4" s="79"/>
      <c r="H4" s="69"/>
      <c r="I4" s="75">
        <f>SUBTOTAL(109,I30:I120)</f>
        <v>311144.54876600002</v>
      </c>
      <c r="J4" s="79"/>
      <c r="K4" s="92">
        <f>SUBTOTAL(109,J30:J119)</f>
        <v>12363.180158000014</v>
      </c>
      <c r="L4" s="91">
        <f>K4/E4</f>
        <v>4.2141130601783421E-2</v>
      </c>
    </row>
    <row r="5" spans="1:14">
      <c r="D5" s="88" t="s">
        <v>153</v>
      </c>
      <c r="E5" s="43">
        <f>SUBTOTAL(109,E9:E28)</f>
        <v>307741.24214400002</v>
      </c>
      <c r="I5" s="44">
        <f>SUBTOTAL(109,I9:I28)</f>
        <v>583.19982000000005</v>
      </c>
      <c r="K5" s="93">
        <f>SUBTOTAL(109,K9:K28)</f>
        <v>206140.837856</v>
      </c>
      <c r="L5" s="46">
        <f>K5/E5</f>
        <v>0.66985119192942433</v>
      </c>
      <c r="M5" s="85">
        <f>SUBTOTAL(101,M9:M21)</f>
        <v>0.29260124614802097</v>
      </c>
      <c r="N5" s="85">
        <f>SUBTOTAL(101,N9:N21)</f>
        <v>0.1649121170990934</v>
      </c>
    </row>
    <row r="6" spans="1:14">
      <c r="D6" s="88"/>
      <c r="E6" s="43"/>
      <c r="I6" s="44"/>
      <c r="K6" s="43"/>
      <c r="L6" s="94"/>
      <c r="M6" s="95"/>
      <c r="N6" s="95"/>
    </row>
    <row r="7" spans="1:14">
      <c r="B7" s="100" t="s">
        <v>163</v>
      </c>
      <c r="C7" s="106" t="s">
        <v>163</v>
      </c>
      <c r="D7" s="36" t="s">
        <v>163</v>
      </c>
      <c r="E7" s="36" t="s">
        <v>163</v>
      </c>
      <c r="F7" s="104" t="s">
        <v>164</v>
      </c>
      <c r="G7" s="79" t="s">
        <v>164</v>
      </c>
      <c r="H7" s="49" t="s">
        <v>164</v>
      </c>
      <c r="I7" s="49" t="s">
        <v>164</v>
      </c>
      <c r="J7" s="78" t="s">
        <v>165</v>
      </c>
      <c r="K7" s="35" t="s">
        <v>165</v>
      </c>
      <c r="L7" s="35" t="s">
        <v>170</v>
      </c>
      <c r="M7" s="86" t="s">
        <v>170</v>
      </c>
      <c r="N7" s="86" t="s">
        <v>171</v>
      </c>
    </row>
    <row r="8" spans="1:14">
      <c r="A8" s="34" t="s">
        <v>25</v>
      </c>
      <c r="B8" s="101" t="s">
        <v>24</v>
      </c>
      <c r="C8" s="107" t="s">
        <v>26</v>
      </c>
      <c r="D8" s="98" t="s">
        <v>27</v>
      </c>
      <c r="E8" s="64" t="s">
        <v>28</v>
      </c>
      <c r="F8" s="111" t="s">
        <v>172</v>
      </c>
      <c r="G8" s="82" t="s">
        <v>167</v>
      </c>
      <c r="H8" s="72" t="s">
        <v>174</v>
      </c>
      <c r="I8" s="99" t="s">
        <v>169</v>
      </c>
      <c r="J8" s="48" t="s">
        <v>173</v>
      </c>
      <c r="K8" s="34" t="s">
        <v>166</v>
      </c>
      <c r="L8" s="34" t="s">
        <v>175</v>
      </c>
      <c r="M8" s="87" t="s">
        <v>168</v>
      </c>
      <c r="N8" s="87" t="s">
        <v>168</v>
      </c>
    </row>
    <row r="9" spans="1:14">
      <c r="C9" s="78"/>
      <c r="D9" s="38"/>
      <c r="E9" s="35"/>
      <c r="F9" s="104"/>
      <c r="G9" s="78"/>
      <c r="H9" s="68"/>
      <c r="I9" s="38"/>
      <c r="J9" s="78"/>
      <c r="M9" s="87"/>
      <c r="N9" s="87"/>
    </row>
    <row r="10" spans="1:14">
      <c r="C10" s="106"/>
      <c r="D10" s="36"/>
      <c r="E10" s="35"/>
      <c r="F10" s="104"/>
      <c r="G10" s="78"/>
      <c r="H10" s="68"/>
      <c r="I10" s="90"/>
      <c r="J10" s="118"/>
      <c r="L10" s="34"/>
      <c r="M10" s="87"/>
      <c r="N10" s="87"/>
    </row>
    <row r="11" spans="1:14">
      <c r="C11" s="106"/>
      <c r="D11" s="36"/>
      <c r="E11" s="35"/>
      <c r="F11" s="104"/>
      <c r="G11" s="78"/>
      <c r="H11" s="68"/>
      <c r="I11" s="90"/>
      <c r="J11" s="118"/>
      <c r="L11" s="34"/>
      <c r="M11" s="87"/>
      <c r="N11" s="87"/>
    </row>
    <row r="12" spans="1:14">
      <c r="A12" s="33" t="s">
        <v>181</v>
      </c>
      <c r="B12" s="100">
        <v>45344</v>
      </c>
      <c r="C12" s="106">
        <v>38</v>
      </c>
      <c r="D12" s="36">
        <v>39.24</v>
      </c>
      <c r="E12" s="60">
        <f>Sayfa2!$D12*Sayfa2!$C12</f>
        <v>1491.1200000000001</v>
      </c>
      <c r="F12" s="100">
        <v>45348</v>
      </c>
      <c r="G12" s="79"/>
      <c r="H12" s="69">
        <v>40</v>
      </c>
      <c r="I12" s="75">
        <f>Sayfa2!$H12*Sayfa2!$G12</f>
        <v>0</v>
      </c>
      <c r="J12" s="106">
        <f>H12-D12</f>
        <v>0.75999999999999801</v>
      </c>
      <c r="K12" s="51">
        <f>Sayfa2!$J12*Sayfa2!$C12</f>
        <v>28.879999999999924</v>
      </c>
      <c r="L12" s="50">
        <f>F12-B12</f>
        <v>4</v>
      </c>
      <c r="M12" s="85">
        <f>K12/E12</f>
        <v>1.9367991845056012E-2</v>
      </c>
      <c r="N12" s="85">
        <f>M12/L12*30</f>
        <v>0.1452599388379201</v>
      </c>
    </row>
    <row r="13" spans="1:14">
      <c r="A13" s="33" t="s">
        <v>180</v>
      </c>
      <c r="B13" s="100">
        <v>45344</v>
      </c>
      <c r="C13" s="106">
        <v>25</v>
      </c>
      <c r="D13" s="36">
        <v>19.45</v>
      </c>
      <c r="E13" s="60">
        <f>Sayfa2!$D13*Sayfa2!$C13</f>
        <v>486.25</v>
      </c>
      <c r="F13" s="100">
        <v>45348</v>
      </c>
      <c r="G13" s="79"/>
      <c r="H13" s="69">
        <v>20</v>
      </c>
      <c r="I13" s="75">
        <f>Sayfa2!$H13*Sayfa2!$G13</f>
        <v>0</v>
      </c>
      <c r="J13" s="106">
        <f>H13-D13</f>
        <v>0.55000000000000071</v>
      </c>
      <c r="K13" s="51">
        <f>Sayfa2!$J13*Sayfa2!$C13</f>
        <v>13.750000000000018</v>
      </c>
      <c r="L13" s="50">
        <f>F13-B13</f>
        <v>4</v>
      </c>
      <c r="M13" s="85">
        <f>K13/E13</f>
        <v>2.8277634961439625E-2</v>
      </c>
      <c r="N13" s="85">
        <f>M13/L13*30</f>
        <v>0.21208226221079718</v>
      </c>
    </row>
    <row r="14" spans="1:14">
      <c r="A14" s="33" t="s">
        <v>162</v>
      </c>
      <c r="B14" s="100">
        <v>45344</v>
      </c>
      <c r="C14" s="106">
        <v>50000</v>
      </c>
      <c r="D14" s="36">
        <v>0.97160599999999997</v>
      </c>
      <c r="E14" s="60">
        <f>Sayfa2!$D14*Sayfa2!$C14</f>
        <v>48580.299999999996</v>
      </c>
      <c r="F14" s="100">
        <v>45348</v>
      </c>
      <c r="G14" s="79"/>
      <c r="H14" s="69">
        <v>0.98</v>
      </c>
      <c r="I14" s="75">
        <f>Sayfa2!$H14*Sayfa2!$G14</f>
        <v>0</v>
      </c>
      <c r="J14" s="106">
        <f>H14-D14</f>
        <v>8.3940000000000126E-3</v>
      </c>
      <c r="K14" s="51">
        <f>Sayfa2!$J14*Sayfa2!$C14</f>
        <v>419.70000000000061</v>
      </c>
      <c r="L14" s="50">
        <f>F14-B14</f>
        <v>4</v>
      </c>
      <c r="M14" s="85">
        <f>K14/E14</f>
        <v>8.6393044094005313E-3</v>
      </c>
      <c r="N14" s="85">
        <f>M14/L14*30</f>
        <v>6.4794783070503986E-2</v>
      </c>
    </row>
    <row r="15" spans="1:14">
      <c r="A15" s="33" t="s">
        <v>39</v>
      </c>
      <c r="B15" s="100">
        <v>45344</v>
      </c>
      <c r="C15" s="106">
        <v>80</v>
      </c>
      <c r="D15" s="36">
        <v>571.10522800000001</v>
      </c>
      <c r="E15" s="60">
        <f>Sayfa2!$D15*Sayfa2!$C15</f>
        <v>45688.418239999999</v>
      </c>
      <c r="F15" s="100">
        <v>45348</v>
      </c>
      <c r="G15" s="79"/>
      <c r="H15" s="69">
        <v>572</v>
      </c>
      <c r="I15" s="75">
        <f>Sayfa2!$H15*Sayfa2!$G15</f>
        <v>0</v>
      </c>
      <c r="J15" s="106">
        <f>H15-D15</f>
        <v>0.89477199999998902</v>
      </c>
      <c r="K15" s="51">
        <f>Sayfa2!$J15*Sayfa2!$C15</f>
        <v>71.581759999999122</v>
      </c>
      <c r="L15" s="50">
        <f>F15-B15</f>
        <v>4</v>
      </c>
      <c r="M15" s="85">
        <f>K15/E15</f>
        <v>1.5667375400037296E-3</v>
      </c>
      <c r="N15" s="85">
        <f>M15/L15*30</f>
        <v>1.1750531550027973E-2</v>
      </c>
    </row>
    <row r="16" spans="1:14">
      <c r="A16" s="33" t="s">
        <v>39</v>
      </c>
      <c r="B16" s="100">
        <v>45341</v>
      </c>
      <c r="C16" s="106">
        <v>106</v>
      </c>
      <c r="D16" s="36">
        <v>569.09258399999999</v>
      </c>
      <c r="E16" s="60">
        <f>Sayfa2!$D16*Sayfa2!$C16</f>
        <v>60323.813903999995</v>
      </c>
      <c r="F16" s="100">
        <v>45344</v>
      </c>
      <c r="G16" s="79"/>
      <c r="H16" s="69">
        <v>572</v>
      </c>
      <c r="I16" s="75">
        <f>Sayfa2!$H16*Sayfa2!$G16</f>
        <v>0</v>
      </c>
      <c r="J16" s="106">
        <f>H16-D16</f>
        <v>2.907416000000012</v>
      </c>
      <c r="K16" s="51">
        <f>Sayfa2!$J16*Sayfa2!$C16</f>
        <v>308.18609600000127</v>
      </c>
      <c r="L16" s="50">
        <f>F16-B16</f>
        <v>3</v>
      </c>
      <c r="M16" s="85">
        <f>K16/E16</f>
        <v>5.108862919218804E-3</v>
      </c>
      <c r="N16" s="85">
        <f>M16/L16*30</f>
        <v>5.108862919218804E-2</v>
      </c>
    </row>
    <row r="17" spans="1:14">
      <c r="A17" s="33" t="s">
        <v>161</v>
      </c>
      <c r="B17" s="100">
        <v>45341</v>
      </c>
      <c r="C17" s="106">
        <v>34</v>
      </c>
      <c r="D17" s="36">
        <v>16.2</v>
      </c>
      <c r="E17" s="60">
        <f>Sayfa2!$D17*Sayfa2!$C17</f>
        <v>550.79999999999995</v>
      </c>
      <c r="F17" s="100">
        <v>45344</v>
      </c>
      <c r="G17" s="79"/>
      <c r="H17" s="69">
        <v>17.82</v>
      </c>
      <c r="I17" s="75">
        <f>Sayfa2!$H17*Sayfa2!$G17</f>
        <v>0</v>
      </c>
      <c r="J17" s="106">
        <f>H17-D17</f>
        <v>1.620000000000001</v>
      </c>
      <c r="K17" s="51">
        <f>Sayfa2!$J17*Sayfa2!$C17</f>
        <v>55.080000000000034</v>
      </c>
      <c r="L17" s="50">
        <f>F17-B17</f>
        <v>3</v>
      </c>
      <c r="M17" s="85">
        <f>K17/E17</f>
        <v>0.10000000000000007</v>
      </c>
      <c r="N17" s="85">
        <f>M17/L17*30</f>
        <v>1.0000000000000009</v>
      </c>
    </row>
    <row r="18" spans="1:14">
      <c r="A18" s="33" t="s">
        <v>178</v>
      </c>
      <c r="B18" s="100">
        <v>44784</v>
      </c>
      <c r="C18" s="106">
        <v>18.010000000000002</v>
      </c>
      <c r="D18" s="36">
        <v>18.721599999999999</v>
      </c>
      <c r="E18" s="60">
        <f>Sayfa2!$D18*Sayfa2!$C18</f>
        <v>337.176016</v>
      </c>
      <c r="F18" s="100">
        <v>45344</v>
      </c>
      <c r="G18" s="79">
        <v>18.010000000000002</v>
      </c>
      <c r="H18" s="69">
        <v>32.381999999999998</v>
      </c>
      <c r="I18" s="75">
        <f>Sayfa2!$H18*Sayfa2!$G18</f>
        <v>583.19982000000005</v>
      </c>
      <c r="J18" s="106">
        <f>H18-D18</f>
        <v>13.660399999999999</v>
      </c>
      <c r="K18" s="51">
        <f>Sayfa2!$J18*Sayfa2!$C18</f>
        <v>246.02380400000001</v>
      </c>
      <c r="L18" s="50">
        <f>F18-B18</f>
        <v>560</v>
      </c>
      <c r="M18" s="85">
        <f>K18/E18</f>
        <v>0.72965985813178369</v>
      </c>
      <c r="N18" s="85">
        <f>M18/L18*30</f>
        <v>3.9088920971345559E-2</v>
      </c>
    </row>
    <row r="19" spans="1:14">
      <c r="A19" s="33" t="s">
        <v>177</v>
      </c>
      <c r="B19" s="100">
        <v>44784</v>
      </c>
      <c r="C19" s="106">
        <v>81.99</v>
      </c>
      <c r="D19" s="36">
        <v>18.721599999999999</v>
      </c>
      <c r="E19" s="60">
        <f>Sayfa2!$D19*Sayfa2!$C19</f>
        <v>1534.9839839999997</v>
      </c>
      <c r="F19" s="100">
        <v>45344</v>
      </c>
      <c r="G19" s="79"/>
      <c r="H19" s="69">
        <v>32.381999999999998</v>
      </c>
      <c r="I19" s="75">
        <f>Sayfa2!$H19*Sayfa2!$G19</f>
        <v>0</v>
      </c>
      <c r="J19" s="106">
        <f>H19-D19</f>
        <v>13.660399999999999</v>
      </c>
      <c r="K19" s="51">
        <f>Sayfa2!$J19*Sayfa2!$C19</f>
        <v>1120.0161959999998</v>
      </c>
      <c r="L19" s="50">
        <f>F19-B19</f>
        <v>560</v>
      </c>
      <c r="M19" s="85">
        <f>K19/E19</f>
        <v>0.72965985813178358</v>
      </c>
      <c r="N19" s="85">
        <f>M19/L19*30</f>
        <v>3.9088920971345552E-2</v>
      </c>
    </row>
    <row r="20" spans="1:14">
      <c r="A20" s="33" t="s">
        <v>176</v>
      </c>
      <c r="B20" s="100">
        <v>44774</v>
      </c>
      <c r="C20" s="106">
        <v>850</v>
      </c>
      <c r="D20" s="36">
        <v>15</v>
      </c>
      <c r="E20" s="60">
        <f>Sayfa2!$D20*Sayfa2!$C20</f>
        <v>12750</v>
      </c>
      <c r="F20" s="100">
        <v>45351</v>
      </c>
      <c r="G20" s="79"/>
      <c r="H20" s="69">
        <v>33</v>
      </c>
      <c r="I20" s="75">
        <f>Sayfa2!$H20*Sayfa2!$G20</f>
        <v>0</v>
      </c>
      <c r="J20" s="106">
        <f>H20-D20</f>
        <v>18</v>
      </c>
      <c r="K20" s="51">
        <f>Sayfa2!$J20*Sayfa2!$C20</f>
        <v>15300</v>
      </c>
      <c r="L20" s="50">
        <f>F20-B20</f>
        <v>577</v>
      </c>
      <c r="M20" s="85">
        <f>K20/E20</f>
        <v>1.2</v>
      </c>
      <c r="N20" s="85">
        <f>M20/L20*30</f>
        <v>6.2391681109185443E-2</v>
      </c>
    </row>
    <row r="21" spans="1:14">
      <c r="A21" s="33" t="s">
        <v>179</v>
      </c>
      <c r="B21" s="100">
        <v>45219</v>
      </c>
      <c r="C21" s="106">
        <v>50</v>
      </c>
      <c r="D21" s="36">
        <v>1826.53</v>
      </c>
      <c r="E21" s="60">
        <f>Sayfa2!$D21*Sayfa2!$C21</f>
        <v>91326.5</v>
      </c>
      <c r="F21" s="100">
        <v>45351</v>
      </c>
      <c r="G21" s="79"/>
      <c r="H21" s="69">
        <v>2016</v>
      </c>
      <c r="I21" s="75">
        <f>Sayfa2!$H21*Sayfa2!$G21</f>
        <v>0</v>
      </c>
      <c r="J21" s="106">
        <f t="shared" ref="J21:J26" si="0">H21-D21</f>
        <v>189.47000000000003</v>
      </c>
      <c r="K21" s="51">
        <f>Sayfa2!$J21*Sayfa2!$C21</f>
        <v>9473.5000000000018</v>
      </c>
      <c r="L21" s="50">
        <f t="shared" ref="L21:L26" si="1">F21-B21</f>
        <v>132</v>
      </c>
      <c r="M21" s="85">
        <f t="shared" ref="M21:M26" si="2">K21/E21</f>
        <v>0.10373221354152411</v>
      </c>
      <c r="N21" s="85">
        <f t="shared" ref="N21:N26" si="3">M21/L21*30</f>
        <v>2.3575503077619114E-2</v>
      </c>
    </row>
    <row r="22" spans="1:14">
      <c r="A22" s="33" t="s">
        <v>179</v>
      </c>
      <c r="B22" s="100">
        <v>44244</v>
      </c>
      <c r="C22" s="106">
        <v>11</v>
      </c>
      <c r="D22" s="36">
        <v>402.1</v>
      </c>
      <c r="E22" s="60">
        <f>Sayfa2!$D22*Sayfa2!$C22</f>
        <v>4423.1000000000004</v>
      </c>
      <c r="F22" s="100">
        <v>45351</v>
      </c>
      <c r="G22" s="79"/>
      <c r="H22" s="69">
        <v>2016</v>
      </c>
      <c r="I22" s="75">
        <f>Sayfa2!$H22*Sayfa2!$G22</f>
        <v>0</v>
      </c>
      <c r="J22" s="106">
        <f t="shared" si="0"/>
        <v>1613.9</v>
      </c>
      <c r="K22" s="51">
        <f>Sayfa2!$J22*Sayfa2!$C22</f>
        <v>17752.900000000001</v>
      </c>
      <c r="L22" s="50">
        <f t="shared" si="1"/>
        <v>1107</v>
      </c>
      <c r="M22" s="85">
        <f t="shared" si="2"/>
        <v>4.0136781895050984</v>
      </c>
      <c r="N22" s="85">
        <f t="shared" si="3"/>
        <v>0.10877176665325469</v>
      </c>
    </row>
    <row r="23" spans="1:14">
      <c r="A23" s="33" t="s">
        <v>179</v>
      </c>
      <c r="B23" s="100">
        <v>44084</v>
      </c>
      <c r="C23" s="106">
        <v>50</v>
      </c>
      <c r="D23" s="36">
        <v>468.86</v>
      </c>
      <c r="E23" s="60">
        <f>Sayfa2!$D23*Sayfa2!$C23</f>
        <v>23443</v>
      </c>
      <c r="F23" s="100">
        <v>45351</v>
      </c>
      <c r="G23" s="79"/>
      <c r="H23" s="69">
        <v>2016</v>
      </c>
      <c r="I23" s="75">
        <f>Sayfa2!$H23*Sayfa2!$G23</f>
        <v>0</v>
      </c>
      <c r="J23" s="106">
        <f t="shared" si="0"/>
        <v>1547.1399999999999</v>
      </c>
      <c r="K23" s="51">
        <f>Sayfa2!$J23*Sayfa2!$C23</f>
        <v>77357</v>
      </c>
      <c r="L23" s="50">
        <f t="shared" si="1"/>
        <v>1267</v>
      </c>
      <c r="M23" s="85">
        <f t="shared" si="2"/>
        <v>3.2997909823828007</v>
      </c>
      <c r="N23" s="85">
        <f t="shared" si="3"/>
        <v>7.8132383166127889E-2</v>
      </c>
    </row>
    <row r="24" spans="1:14">
      <c r="A24" s="33" t="s">
        <v>179</v>
      </c>
      <c r="B24" s="100">
        <v>44020</v>
      </c>
      <c r="C24" s="106">
        <v>25</v>
      </c>
      <c r="D24" s="36">
        <v>399.87</v>
      </c>
      <c r="E24" s="60">
        <f>Sayfa2!$D24*Sayfa2!$C24</f>
        <v>9996.75</v>
      </c>
      <c r="F24" s="100">
        <v>45351</v>
      </c>
      <c r="G24" s="79"/>
      <c r="H24" s="69">
        <v>2016</v>
      </c>
      <c r="I24" s="75">
        <f>Sayfa2!$H24*Sayfa2!$G24</f>
        <v>0</v>
      </c>
      <c r="J24" s="106">
        <f t="shared" si="0"/>
        <v>1616.13</v>
      </c>
      <c r="K24" s="51">
        <f>Sayfa2!$J24*Sayfa2!$C24</f>
        <v>40403.25</v>
      </c>
      <c r="L24" s="50">
        <f t="shared" si="1"/>
        <v>1331</v>
      </c>
      <c r="M24" s="85">
        <f t="shared" si="2"/>
        <v>4.0416385325230699</v>
      </c>
      <c r="N24" s="85">
        <f t="shared" si="3"/>
        <v>9.109628548136145E-2</v>
      </c>
    </row>
    <row r="25" spans="1:14">
      <c r="A25" s="33" t="s">
        <v>179</v>
      </c>
      <c r="B25" s="100">
        <v>43803</v>
      </c>
      <c r="C25" s="106">
        <v>24</v>
      </c>
      <c r="D25" s="36">
        <v>273.81</v>
      </c>
      <c r="E25" s="60">
        <f>Sayfa2!$D25*Sayfa2!$C25</f>
        <v>6571.4400000000005</v>
      </c>
      <c r="F25" s="100">
        <v>45351</v>
      </c>
      <c r="G25" s="79"/>
      <c r="H25" s="69">
        <v>2016</v>
      </c>
      <c r="I25" s="75">
        <f>Sayfa2!$H25*Sayfa2!$G25</f>
        <v>0</v>
      </c>
      <c r="J25" s="106">
        <f t="shared" si="0"/>
        <v>1742.19</v>
      </c>
      <c r="K25" s="51">
        <f>Sayfa2!$J25*Sayfa2!$C25</f>
        <v>41812.559999999998</v>
      </c>
      <c r="L25" s="50">
        <f t="shared" si="1"/>
        <v>1548</v>
      </c>
      <c r="M25" s="85">
        <f t="shared" si="2"/>
        <v>6.3627698038786011</v>
      </c>
      <c r="N25" s="85">
        <f t="shared" si="3"/>
        <v>0.12330949232322869</v>
      </c>
    </row>
    <row r="26" spans="1:14">
      <c r="A26" s="33" t="s">
        <v>179</v>
      </c>
      <c r="B26" s="100">
        <v>43803</v>
      </c>
      <c r="C26" s="106">
        <v>1</v>
      </c>
      <c r="D26" s="36">
        <v>237.59</v>
      </c>
      <c r="E26" s="60">
        <f>Sayfa2!$D26*Sayfa2!$C26</f>
        <v>237.59</v>
      </c>
      <c r="F26" s="100">
        <v>45351</v>
      </c>
      <c r="G26" s="79"/>
      <c r="H26" s="69">
        <v>2016</v>
      </c>
      <c r="I26" s="75">
        <f>Sayfa2!$H26*Sayfa2!$G26</f>
        <v>0</v>
      </c>
      <c r="J26" s="106">
        <f t="shared" si="0"/>
        <v>1778.41</v>
      </c>
      <c r="K26" s="51">
        <f>Sayfa2!$J26*Sayfa2!$C26</f>
        <v>1778.41</v>
      </c>
      <c r="L26" s="50">
        <f t="shared" si="1"/>
        <v>1548</v>
      </c>
      <c r="M26" s="85">
        <f t="shared" si="2"/>
        <v>7.485205606296562</v>
      </c>
      <c r="N26" s="85">
        <f t="shared" si="3"/>
        <v>0.14506212415303416</v>
      </c>
    </row>
    <row r="27" spans="1:14">
      <c r="C27" s="106"/>
      <c r="D27" s="36"/>
      <c r="E27" s="51"/>
      <c r="F27" s="112"/>
      <c r="G27" s="81"/>
      <c r="H27" s="71"/>
      <c r="I27" s="75"/>
      <c r="J27" s="118"/>
      <c r="M27" s="87"/>
      <c r="N27" s="87"/>
    </row>
    <row r="28" spans="1:14">
      <c r="C28" s="106"/>
      <c r="D28" s="36"/>
      <c r="E28" s="51"/>
      <c r="F28" s="112"/>
      <c r="G28" s="81"/>
      <c r="H28" s="71"/>
      <c r="I28" s="75"/>
      <c r="J28" s="118"/>
      <c r="M28" s="87"/>
      <c r="N28" s="87"/>
    </row>
    <row r="29" spans="1:14">
      <c r="A29" s="52"/>
      <c r="B29" s="102"/>
      <c r="C29" s="108"/>
      <c r="D29" s="52"/>
      <c r="E29" s="53"/>
      <c r="F29" s="113"/>
      <c r="G29" s="80"/>
      <c r="H29" s="70"/>
      <c r="I29" s="47"/>
      <c r="J29" s="108"/>
      <c r="K29" s="52"/>
      <c r="L29" s="52"/>
      <c r="M29" s="52"/>
    </row>
    <row r="30" spans="1:14">
      <c r="C30" s="78"/>
      <c r="D30" s="38"/>
      <c r="E30" s="40"/>
      <c r="F30" s="112"/>
      <c r="G30" s="77"/>
      <c r="H30" s="66"/>
      <c r="I30" s="47"/>
    </row>
    <row r="31" spans="1:14">
      <c r="C31" s="78"/>
      <c r="D31" s="38"/>
      <c r="E31" s="40"/>
      <c r="F31" s="112"/>
      <c r="G31" s="77"/>
      <c r="H31" s="66"/>
      <c r="I31" s="47"/>
    </row>
    <row r="32" spans="1:14">
      <c r="C32" s="78"/>
      <c r="D32" s="38"/>
      <c r="E32" s="40"/>
      <c r="F32" s="112"/>
      <c r="G32" s="77"/>
      <c r="H32" s="66"/>
      <c r="I32" s="47"/>
      <c r="J32" s="118"/>
    </row>
    <row r="33" spans="1:13">
      <c r="A33" s="33" t="s">
        <v>39</v>
      </c>
      <c r="B33" s="100">
        <v>45338</v>
      </c>
      <c r="C33" s="48">
        <v>64</v>
      </c>
      <c r="D33" s="33">
        <v>567.08235100000002</v>
      </c>
      <c r="E33" s="49">
        <f>Sayfa2!$D33*Sayfa2!$C33</f>
        <v>36293.270464000001</v>
      </c>
      <c r="F33" s="110"/>
      <c r="G33" s="79"/>
      <c r="H33" s="69"/>
      <c r="I33" s="47"/>
    </row>
    <row r="34" spans="1:13">
      <c r="A34" s="33" t="s">
        <v>149</v>
      </c>
      <c r="B34" s="100">
        <v>45344</v>
      </c>
      <c r="C34" s="48">
        <v>64</v>
      </c>
      <c r="D34" s="33">
        <v>571.10522800000001</v>
      </c>
      <c r="E34" s="35"/>
      <c r="F34" s="104"/>
      <c r="G34" s="78"/>
      <c r="H34" s="68"/>
      <c r="I34" s="47">
        <f>Sayfa2!$D34*Sayfa2!$C34</f>
        <v>36550.734592000001</v>
      </c>
      <c r="J34" s="118"/>
      <c r="M34" s="50">
        <f>B34-B33</f>
        <v>6</v>
      </c>
    </row>
    <row r="35" spans="1:13">
      <c r="A35" s="33" t="s">
        <v>150</v>
      </c>
      <c r="C35" s="106">
        <v>64</v>
      </c>
      <c r="D35" s="36">
        <f>D34-D33</f>
        <v>4.022876999999994</v>
      </c>
      <c r="E35" s="35"/>
      <c r="F35" s="104"/>
      <c r="G35" s="78"/>
      <c r="H35" s="68"/>
      <c r="J35" s="119">
        <f>Sayfa2!$D35*Sayfa2!$C35</f>
        <v>257.46412799999962</v>
      </c>
      <c r="K35" s="62">
        <f>J35/E33</f>
        <v>7.0939908337933691E-3</v>
      </c>
      <c r="L35" s="62"/>
      <c r="M35" s="62">
        <f>K35/M34*30</f>
        <v>3.5469954168966845E-2</v>
      </c>
    </row>
    <row r="36" spans="1:13">
      <c r="E36" s="35"/>
      <c r="F36" s="104"/>
      <c r="G36" s="78"/>
      <c r="H36" s="68"/>
      <c r="I36" s="61"/>
      <c r="K36" s="34"/>
      <c r="L36" s="34"/>
    </row>
    <row r="37" spans="1:13">
      <c r="E37" s="35"/>
      <c r="F37" s="104"/>
      <c r="G37" s="78"/>
      <c r="H37" s="68"/>
      <c r="I37" s="61"/>
      <c r="K37" s="34"/>
      <c r="L37" s="34"/>
    </row>
    <row r="38" spans="1:13">
      <c r="A38" s="33" t="s">
        <v>39</v>
      </c>
      <c r="B38" s="100">
        <v>45299</v>
      </c>
      <c r="C38" s="48">
        <v>50</v>
      </c>
      <c r="D38" s="33">
        <v>542.43450199999995</v>
      </c>
      <c r="E38" s="49">
        <f>Sayfa2!$D38*Sayfa2!$C38</f>
        <v>27121.725099999996</v>
      </c>
      <c r="F38" s="110"/>
      <c r="G38" s="79"/>
      <c r="H38" s="69"/>
      <c r="I38" s="47"/>
    </row>
    <row r="39" spans="1:13">
      <c r="A39" s="33" t="s">
        <v>149</v>
      </c>
      <c r="B39" s="100">
        <v>45344</v>
      </c>
      <c r="C39" s="48">
        <v>50</v>
      </c>
      <c r="D39" s="33">
        <v>571.10522800000001</v>
      </c>
      <c r="E39" s="35"/>
      <c r="F39" s="104"/>
      <c r="G39" s="78"/>
      <c r="H39" s="68"/>
      <c r="I39" s="47">
        <f>Sayfa2!$D39*Sayfa2!$C39</f>
        <v>28555.261399999999</v>
      </c>
      <c r="J39" s="118"/>
      <c r="M39" s="50">
        <f>B39-B38</f>
        <v>45</v>
      </c>
    </row>
    <row r="40" spans="1:13">
      <c r="A40" s="33" t="s">
        <v>150</v>
      </c>
      <c r="C40" s="106">
        <v>50</v>
      </c>
      <c r="D40" s="36">
        <f>D39-D38</f>
        <v>28.670726000000059</v>
      </c>
      <c r="E40" s="35"/>
      <c r="F40" s="104"/>
      <c r="G40" s="78"/>
      <c r="H40" s="68"/>
      <c r="J40" s="119">
        <f>Sayfa2!$D40*Sayfa2!$C40</f>
        <v>1433.5363000000029</v>
      </c>
      <c r="K40" s="62">
        <f>J40/E38</f>
        <v>5.2855645970690972E-2</v>
      </c>
      <c r="L40" s="62"/>
      <c r="M40" s="62">
        <f>K40/M39*30</f>
        <v>3.5237097313793986E-2</v>
      </c>
    </row>
    <row r="41" spans="1:13">
      <c r="C41" s="78"/>
      <c r="D41" s="38"/>
      <c r="E41" s="40"/>
      <c r="F41" s="112"/>
      <c r="G41" s="77"/>
      <c r="H41" s="66"/>
      <c r="I41" s="47"/>
    </row>
    <row r="42" spans="1:13">
      <c r="C42" s="78"/>
      <c r="D42" s="38"/>
      <c r="E42" s="40"/>
      <c r="F42" s="112"/>
      <c r="G42" s="77"/>
      <c r="H42" s="66"/>
      <c r="I42" s="47"/>
      <c r="J42" s="118"/>
    </row>
    <row r="43" spans="1:13">
      <c r="A43" s="33" t="s">
        <v>39</v>
      </c>
      <c r="B43" s="100">
        <v>45321</v>
      </c>
      <c r="C43" s="48">
        <v>50</v>
      </c>
      <c r="D43" s="33">
        <v>555.950107</v>
      </c>
      <c r="E43" s="49">
        <f>Sayfa2!$D43*Sayfa2!$C43</f>
        <v>27797.505349999999</v>
      </c>
      <c r="F43" s="110"/>
      <c r="G43" s="79"/>
      <c r="H43" s="69"/>
      <c r="I43" s="47"/>
      <c r="K43" s="34"/>
      <c r="L43" s="34"/>
    </row>
    <row r="44" spans="1:13">
      <c r="A44" s="33" t="s">
        <v>149</v>
      </c>
      <c r="B44" s="100">
        <v>45344</v>
      </c>
      <c r="C44" s="48">
        <v>50</v>
      </c>
      <c r="D44" s="33">
        <v>571.10522800000001</v>
      </c>
      <c r="E44" s="35"/>
      <c r="F44" s="104"/>
      <c r="G44" s="78"/>
      <c r="H44" s="68"/>
      <c r="I44" s="47">
        <f>Sayfa2!$D44*Sayfa2!$C44</f>
        <v>28555.261399999999</v>
      </c>
      <c r="J44" s="118"/>
      <c r="M44" s="50">
        <f>B44-B43</f>
        <v>23</v>
      </c>
    </row>
    <row r="45" spans="1:13">
      <c r="A45" s="33" t="s">
        <v>150</v>
      </c>
      <c r="C45" s="106">
        <v>50</v>
      </c>
      <c r="D45" s="36">
        <f>D44-D43</f>
        <v>15.155121000000008</v>
      </c>
      <c r="E45" s="35"/>
      <c r="F45" s="104"/>
      <c r="G45" s="78"/>
      <c r="H45" s="68"/>
      <c r="I45" s="47"/>
      <c r="J45" s="119">
        <f>Sayfa2!$D45*Sayfa2!$C45</f>
        <v>757.75605000000041</v>
      </c>
      <c r="K45" s="62">
        <f>J45/E43</f>
        <v>2.7259858050535473E-2</v>
      </c>
      <c r="L45" s="62"/>
      <c r="M45" s="62">
        <f>K45/M44*30</f>
        <v>3.5556336587654967E-2</v>
      </c>
    </row>
    <row r="46" spans="1:13">
      <c r="C46" s="78"/>
      <c r="D46" s="38"/>
      <c r="E46" s="40"/>
      <c r="F46" s="112"/>
      <c r="G46" s="77"/>
      <c r="H46" s="66"/>
      <c r="I46" s="47"/>
      <c r="J46" s="118"/>
    </row>
    <row r="47" spans="1:13">
      <c r="C47" s="78"/>
      <c r="D47" s="38"/>
      <c r="E47" s="40"/>
      <c r="F47" s="112"/>
      <c r="G47" s="77"/>
      <c r="H47" s="66"/>
      <c r="I47" s="47"/>
      <c r="J47" s="118"/>
    </row>
    <row r="48" spans="1:13">
      <c r="A48" s="33" t="s">
        <v>39</v>
      </c>
      <c r="B48" s="100">
        <v>45322</v>
      </c>
      <c r="C48" s="48">
        <v>16</v>
      </c>
      <c r="D48" s="33">
        <v>555.950107</v>
      </c>
      <c r="E48" s="49">
        <f>Sayfa2!$D48*Sayfa2!$C48</f>
        <v>8895.201712</v>
      </c>
      <c r="F48" s="110"/>
      <c r="G48" s="79"/>
      <c r="H48" s="69"/>
      <c r="I48" s="47"/>
      <c r="K48" s="34"/>
      <c r="L48" s="34"/>
    </row>
    <row r="49" spans="1:13">
      <c r="A49" s="33" t="s">
        <v>149</v>
      </c>
      <c r="C49" s="48">
        <v>16</v>
      </c>
      <c r="D49" s="33">
        <v>571.10522800000001</v>
      </c>
      <c r="E49" s="35"/>
      <c r="F49" s="104"/>
      <c r="G49" s="78"/>
      <c r="H49" s="68"/>
      <c r="I49" s="47">
        <f>Sayfa2!$D49*Sayfa2!$C49</f>
        <v>9137.6836480000002</v>
      </c>
      <c r="J49" s="118"/>
      <c r="M49" s="50">
        <f>B50-B48</f>
        <v>22</v>
      </c>
    </row>
    <row r="50" spans="1:13">
      <c r="A50" s="33" t="s">
        <v>150</v>
      </c>
      <c r="B50" s="100">
        <v>45344</v>
      </c>
      <c r="C50" s="106">
        <v>16</v>
      </c>
      <c r="D50" s="36">
        <f>D49-D48</f>
        <v>15.155121000000008</v>
      </c>
      <c r="E50" s="35"/>
      <c r="F50" s="104"/>
      <c r="G50" s="78"/>
      <c r="H50" s="68"/>
      <c r="I50" s="47"/>
      <c r="J50" s="119">
        <f>Sayfa2!$D50*Sayfa2!$C50</f>
        <v>242.48193600000013</v>
      </c>
      <c r="K50" s="62">
        <f>J50/E48</f>
        <v>2.7259858050535473E-2</v>
      </c>
      <c r="L50" s="62"/>
      <c r="M50" s="62">
        <f>K50/M49*30</f>
        <v>3.7172533705275651E-2</v>
      </c>
    </row>
    <row r="51" spans="1:13">
      <c r="C51" s="78"/>
      <c r="D51" s="38"/>
      <c r="E51" s="40"/>
      <c r="F51" s="112"/>
      <c r="G51" s="77"/>
      <c r="H51" s="66"/>
      <c r="I51" s="47"/>
      <c r="J51" s="118"/>
    </row>
    <row r="52" spans="1:13">
      <c r="C52" s="78"/>
      <c r="D52" s="38"/>
      <c r="E52" s="40"/>
      <c r="F52" s="112"/>
      <c r="G52" s="77"/>
      <c r="H52" s="66"/>
      <c r="I52" s="47"/>
      <c r="J52" s="118"/>
    </row>
    <row r="53" spans="1:13">
      <c r="A53" s="33" t="s">
        <v>155</v>
      </c>
      <c r="B53" s="100">
        <v>45335</v>
      </c>
      <c r="C53" s="48">
        <v>313</v>
      </c>
      <c r="D53" s="48">
        <v>190.8</v>
      </c>
      <c r="E53" s="49">
        <f>Sayfa2!$D53*Sayfa2!$C53</f>
        <v>59720.4</v>
      </c>
      <c r="F53" s="110"/>
      <c r="G53" s="79"/>
      <c r="H53" s="69"/>
      <c r="J53" s="118"/>
    </row>
    <row r="54" spans="1:13">
      <c r="A54" s="33" t="s">
        <v>156</v>
      </c>
      <c r="B54" s="100">
        <v>45337</v>
      </c>
      <c r="C54" s="48">
        <v>313</v>
      </c>
      <c r="D54" s="33">
        <v>203.3</v>
      </c>
      <c r="E54" s="35"/>
      <c r="F54" s="104"/>
      <c r="G54" s="78"/>
      <c r="H54" s="68"/>
      <c r="I54" s="47">
        <f>Sayfa2!$D54*Sayfa2!$C54</f>
        <v>63632.9</v>
      </c>
      <c r="J54" s="118"/>
      <c r="M54" s="50">
        <f>B54-B53</f>
        <v>2</v>
      </c>
    </row>
    <row r="55" spans="1:13">
      <c r="A55" s="33" t="s">
        <v>157</v>
      </c>
      <c r="B55" s="100">
        <v>45337</v>
      </c>
      <c r="C55" s="106">
        <v>313</v>
      </c>
      <c r="D55" s="48">
        <f>D54-D53</f>
        <v>12.5</v>
      </c>
      <c r="E55" s="35"/>
      <c r="F55" s="104"/>
      <c r="G55" s="78"/>
      <c r="H55" s="68"/>
      <c r="I55" s="47"/>
      <c r="J55" s="119">
        <f>Sayfa2!$D55*Sayfa2!$C55+D56</f>
        <v>3778.87</v>
      </c>
      <c r="K55" s="62">
        <f>J55/E53</f>
        <v>6.3276032980355112E-2</v>
      </c>
      <c r="L55" s="62"/>
      <c r="M55" s="62">
        <f>K55/M54*30</f>
        <v>0.94914049470532669</v>
      </c>
    </row>
    <row r="56" spans="1:13">
      <c r="A56" s="33" t="s">
        <v>160</v>
      </c>
      <c r="C56" s="106"/>
      <c r="D56" s="48">
        <v>-133.63</v>
      </c>
      <c r="E56" s="35"/>
      <c r="F56" s="104"/>
      <c r="G56" s="78"/>
      <c r="H56" s="68"/>
      <c r="I56" s="47"/>
      <c r="J56" s="107"/>
      <c r="K56" s="62"/>
      <c r="L56" s="62"/>
      <c r="M56" s="62"/>
    </row>
    <row r="57" spans="1:13">
      <c r="C57" s="106"/>
      <c r="D57" s="48"/>
      <c r="E57" s="35"/>
      <c r="F57" s="104"/>
      <c r="G57" s="78"/>
      <c r="H57" s="68"/>
      <c r="I57" s="47"/>
      <c r="J57" s="107"/>
      <c r="K57" s="62"/>
      <c r="L57" s="62"/>
      <c r="M57" s="62"/>
    </row>
    <row r="58" spans="1:13">
      <c r="C58" s="106"/>
      <c r="D58" s="48"/>
      <c r="E58" s="35"/>
      <c r="F58" s="104"/>
      <c r="G58" s="78"/>
      <c r="H58" s="68"/>
      <c r="I58" s="47"/>
      <c r="J58" s="107"/>
      <c r="K58" s="62"/>
      <c r="L58" s="62"/>
      <c r="M58" s="62"/>
    </row>
    <row r="59" spans="1:13">
      <c r="C59" s="78"/>
      <c r="D59" s="38"/>
      <c r="E59" s="40"/>
      <c r="F59" s="112"/>
      <c r="G59" s="77"/>
      <c r="H59" s="66"/>
      <c r="I59" s="47"/>
    </row>
    <row r="60" spans="1:13">
      <c r="A60" s="33" t="s">
        <v>39</v>
      </c>
      <c r="B60" s="100">
        <v>45296</v>
      </c>
      <c r="C60" s="48">
        <v>110</v>
      </c>
      <c r="D60" s="33">
        <v>540.60110799999995</v>
      </c>
      <c r="E60" s="49">
        <f>Sayfa2!$D60*Sayfa2!$C60</f>
        <v>59466.121879999992</v>
      </c>
      <c r="F60" s="110"/>
      <c r="G60" s="79"/>
      <c r="H60" s="69"/>
      <c r="I60" s="47"/>
      <c r="K60" s="34"/>
      <c r="L60" s="34"/>
    </row>
    <row r="61" spans="1:13">
      <c r="A61" s="33" t="s">
        <v>149</v>
      </c>
      <c r="C61" s="48">
        <v>110</v>
      </c>
      <c r="D61" s="33">
        <v>565.11282900000003</v>
      </c>
      <c r="E61" s="35"/>
      <c r="F61" s="104"/>
      <c r="G61" s="78"/>
      <c r="H61" s="68"/>
      <c r="I61" s="47">
        <f>Sayfa2!$D61*Sayfa2!$C61</f>
        <v>62162.411190000006</v>
      </c>
      <c r="J61" s="118"/>
      <c r="K61" s="34"/>
      <c r="L61" s="34"/>
      <c r="M61" s="50">
        <f>B62-B60</f>
        <v>39</v>
      </c>
    </row>
    <row r="62" spans="1:13">
      <c r="A62" s="33" t="s">
        <v>150</v>
      </c>
      <c r="B62" s="100">
        <v>45335</v>
      </c>
      <c r="C62" s="106">
        <v>110</v>
      </c>
      <c r="D62" s="36">
        <f>D61-D60</f>
        <v>24.51172100000008</v>
      </c>
      <c r="E62" s="35"/>
      <c r="F62" s="104"/>
      <c r="G62" s="78"/>
      <c r="H62" s="68"/>
      <c r="I62" s="47"/>
      <c r="J62" s="119">
        <f>Sayfa2!$D62*Sayfa2!$C62</f>
        <v>2696.2893100000088</v>
      </c>
      <c r="K62" s="62">
        <f>M62/M61*30</f>
        <v>3.4878156409550054E-2</v>
      </c>
      <c r="L62" s="62"/>
      <c r="M62" s="62">
        <f>J62/E60</f>
        <v>4.5341603332415076E-2</v>
      </c>
    </row>
    <row r="63" spans="1:13">
      <c r="C63" s="78"/>
      <c r="D63" s="38"/>
      <c r="E63" s="40"/>
      <c r="F63" s="112"/>
      <c r="G63" s="77"/>
      <c r="H63" s="66"/>
      <c r="I63" s="47"/>
    </row>
    <row r="64" spans="1:13">
      <c r="A64" s="33" t="s">
        <v>34</v>
      </c>
      <c r="B64" s="100">
        <v>45222</v>
      </c>
      <c r="C64" s="48">
        <v>9</v>
      </c>
      <c r="D64" s="33">
        <v>130</v>
      </c>
      <c r="E64" s="54">
        <f>Sayfa2!$D64*Sayfa2!$C64</f>
        <v>1170</v>
      </c>
      <c r="F64" s="114"/>
      <c r="G64" s="81"/>
      <c r="H64" s="71"/>
      <c r="I64" s="47"/>
      <c r="K64" s="34"/>
      <c r="L64" s="34"/>
    </row>
    <row r="65" spans="1:13">
      <c r="A65" s="33" t="s">
        <v>144</v>
      </c>
      <c r="B65" s="100">
        <v>45316</v>
      </c>
      <c r="C65" s="48">
        <v>9</v>
      </c>
      <c r="D65" s="55">
        <v>145.5</v>
      </c>
      <c r="E65" s="35"/>
      <c r="F65" s="104"/>
      <c r="G65" s="78"/>
      <c r="H65" s="68"/>
      <c r="I65" s="47">
        <f>Sayfa2!$D65*Sayfa2!$C65</f>
        <v>1309.5</v>
      </c>
      <c r="J65" s="118"/>
      <c r="K65" s="34"/>
      <c r="L65" s="34"/>
      <c r="M65" s="50">
        <f>B66-B64</f>
        <v>112</v>
      </c>
    </row>
    <row r="66" spans="1:13">
      <c r="A66" s="33" t="s">
        <v>147</v>
      </c>
      <c r="B66" s="103">
        <v>45334</v>
      </c>
      <c r="C66" s="106">
        <v>9</v>
      </c>
      <c r="D66" s="36">
        <f>D65-D64</f>
        <v>15.5</v>
      </c>
      <c r="E66" s="35"/>
      <c r="F66" s="104"/>
      <c r="G66" s="78"/>
      <c r="H66" s="68"/>
      <c r="I66" s="47"/>
      <c r="J66" s="119">
        <f>Sayfa2!$D66*Sayfa2!$C66</f>
        <v>139.5</v>
      </c>
      <c r="K66" s="62">
        <f>M66/M65*30</f>
        <v>3.1936813186813191E-2</v>
      </c>
      <c r="L66" s="62"/>
      <c r="M66" s="62">
        <f>J66/E64</f>
        <v>0.11923076923076924</v>
      </c>
    </row>
    <row r="67" spans="1:13">
      <c r="E67" s="40"/>
      <c r="F67" s="112"/>
      <c r="G67" s="77"/>
      <c r="H67" s="66"/>
      <c r="I67" s="47"/>
      <c r="K67" s="34"/>
      <c r="L67" s="34"/>
    </row>
    <row r="68" spans="1:13">
      <c r="E68" s="40"/>
      <c r="F68" s="112"/>
      <c r="G68" s="77"/>
      <c r="H68" s="66"/>
      <c r="I68" s="47"/>
      <c r="K68" s="34"/>
      <c r="L68" s="34"/>
    </row>
    <row r="69" spans="1:13">
      <c r="A69" s="33" t="s">
        <v>34</v>
      </c>
      <c r="B69" s="100">
        <v>45271</v>
      </c>
      <c r="C69" s="48">
        <v>10</v>
      </c>
      <c r="D69" s="33">
        <v>144.001</v>
      </c>
      <c r="E69" s="56">
        <f>Sayfa2!$D69*Sayfa2!$C69</f>
        <v>1440.01</v>
      </c>
      <c r="F69" s="115"/>
      <c r="G69" s="82"/>
      <c r="H69" s="72"/>
      <c r="I69" s="47"/>
      <c r="K69" s="34"/>
      <c r="L69" s="34"/>
    </row>
    <row r="70" spans="1:13">
      <c r="A70" s="33" t="s">
        <v>144</v>
      </c>
      <c r="B70" s="100">
        <v>45316</v>
      </c>
      <c r="C70" s="48">
        <v>10</v>
      </c>
      <c r="D70" s="55">
        <v>145.5</v>
      </c>
      <c r="E70" s="35"/>
      <c r="F70" s="104"/>
      <c r="G70" s="78"/>
      <c r="H70" s="68"/>
      <c r="I70" s="47">
        <f>Sayfa2!$D70*Sayfa2!$C70</f>
        <v>1455</v>
      </c>
      <c r="J70" s="118"/>
      <c r="K70" s="34"/>
      <c r="L70" s="34"/>
      <c r="M70" s="50">
        <f>B71-B69</f>
        <v>63</v>
      </c>
    </row>
    <row r="71" spans="1:13">
      <c r="A71" s="33" t="s">
        <v>147</v>
      </c>
      <c r="B71" s="103">
        <v>45334</v>
      </c>
      <c r="C71" s="106">
        <v>10</v>
      </c>
      <c r="D71" s="36">
        <f>D70-D69</f>
        <v>1.4989999999999952</v>
      </c>
      <c r="E71" s="35"/>
      <c r="F71" s="104"/>
      <c r="G71" s="78"/>
      <c r="H71" s="68"/>
      <c r="I71" s="47"/>
      <c r="J71" s="119">
        <f>Sayfa2!$D71*Sayfa2!$C71</f>
        <v>14.989999999999952</v>
      </c>
      <c r="K71" s="62">
        <f>M71/M70*30</f>
        <v>4.9569761585650214E-3</v>
      </c>
      <c r="L71" s="62"/>
      <c r="M71" s="62">
        <f>J71/E69</f>
        <v>1.0409649932986544E-2</v>
      </c>
    </row>
    <row r="72" spans="1:13">
      <c r="E72" s="40"/>
      <c r="F72" s="112"/>
      <c r="G72" s="77"/>
      <c r="H72" s="66"/>
      <c r="I72" s="47"/>
      <c r="K72" s="34"/>
      <c r="L72" s="34"/>
    </row>
    <row r="73" spans="1:13">
      <c r="E73" s="40"/>
      <c r="F73" s="112"/>
      <c r="G73" s="77"/>
      <c r="H73" s="66"/>
      <c r="I73" s="47"/>
      <c r="K73" s="34"/>
      <c r="L73" s="34"/>
    </row>
    <row r="74" spans="1:13">
      <c r="A74" s="33" t="s">
        <v>34</v>
      </c>
      <c r="B74" s="100">
        <v>45288</v>
      </c>
      <c r="C74" s="48">
        <v>20</v>
      </c>
      <c r="D74" s="33">
        <v>115.34</v>
      </c>
      <c r="E74" s="54">
        <f>Sayfa2!$D74*Sayfa2!$C74</f>
        <v>2306.8000000000002</v>
      </c>
      <c r="F74" s="114"/>
      <c r="G74" s="81"/>
      <c r="H74" s="71"/>
      <c r="I74" s="47"/>
      <c r="K74" s="34"/>
      <c r="L74" s="34"/>
    </row>
    <row r="75" spans="1:13">
      <c r="A75" s="33" t="s">
        <v>144</v>
      </c>
      <c r="B75" s="100">
        <v>45316</v>
      </c>
      <c r="C75" s="48">
        <v>20</v>
      </c>
      <c r="D75" s="55">
        <v>145.5</v>
      </c>
      <c r="E75" s="35"/>
      <c r="F75" s="104"/>
      <c r="G75" s="78"/>
      <c r="H75" s="68"/>
      <c r="I75" s="47">
        <f>Sayfa2!$D75*Sayfa2!$C75</f>
        <v>2910</v>
      </c>
      <c r="J75" s="118"/>
      <c r="K75" s="34"/>
      <c r="L75" s="34"/>
      <c r="M75" s="50">
        <f>B76-B74</f>
        <v>46</v>
      </c>
    </row>
    <row r="76" spans="1:13">
      <c r="A76" s="33" t="s">
        <v>147</v>
      </c>
      <c r="B76" s="103">
        <v>45334</v>
      </c>
      <c r="C76" s="106">
        <v>20</v>
      </c>
      <c r="D76" s="36">
        <f>D75-D74</f>
        <v>30.159999999999997</v>
      </c>
      <c r="E76" s="35"/>
      <c r="F76" s="104"/>
      <c r="G76" s="78"/>
      <c r="H76" s="68"/>
      <c r="I76" s="47"/>
      <c r="J76" s="119">
        <f>Sayfa2!$D76*Sayfa2!$C76</f>
        <v>603.19999999999993</v>
      </c>
      <c r="K76" s="62">
        <f>M76/M75*30</f>
        <v>0.17053550561289493</v>
      </c>
      <c r="L76" s="62"/>
      <c r="M76" s="62">
        <f>J76/E74</f>
        <v>0.26148777527310557</v>
      </c>
    </row>
    <row r="77" spans="1:13">
      <c r="A77" s="33" t="s">
        <v>142</v>
      </c>
      <c r="C77" s="78"/>
      <c r="D77" s="38"/>
      <c r="E77" s="40"/>
      <c r="F77" s="112"/>
      <c r="G77" s="77"/>
      <c r="H77" s="66"/>
      <c r="I77" s="47"/>
    </row>
    <row r="78" spans="1:13">
      <c r="A78" s="38"/>
      <c r="C78" s="78"/>
      <c r="D78" s="38"/>
      <c r="E78" s="40"/>
      <c r="F78" s="112"/>
      <c r="G78" s="77"/>
      <c r="H78" s="66"/>
      <c r="I78" s="47"/>
    </row>
    <row r="79" spans="1:13">
      <c r="A79" s="33" t="s">
        <v>39</v>
      </c>
      <c r="B79" s="100">
        <v>45322</v>
      </c>
      <c r="C79" s="48">
        <v>10</v>
      </c>
      <c r="D79" s="33">
        <v>555.950107</v>
      </c>
      <c r="E79" s="49">
        <f>Sayfa2!$D79*Sayfa2!$C79</f>
        <v>5559.5010700000003</v>
      </c>
      <c r="F79" s="110"/>
      <c r="G79" s="79"/>
      <c r="H79" s="69"/>
      <c r="I79" s="47"/>
      <c r="K79" s="34"/>
      <c r="L79" s="34"/>
    </row>
    <row r="80" spans="1:13">
      <c r="A80" s="33" t="s">
        <v>149</v>
      </c>
      <c r="C80" s="48">
        <v>10</v>
      </c>
      <c r="D80" s="33">
        <v>564.45009800000003</v>
      </c>
      <c r="E80" s="35"/>
      <c r="F80" s="104"/>
      <c r="G80" s="78"/>
      <c r="H80" s="68"/>
      <c r="I80" s="47">
        <f>Sayfa2!$D80*Sayfa2!$C80</f>
        <v>5644.5009800000007</v>
      </c>
      <c r="J80" s="118"/>
      <c r="M80" s="50">
        <f>B81-B79</f>
        <v>12</v>
      </c>
    </row>
    <row r="81" spans="1:13">
      <c r="A81" s="33" t="s">
        <v>150</v>
      </c>
      <c r="B81" s="100">
        <v>45334</v>
      </c>
      <c r="C81" s="106">
        <v>10</v>
      </c>
      <c r="D81" s="36">
        <f>D80-D79</f>
        <v>8.4999910000000227</v>
      </c>
      <c r="E81" s="35"/>
      <c r="F81" s="104"/>
      <c r="G81" s="78"/>
      <c r="H81" s="68"/>
      <c r="I81" s="47"/>
      <c r="J81" s="119">
        <f>Sayfa2!$D81*Sayfa2!$C81</f>
        <v>84.999910000000227</v>
      </c>
      <c r="K81" s="62">
        <f>M81/M80*30</f>
        <v>3.8222813940388463E-2</v>
      </c>
      <c r="L81" s="62"/>
      <c r="M81" s="62">
        <f>J81/E79</f>
        <v>1.5289125576155384E-2</v>
      </c>
    </row>
    <row r="82" spans="1:13">
      <c r="C82" s="78"/>
      <c r="D82" s="38"/>
      <c r="E82" s="40"/>
      <c r="F82" s="112"/>
      <c r="G82" s="77"/>
      <c r="H82" s="66"/>
      <c r="I82" s="47"/>
    </row>
    <row r="83" spans="1:13">
      <c r="A83" s="38" t="s">
        <v>39</v>
      </c>
      <c r="B83" s="104">
        <v>45322</v>
      </c>
      <c r="C83" s="78">
        <v>46</v>
      </c>
      <c r="D83" s="38">
        <v>555.950107</v>
      </c>
      <c r="E83" s="35">
        <f>Sayfa2!$D83*Sayfa2!$C83</f>
        <v>25573.704922000001</v>
      </c>
      <c r="F83" s="104"/>
      <c r="G83" s="78"/>
      <c r="H83" s="68"/>
      <c r="I83" s="47"/>
      <c r="K83" s="39"/>
      <c r="L83" s="39"/>
    </row>
    <row r="84" spans="1:13">
      <c r="A84" s="38" t="s">
        <v>149</v>
      </c>
      <c r="B84" s="104"/>
      <c r="C84" s="78">
        <v>46</v>
      </c>
      <c r="D84" s="38">
        <v>559.83385699999997</v>
      </c>
      <c r="E84" s="35"/>
      <c r="F84" s="104"/>
      <c r="G84" s="78"/>
      <c r="H84" s="68"/>
      <c r="I84" s="47">
        <f>Sayfa2!$D84*Sayfa2!$C84</f>
        <v>25752.357421999997</v>
      </c>
      <c r="J84" s="118"/>
      <c r="K84" s="38"/>
      <c r="L84" s="38"/>
      <c r="M84" s="50">
        <f>B85-B83</f>
        <v>5</v>
      </c>
    </row>
    <row r="85" spans="1:13">
      <c r="A85" s="38" t="s">
        <v>150</v>
      </c>
      <c r="B85" s="104">
        <v>45327</v>
      </c>
      <c r="C85" s="78">
        <v>46</v>
      </c>
      <c r="D85" s="38">
        <f>D84-D83</f>
        <v>3.8837499999999636</v>
      </c>
      <c r="E85" s="35"/>
      <c r="F85" s="104"/>
      <c r="G85" s="78"/>
      <c r="H85" s="68"/>
      <c r="I85" s="47"/>
      <c r="J85" s="120">
        <f>Sayfa2!$D85*Sayfa2!$C85</f>
        <v>178.65249999999833</v>
      </c>
      <c r="K85" s="62">
        <f>M85/M84*30</f>
        <v>4.1914732467170444E-2</v>
      </c>
      <c r="L85" s="62"/>
      <c r="M85" s="62">
        <f>J85/E83</f>
        <v>6.9857887445284065E-3</v>
      </c>
    </row>
    <row r="86" spans="1:13">
      <c r="A86" s="38"/>
      <c r="C86" s="78"/>
      <c r="D86" s="38"/>
      <c r="E86" s="35"/>
      <c r="F86" s="104"/>
      <c r="G86" s="78"/>
      <c r="H86" s="68"/>
      <c r="I86" s="47"/>
      <c r="K86" s="37"/>
      <c r="L86" s="37"/>
    </row>
    <row r="87" spans="1:13">
      <c r="A87" s="38"/>
      <c r="C87" s="78"/>
      <c r="D87" s="38"/>
      <c r="E87" s="35"/>
      <c r="F87" s="104"/>
      <c r="G87" s="78"/>
      <c r="H87" s="68"/>
      <c r="I87" s="47"/>
      <c r="K87" s="37"/>
      <c r="L87" s="37"/>
    </row>
    <row r="88" spans="1:13">
      <c r="A88" s="38" t="s">
        <v>145</v>
      </c>
      <c r="B88" s="104">
        <v>45267</v>
      </c>
      <c r="C88" s="78">
        <v>10</v>
      </c>
      <c r="D88" s="38">
        <v>49.18</v>
      </c>
      <c r="E88" s="35">
        <f>Sayfa2!$D88*Sayfa2!$C88</f>
        <v>491.8</v>
      </c>
      <c r="F88" s="104"/>
      <c r="G88" s="78"/>
      <c r="H88" s="68"/>
      <c r="I88" s="47"/>
      <c r="J88" s="78"/>
      <c r="K88" s="39"/>
      <c r="L88" s="39"/>
      <c r="M88" s="38"/>
    </row>
    <row r="89" spans="1:13">
      <c r="A89" s="38" t="s">
        <v>146</v>
      </c>
      <c r="B89" s="104"/>
      <c r="C89" s="78">
        <v>10</v>
      </c>
      <c r="D89" s="41">
        <v>52</v>
      </c>
      <c r="E89" s="35"/>
      <c r="F89" s="104"/>
      <c r="G89" s="78"/>
      <c r="H89" s="68"/>
      <c r="I89" s="47">
        <f>Sayfa2!$D89*Sayfa2!$C89</f>
        <v>520</v>
      </c>
      <c r="J89" s="118"/>
      <c r="K89" s="39"/>
      <c r="L89" s="39"/>
      <c r="M89" s="50">
        <f>B90-B88</f>
        <v>60</v>
      </c>
    </row>
    <row r="90" spans="1:13">
      <c r="A90" s="38" t="s">
        <v>148</v>
      </c>
      <c r="B90" s="105">
        <v>45327</v>
      </c>
      <c r="C90" s="78">
        <v>10</v>
      </c>
      <c r="D90" s="38">
        <f>D89-D88</f>
        <v>2.8200000000000003</v>
      </c>
      <c r="E90" s="35"/>
      <c r="F90" s="104"/>
      <c r="G90" s="78"/>
      <c r="H90" s="68"/>
      <c r="I90" s="47"/>
      <c r="J90" s="119">
        <f>Sayfa2!$D90*Sayfa2!$C90</f>
        <v>28.200000000000003</v>
      </c>
      <c r="K90" s="62">
        <f>M90/M89*30</f>
        <v>2.8670191134607566E-2</v>
      </c>
      <c r="L90" s="62"/>
      <c r="M90" s="62">
        <f>J90/E88</f>
        <v>5.7340382269215132E-2</v>
      </c>
    </row>
    <row r="91" spans="1:13">
      <c r="E91" s="35"/>
      <c r="F91" s="104"/>
      <c r="G91" s="78"/>
      <c r="H91" s="68"/>
      <c r="I91" s="47"/>
      <c r="K91" s="34"/>
      <c r="L91" s="34"/>
    </row>
    <row r="92" spans="1:13">
      <c r="A92" s="33" t="s">
        <v>29</v>
      </c>
      <c r="B92" s="100">
        <v>45267</v>
      </c>
      <c r="C92" s="48">
        <v>13</v>
      </c>
      <c r="D92" s="33">
        <v>28.3</v>
      </c>
      <c r="E92" s="49">
        <f>Sayfa2!$D92*Sayfa2!$C92</f>
        <v>367.90000000000003</v>
      </c>
      <c r="F92" s="110"/>
      <c r="G92" s="79"/>
      <c r="H92" s="69"/>
      <c r="I92" s="47"/>
      <c r="K92" s="34"/>
      <c r="L92" s="34"/>
    </row>
    <row r="93" spans="1:13">
      <c r="A93" s="33" t="s">
        <v>30</v>
      </c>
      <c r="B93" s="100">
        <v>45313</v>
      </c>
      <c r="C93" s="48">
        <v>13</v>
      </c>
      <c r="D93" s="33">
        <v>41.6</v>
      </c>
      <c r="E93" s="35"/>
      <c r="F93" s="104"/>
      <c r="G93" s="78"/>
      <c r="H93" s="68"/>
      <c r="I93" s="47">
        <f>Sayfa2!$D93*Sayfa2!$C93</f>
        <v>540.80000000000007</v>
      </c>
      <c r="J93" s="118"/>
      <c r="K93" s="34"/>
      <c r="L93" s="34"/>
      <c r="M93" s="57">
        <f>B94-B92</f>
        <v>46</v>
      </c>
    </row>
    <row r="94" spans="1:13">
      <c r="A94" s="33" t="s">
        <v>151</v>
      </c>
      <c r="B94" s="100">
        <v>45313</v>
      </c>
      <c r="C94" s="106">
        <v>13</v>
      </c>
      <c r="D94" s="36">
        <v>13.3</v>
      </c>
      <c r="E94" s="35"/>
      <c r="F94" s="104"/>
      <c r="G94" s="78"/>
      <c r="H94" s="68"/>
      <c r="I94" s="47"/>
      <c r="J94" s="119">
        <f>Sayfa2!$D94*Sayfa2!$C94</f>
        <v>172.9</v>
      </c>
      <c r="K94" s="62">
        <f>M94/M93*30</f>
        <v>0.30649869411583958</v>
      </c>
      <c r="L94" s="62"/>
      <c r="M94" s="63">
        <f>J94/E92</f>
        <v>0.46996466431095402</v>
      </c>
    </row>
    <row r="95" spans="1:13">
      <c r="E95" s="58"/>
      <c r="F95" s="116"/>
      <c r="G95" s="83"/>
      <c r="H95" s="73"/>
      <c r="I95" s="47"/>
    </row>
    <row r="96" spans="1:13">
      <c r="E96" s="59"/>
      <c r="F96" s="117"/>
      <c r="G96" s="84"/>
      <c r="H96" s="74"/>
      <c r="I96" s="47"/>
    </row>
    <row r="97" spans="1:13">
      <c r="A97" s="33" t="s">
        <v>31</v>
      </c>
      <c r="B97" s="100">
        <v>45273</v>
      </c>
      <c r="C97" s="48">
        <v>26</v>
      </c>
      <c r="D97" s="33">
        <v>55.08</v>
      </c>
      <c r="E97" s="49">
        <f>Sayfa2!$D97*Sayfa2!$C97</f>
        <v>1432.08</v>
      </c>
      <c r="F97" s="110"/>
      <c r="G97" s="79"/>
      <c r="H97" s="69"/>
      <c r="I97" s="47"/>
      <c r="K97" s="34"/>
      <c r="L97" s="34"/>
    </row>
    <row r="98" spans="1:13">
      <c r="A98" s="33" t="s">
        <v>33</v>
      </c>
      <c r="B98" s="100">
        <v>45313</v>
      </c>
      <c r="C98" s="48">
        <v>26</v>
      </c>
      <c r="D98" s="33">
        <v>51.4</v>
      </c>
      <c r="E98" s="35"/>
      <c r="F98" s="104"/>
      <c r="G98" s="78"/>
      <c r="H98" s="68"/>
      <c r="I98" s="47">
        <f>Sayfa2!$D98*Sayfa2!$C98</f>
        <v>1336.3999999999999</v>
      </c>
      <c r="J98" s="118"/>
      <c r="K98" s="34"/>
      <c r="L98" s="34"/>
    </row>
    <row r="99" spans="1:13">
      <c r="A99" s="33" t="s">
        <v>152</v>
      </c>
      <c r="B99" s="100">
        <v>45313</v>
      </c>
      <c r="C99" s="106">
        <v>26</v>
      </c>
      <c r="D99" s="36">
        <f>D98-D97</f>
        <v>-3.6799999999999997</v>
      </c>
      <c r="E99" s="35"/>
      <c r="F99" s="104"/>
      <c r="G99" s="78"/>
      <c r="H99" s="68"/>
      <c r="I99" s="47"/>
      <c r="J99" s="106">
        <f>Sayfa2!$D99*Sayfa2!$C99</f>
        <v>-95.679999999999993</v>
      </c>
      <c r="K99" s="34"/>
      <c r="L99" s="34"/>
    </row>
    <row r="100" spans="1:13">
      <c r="E100" s="35"/>
      <c r="F100" s="104"/>
      <c r="G100" s="78"/>
      <c r="H100" s="68"/>
      <c r="I100" s="47"/>
      <c r="K100" s="34"/>
      <c r="L100" s="34"/>
    </row>
    <row r="101" spans="1:13">
      <c r="A101" s="33" t="s">
        <v>32</v>
      </c>
      <c r="B101" s="100">
        <v>45288</v>
      </c>
      <c r="C101" s="48">
        <v>100</v>
      </c>
      <c r="D101" s="33">
        <v>39.5</v>
      </c>
      <c r="E101" s="49">
        <f>Sayfa2!$D101*Sayfa2!$C101</f>
        <v>3950</v>
      </c>
      <c r="F101" s="110"/>
      <c r="G101" s="79"/>
      <c r="H101" s="69"/>
      <c r="I101" s="47"/>
      <c r="K101" s="34"/>
      <c r="L101" s="34"/>
    </row>
    <row r="102" spans="1:13">
      <c r="A102" s="33" t="s">
        <v>33</v>
      </c>
      <c r="B102" s="100">
        <v>45313</v>
      </c>
      <c r="C102" s="48">
        <v>100</v>
      </c>
      <c r="D102" s="33">
        <v>51.4</v>
      </c>
      <c r="E102" s="35"/>
      <c r="F102" s="104"/>
      <c r="G102" s="78"/>
      <c r="H102" s="68"/>
      <c r="I102" s="47">
        <f>Sayfa2!$D102*Sayfa2!$C102</f>
        <v>5140</v>
      </c>
      <c r="J102" s="118"/>
      <c r="K102" s="34"/>
      <c r="L102" s="34"/>
      <c r="M102" s="33">
        <f>B98-B97</f>
        <v>40</v>
      </c>
    </row>
    <row r="103" spans="1:13">
      <c r="A103" s="33" t="s">
        <v>152</v>
      </c>
      <c r="B103" s="100">
        <v>45313</v>
      </c>
      <c r="C103" s="106">
        <v>100</v>
      </c>
      <c r="D103" s="36">
        <f>D102-D101</f>
        <v>11.899999999999999</v>
      </c>
      <c r="E103" s="35"/>
      <c r="F103" s="104"/>
      <c r="G103" s="78"/>
      <c r="H103" s="68"/>
      <c r="I103" s="47"/>
      <c r="J103" s="106">
        <f>Sayfa2!$D103*Sayfa2!$C103</f>
        <v>1189.9999999999998</v>
      </c>
      <c r="K103" s="62">
        <f>M103/M102*30</f>
        <v>0.15249494619180684</v>
      </c>
      <c r="L103" s="62"/>
      <c r="M103" s="63">
        <f>(J99+J103)/(E101+E97)</f>
        <v>0.20332659492240912</v>
      </c>
    </row>
    <row r="104" spans="1:13">
      <c r="E104" s="35"/>
      <c r="F104" s="104"/>
      <c r="G104" s="78"/>
      <c r="H104" s="68"/>
      <c r="I104" s="47"/>
    </row>
    <row r="105" spans="1:13">
      <c r="E105" s="35"/>
      <c r="F105" s="104"/>
      <c r="G105" s="78"/>
      <c r="H105" s="68"/>
      <c r="I105" s="47"/>
    </row>
    <row r="106" spans="1:13">
      <c r="A106" s="33" t="s">
        <v>36</v>
      </c>
      <c r="B106" s="100">
        <v>45267</v>
      </c>
      <c r="C106" s="48">
        <v>300</v>
      </c>
      <c r="D106" s="33">
        <v>18.207357999999999</v>
      </c>
      <c r="E106" s="49">
        <f>Sayfa2!$D106*Sayfa2!$C106</f>
        <v>5462.2073999999993</v>
      </c>
      <c r="F106" s="110"/>
      <c r="G106" s="79"/>
      <c r="H106" s="69"/>
      <c r="I106" s="47"/>
      <c r="K106" s="34"/>
      <c r="L106" s="34"/>
    </row>
    <row r="107" spans="1:13">
      <c r="A107" s="33" t="s">
        <v>37</v>
      </c>
      <c r="B107" s="100">
        <v>45288</v>
      </c>
      <c r="C107" s="48">
        <v>300</v>
      </c>
      <c r="D107" s="33">
        <v>18.625761000000001</v>
      </c>
      <c r="E107" s="35"/>
      <c r="F107" s="104"/>
      <c r="G107" s="78"/>
      <c r="H107" s="68"/>
      <c r="I107" s="47">
        <f>Sayfa2!$D107*Sayfa2!$C107</f>
        <v>5587.7282999999998</v>
      </c>
      <c r="J107" s="118"/>
      <c r="K107" s="34"/>
      <c r="L107" s="34"/>
      <c r="M107" s="33">
        <f>B108-B106</f>
        <v>21</v>
      </c>
    </row>
    <row r="108" spans="1:13">
      <c r="A108" s="33" t="s">
        <v>38</v>
      </c>
      <c r="B108" s="100">
        <v>45288</v>
      </c>
      <c r="C108" s="106">
        <v>300</v>
      </c>
      <c r="D108" s="36">
        <f>D107-D106</f>
        <v>0.41840300000000141</v>
      </c>
      <c r="E108" s="35"/>
      <c r="F108" s="104"/>
      <c r="G108" s="78"/>
      <c r="H108" s="68"/>
      <c r="I108" s="47"/>
      <c r="J108" s="106">
        <f>Sayfa2!$D108*Sayfa2!$C108</f>
        <v>125.52090000000042</v>
      </c>
      <c r="K108" s="62">
        <f>M108/M107*30</f>
        <v>3.209096108494968E-2</v>
      </c>
      <c r="L108" s="62"/>
      <c r="M108" s="63">
        <f>J108/I107</f>
        <v>2.2463672759464776E-2</v>
      </c>
    </row>
    <row r="109" spans="1:13">
      <c r="E109" s="35"/>
      <c r="F109" s="104"/>
      <c r="G109" s="78"/>
      <c r="H109" s="68"/>
      <c r="I109" s="47"/>
      <c r="K109" s="34"/>
      <c r="L109" s="34"/>
    </row>
    <row r="110" spans="1:13">
      <c r="A110" s="33" t="s">
        <v>39</v>
      </c>
      <c r="B110" s="100">
        <v>45267</v>
      </c>
      <c r="C110" s="48">
        <v>10</v>
      </c>
      <c r="D110" s="33">
        <v>523.88987099999997</v>
      </c>
      <c r="E110" s="49">
        <f>Sayfa2!$D110*Sayfa2!$C110</f>
        <v>5238.8987099999995</v>
      </c>
      <c r="F110" s="110"/>
      <c r="G110" s="79"/>
      <c r="H110" s="69"/>
      <c r="I110" s="47"/>
      <c r="K110" s="34"/>
      <c r="L110" s="34"/>
    </row>
    <row r="111" spans="1:13">
      <c r="A111" s="33" t="s">
        <v>40</v>
      </c>
      <c r="B111" s="100">
        <v>45293</v>
      </c>
      <c r="C111" s="48">
        <v>10</v>
      </c>
      <c r="D111" s="33">
        <v>538.78970700000002</v>
      </c>
      <c r="E111" s="35"/>
      <c r="F111" s="104"/>
      <c r="G111" s="78"/>
      <c r="H111" s="68"/>
      <c r="I111" s="47">
        <f>Sayfa2!$D111*Sayfa2!$C111</f>
        <v>5387.89707</v>
      </c>
      <c r="J111" s="118"/>
      <c r="K111" s="34"/>
      <c r="L111" s="34"/>
      <c r="M111" s="33">
        <f>B112-B110</f>
        <v>26</v>
      </c>
    </row>
    <row r="112" spans="1:13">
      <c r="A112" s="33" t="s">
        <v>41</v>
      </c>
      <c r="B112" s="100">
        <v>45293</v>
      </c>
      <c r="C112" s="106">
        <v>10</v>
      </c>
      <c r="D112" s="36">
        <f>D111-D110</f>
        <v>14.89983600000005</v>
      </c>
      <c r="E112" s="35"/>
      <c r="F112" s="104"/>
      <c r="G112" s="78"/>
      <c r="H112" s="68"/>
      <c r="I112" s="47"/>
      <c r="J112" s="106">
        <f>Sayfa2!$D112*Sayfa2!$C112</f>
        <v>148.9983600000005</v>
      </c>
      <c r="K112" s="62">
        <f>M112/M111*30</f>
        <v>3.1908773011394068E-2</v>
      </c>
      <c r="L112" s="62"/>
      <c r="M112" s="63">
        <f>J112/I111</f>
        <v>2.7654269943208194E-2</v>
      </c>
    </row>
    <row r="113" spans="1:13">
      <c r="E113" s="35"/>
      <c r="F113" s="104"/>
      <c r="G113" s="78"/>
      <c r="H113" s="68"/>
      <c r="I113" s="47"/>
      <c r="K113" s="34"/>
      <c r="L113" s="34"/>
    </row>
    <row r="114" spans="1:13">
      <c r="A114" s="33" t="s">
        <v>39</v>
      </c>
      <c r="B114" s="100">
        <v>45273</v>
      </c>
      <c r="C114" s="48">
        <v>40</v>
      </c>
      <c r="D114" s="33">
        <v>527.21223999999995</v>
      </c>
      <c r="E114" s="49">
        <f>Sayfa2!$D114*Sayfa2!$C114</f>
        <v>21088.489599999997</v>
      </c>
      <c r="F114" s="110"/>
      <c r="G114" s="79"/>
      <c r="H114" s="69"/>
      <c r="I114" s="47"/>
      <c r="K114" s="34"/>
      <c r="L114" s="34"/>
    </row>
    <row r="115" spans="1:13">
      <c r="A115" s="33" t="s">
        <v>40</v>
      </c>
      <c r="B115" s="100">
        <v>45293</v>
      </c>
      <c r="C115" s="48">
        <v>28</v>
      </c>
      <c r="D115" s="33">
        <f>D111</f>
        <v>538.78970700000002</v>
      </c>
      <c r="E115" s="35"/>
      <c r="F115" s="104"/>
      <c r="G115" s="78"/>
      <c r="H115" s="68"/>
      <c r="I115" s="47">
        <f>Sayfa2!$D115*Sayfa2!$C115</f>
        <v>15086.111796000001</v>
      </c>
      <c r="J115" s="118"/>
      <c r="K115" s="34"/>
      <c r="L115" s="34"/>
      <c r="M115" s="33">
        <f>B116-B114</f>
        <v>20</v>
      </c>
    </row>
    <row r="116" spans="1:13">
      <c r="A116" s="33" t="s">
        <v>41</v>
      </c>
      <c r="B116" s="100">
        <v>45293</v>
      </c>
      <c r="C116" s="106">
        <v>28</v>
      </c>
      <c r="D116" s="36">
        <f>D115-D114</f>
        <v>11.57746700000007</v>
      </c>
      <c r="E116" s="35"/>
      <c r="F116" s="104"/>
      <c r="G116" s="78"/>
      <c r="H116" s="68"/>
      <c r="I116" s="47"/>
      <c r="J116" s="106">
        <f>Sayfa2!$D116*Sayfa2!$C116</f>
        <v>324.16907600000195</v>
      </c>
      <c r="K116" s="62">
        <f>M116/M115*30</f>
        <v>3.2231871311528416E-2</v>
      </c>
      <c r="L116" s="62"/>
      <c r="M116" s="63">
        <f>J116/I115</f>
        <v>2.1487914207685612E-2</v>
      </c>
    </row>
    <row r="117" spans="1:13">
      <c r="E117" s="35"/>
      <c r="F117" s="104"/>
      <c r="G117" s="78"/>
      <c r="H117" s="68"/>
      <c r="I117" s="47"/>
      <c r="K117" s="34"/>
      <c r="L117" s="34"/>
    </row>
    <row r="118" spans="1:13">
      <c r="A118" s="33" t="s">
        <v>40</v>
      </c>
      <c r="B118" s="100">
        <v>45295</v>
      </c>
      <c r="C118" s="48">
        <v>22</v>
      </c>
      <c r="D118" s="33">
        <v>540.000044</v>
      </c>
      <c r="E118" s="35"/>
      <c r="F118" s="104"/>
      <c r="G118" s="78"/>
      <c r="H118" s="68"/>
      <c r="I118" s="47">
        <f>Sayfa2!$D118*Sayfa2!$C118</f>
        <v>11880.000968</v>
      </c>
      <c r="J118" s="118"/>
      <c r="K118" s="34"/>
      <c r="L118" s="34"/>
      <c r="M118" s="33">
        <f>B119-B114</f>
        <v>22</v>
      </c>
    </row>
    <row r="119" spans="1:13">
      <c r="A119" s="33" t="s">
        <v>41</v>
      </c>
      <c r="B119" s="100">
        <v>45295</v>
      </c>
      <c r="C119" s="106">
        <v>22</v>
      </c>
      <c r="D119" s="36">
        <f>D118-D114</f>
        <v>12.787804000000051</v>
      </c>
      <c r="E119" s="35"/>
      <c r="F119" s="104"/>
      <c r="G119" s="78"/>
      <c r="H119" s="68"/>
      <c r="I119" s="34"/>
      <c r="J119" s="106">
        <f>Sayfa2!$D119*Sayfa2!$C119</f>
        <v>281.33168800000112</v>
      </c>
      <c r="K119" s="62">
        <f>M119/M118*30</f>
        <v>3.2292431712199296E-2</v>
      </c>
      <c r="L119" s="62"/>
      <c r="M119" s="63">
        <f>J119/I118</f>
        <v>2.3681116588946151E-2</v>
      </c>
    </row>
    <row r="120" spans="1:13">
      <c r="E120" s="35"/>
      <c r="F120" s="104"/>
      <c r="G120" s="78"/>
      <c r="H120" s="68"/>
      <c r="I120" s="34"/>
      <c r="K120" s="34"/>
      <c r="L120" s="34"/>
    </row>
    <row r="121" spans="1:13">
      <c r="E121" s="35"/>
      <c r="F121" s="104"/>
      <c r="G121" s="78"/>
      <c r="H121" s="68"/>
      <c r="I121" s="34"/>
      <c r="K121" s="34"/>
      <c r="L121" s="34"/>
    </row>
    <row r="122" spans="1:13">
      <c r="E122" s="35"/>
      <c r="F122" s="104"/>
      <c r="G122" s="78"/>
      <c r="H122" s="68"/>
      <c r="I122" s="34"/>
      <c r="K122" s="34"/>
      <c r="L122" s="34"/>
    </row>
    <row r="123" spans="1:13">
      <c r="E123" s="35"/>
      <c r="F123" s="104"/>
      <c r="G123" s="78"/>
      <c r="H123" s="68"/>
      <c r="I123" s="34"/>
      <c r="K123" s="34"/>
      <c r="L123" s="34"/>
    </row>
    <row r="124" spans="1:13">
      <c r="E124" s="35"/>
      <c r="F124" s="104"/>
      <c r="G124" s="78"/>
      <c r="H124" s="68"/>
      <c r="I124" s="34"/>
      <c r="K124" s="34"/>
      <c r="L124" s="34"/>
    </row>
    <row r="125" spans="1:13">
      <c r="E125" s="35"/>
      <c r="F125" s="104"/>
      <c r="G125" s="78"/>
      <c r="H125" s="68"/>
      <c r="I125" s="34"/>
      <c r="K125" s="34"/>
      <c r="L125" s="34"/>
    </row>
    <row r="126" spans="1:13">
      <c r="E126" s="35"/>
      <c r="F126" s="104"/>
      <c r="G126" s="78"/>
      <c r="H126" s="68"/>
      <c r="I126" s="34"/>
      <c r="K126" s="34"/>
      <c r="L126" s="34"/>
    </row>
    <row r="127" spans="1:13">
      <c r="E127" s="35"/>
      <c r="F127" s="104"/>
      <c r="G127" s="78"/>
      <c r="H127" s="68"/>
    </row>
    <row r="128" spans="1:13">
      <c r="E128" s="35"/>
      <c r="F128" s="104"/>
      <c r="G128" s="78"/>
      <c r="H128" s="68"/>
    </row>
    <row r="129" spans="5:8">
      <c r="E129" s="35"/>
      <c r="F129" s="104"/>
      <c r="G129" s="78"/>
      <c r="H129" s="68"/>
    </row>
    <row r="130" spans="5:8">
      <c r="E130" s="35"/>
      <c r="F130" s="104"/>
      <c r="G130" s="78"/>
      <c r="H130" s="68"/>
    </row>
  </sheetData>
  <phoneticPr fontId="21" type="noConversion"/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J33 I83:L83 I48:L48 I79:L79 I66:J66 I67:L69 M66 I36:L37 I103:J103 J43:L43 I71:L74 J38 I61 I60:L60 I62:L62 K61:L61 I65 I64:L64 K65:L65 I70 K70:L70 I75 I76:L76 K75:L75 I89 I88:L88 K89:L89 I93 I90:L92 K93:L93 I98 I97:L97 K98:L98 I102 I99:L101 K102:L102 I107 I106:L106 I108:J108 K107:L107 I111 I109:L110 I112:J112 K111:L111 I115 I113:L114 K115:L115 I118 I117:L117 K118:L118 I119:L126 M116 I116:J116 M103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D1" zoomScale="130" zoomScaleNormal="130" workbookViewId="0">
      <selection activeCell="D60" sqref="D60:G60"/>
    </sheetView>
  </sheetViews>
  <sheetFormatPr defaultColWidth="44.140625" defaultRowHeight="15"/>
  <cols>
    <col min="1" max="1" width="15.7109375" style="1" bestFit="1" customWidth="1"/>
    <col min="2" max="2" width="12" style="1" bestFit="1" customWidth="1"/>
    <col min="3" max="3" width="17.28515625" style="2" bestFit="1" customWidth="1"/>
    <col min="4" max="4" width="15.7109375" style="3" customWidth="1"/>
    <col min="5" max="5" width="12.140625" style="3" bestFit="1" customWidth="1"/>
    <col min="6" max="6" width="14.140625" style="4" bestFit="1" customWidth="1"/>
    <col min="7" max="7" width="14.140625" style="4" customWidth="1"/>
    <col min="8" max="8" width="15.7109375" style="1" customWidth="1"/>
    <col min="9" max="9" width="15.7109375" style="4" customWidth="1"/>
    <col min="10" max="10" width="14.5703125" style="4" customWidth="1"/>
    <col min="11" max="11" width="61.5703125" style="1" bestFit="1" customWidth="1"/>
    <col min="12" max="12" width="8.5703125" style="1" bestFit="1" customWidth="1"/>
    <col min="13" max="13" width="14" style="1" bestFit="1" customWidth="1"/>
    <col min="14" max="14" width="7" style="1" bestFit="1" customWidth="1"/>
    <col min="15" max="16384" width="44.140625" style="1"/>
  </cols>
  <sheetData>
    <row r="3" spans="1:14">
      <c r="A3" s="1" t="s">
        <v>58</v>
      </c>
      <c r="B3" s="1" t="s">
        <v>72</v>
      </c>
      <c r="C3" s="2" t="s">
        <v>78</v>
      </c>
      <c r="D3" s="3" t="s">
        <v>81</v>
      </c>
      <c r="F3" s="4" t="s">
        <v>44</v>
      </c>
      <c r="H3" s="1" t="s">
        <v>84</v>
      </c>
      <c r="J3" s="4" t="s">
        <v>141</v>
      </c>
      <c r="K3" s="1" t="s">
        <v>86</v>
      </c>
      <c r="L3" s="1" t="s">
        <v>61</v>
      </c>
      <c r="M3" s="1" t="s">
        <v>89</v>
      </c>
      <c r="N3" s="1" t="s">
        <v>46</v>
      </c>
    </row>
    <row r="4" spans="1:14">
      <c r="A4" s="1" t="s">
        <v>59</v>
      </c>
      <c r="B4" s="1" t="s">
        <v>73</v>
      </c>
      <c r="C4" s="2" t="s">
        <v>79</v>
      </c>
      <c r="D4" s="3" t="s">
        <v>82</v>
      </c>
      <c r="F4" s="4" t="s">
        <v>45</v>
      </c>
      <c r="G4" s="3" t="s">
        <v>140</v>
      </c>
      <c r="H4" s="1" t="s">
        <v>85</v>
      </c>
      <c r="J4" s="4" t="s">
        <v>42</v>
      </c>
      <c r="L4" s="1" t="s">
        <v>62</v>
      </c>
      <c r="M4" s="1" t="s">
        <v>60</v>
      </c>
      <c r="N4" s="1" t="s">
        <v>47</v>
      </c>
    </row>
    <row r="5" spans="1:14">
      <c r="A5" s="1" t="s">
        <v>48</v>
      </c>
      <c r="B5" s="1" t="s">
        <v>49</v>
      </c>
      <c r="C5" s="2" t="s">
        <v>50</v>
      </c>
      <c r="D5" s="7" t="s">
        <v>48</v>
      </c>
      <c r="E5" s="7"/>
      <c r="F5" s="8"/>
      <c r="G5" s="8"/>
      <c r="H5" s="6" t="s">
        <v>128</v>
      </c>
      <c r="I5" s="8"/>
      <c r="J5" s="8" t="s">
        <v>129</v>
      </c>
      <c r="K5" s="1" t="s">
        <v>51</v>
      </c>
      <c r="L5" s="1" t="s">
        <v>63</v>
      </c>
      <c r="M5" s="1" t="s">
        <v>48</v>
      </c>
      <c r="N5" s="1" t="s">
        <v>64</v>
      </c>
    </row>
    <row r="6" spans="1:14">
      <c r="A6" s="5">
        <v>45217</v>
      </c>
      <c r="B6" s="1" t="s">
        <v>74</v>
      </c>
      <c r="C6" s="2" t="s">
        <v>80</v>
      </c>
      <c r="D6" s="3" t="s">
        <v>83</v>
      </c>
      <c r="H6" s="1">
        <v>3000.68</v>
      </c>
      <c r="I6" s="14">
        <f>H6</f>
        <v>3000.68</v>
      </c>
      <c r="J6" s="4">
        <v>3000.68</v>
      </c>
      <c r="K6" s="1" t="s">
        <v>87</v>
      </c>
      <c r="L6" s="1">
        <v>5800</v>
      </c>
      <c r="M6" s="1">
        <v>95113516</v>
      </c>
      <c r="N6" s="1" t="s">
        <v>65</v>
      </c>
    </row>
    <row r="7" spans="1:14">
      <c r="A7" s="5">
        <v>45217</v>
      </c>
      <c r="B7" s="15" t="s">
        <v>75</v>
      </c>
      <c r="C7" s="17" t="s">
        <v>80</v>
      </c>
      <c r="D7" s="18" t="s">
        <v>83</v>
      </c>
      <c r="E7" s="18"/>
      <c r="H7" s="15">
        <v>-2080</v>
      </c>
      <c r="I7" s="14">
        <f>I6+H7</f>
        <v>920.67999999999984</v>
      </c>
      <c r="J7" s="4">
        <v>920.68</v>
      </c>
      <c r="K7" s="15" t="s">
        <v>88</v>
      </c>
      <c r="L7" s="1">
        <v>5800</v>
      </c>
      <c r="M7" s="1">
        <v>36114333</v>
      </c>
      <c r="N7" s="1" t="s">
        <v>66</v>
      </c>
    </row>
    <row r="8" spans="1:14">
      <c r="A8" s="5">
        <v>45222</v>
      </c>
      <c r="B8" s="1" t="s">
        <v>75</v>
      </c>
      <c r="C8" s="2" t="s">
        <v>80</v>
      </c>
      <c r="D8" s="3" t="s">
        <v>83</v>
      </c>
      <c r="F8" s="14"/>
      <c r="G8" s="14"/>
      <c r="H8" s="9">
        <v>910</v>
      </c>
      <c r="I8" s="14">
        <f>I7+H8</f>
        <v>1830.6799999999998</v>
      </c>
      <c r="J8" s="14">
        <v>1830.68</v>
      </c>
      <c r="K8" s="9" t="s">
        <v>94</v>
      </c>
      <c r="L8" s="1">
        <v>165</v>
      </c>
      <c r="M8" s="1">
        <v>88888888</v>
      </c>
      <c r="N8" s="1" t="s">
        <v>67</v>
      </c>
    </row>
    <row r="9" spans="1:14">
      <c r="A9" s="5">
        <v>45222</v>
      </c>
      <c r="B9" s="23" t="s">
        <v>75</v>
      </c>
      <c r="C9" s="24">
        <v>130</v>
      </c>
      <c r="D9" s="25">
        <v>9</v>
      </c>
      <c r="E9" s="25"/>
      <c r="F9" s="26">
        <f>D9*C9</f>
        <v>1170</v>
      </c>
      <c r="G9" s="26"/>
      <c r="H9" s="23">
        <v>0</v>
      </c>
      <c r="I9" s="26"/>
      <c r="J9" s="4">
        <v>1830.68</v>
      </c>
      <c r="K9" s="1" t="s">
        <v>95</v>
      </c>
      <c r="L9" s="1">
        <v>165</v>
      </c>
      <c r="M9" s="1">
        <v>88888888</v>
      </c>
      <c r="N9" s="1" t="s">
        <v>67</v>
      </c>
    </row>
    <row r="10" spans="1:14">
      <c r="A10" s="5">
        <v>45226</v>
      </c>
      <c r="B10" s="1" t="s">
        <v>75</v>
      </c>
      <c r="C10" s="2">
        <v>157.30000000000001</v>
      </c>
      <c r="D10" s="3">
        <v>1</v>
      </c>
      <c r="H10" s="1">
        <v>-157.63</v>
      </c>
      <c r="I10" s="11">
        <v>0</v>
      </c>
      <c r="J10" s="11">
        <v>1830.68</v>
      </c>
      <c r="K10" s="10" t="s">
        <v>96</v>
      </c>
      <c r="L10" s="1">
        <v>165</v>
      </c>
      <c r="M10" s="1">
        <v>95215533</v>
      </c>
      <c r="N10" s="1" t="s">
        <v>68</v>
      </c>
    </row>
    <row r="11" spans="1:14">
      <c r="A11" s="5">
        <v>45226</v>
      </c>
      <c r="B11" s="1" t="s">
        <v>75</v>
      </c>
      <c r="C11" s="2">
        <v>157.30000000000001</v>
      </c>
      <c r="D11" s="3">
        <v>2</v>
      </c>
      <c r="H11" s="1">
        <v>-315.26</v>
      </c>
      <c r="I11" s="11">
        <v>0</v>
      </c>
      <c r="J11" s="11">
        <v>1830.68</v>
      </c>
      <c r="K11" s="10" t="s">
        <v>97</v>
      </c>
      <c r="L11" s="1">
        <v>165</v>
      </c>
      <c r="M11" s="1">
        <v>95215846</v>
      </c>
      <c r="N11" s="1" t="s">
        <v>68</v>
      </c>
    </row>
    <row r="12" spans="1:14">
      <c r="A12" s="5">
        <v>45229</v>
      </c>
      <c r="B12" s="1" t="s">
        <v>75</v>
      </c>
      <c r="C12" s="2">
        <v>173</v>
      </c>
      <c r="D12" s="3">
        <v>5</v>
      </c>
      <c r="H12" s="1">
        <v>-866.82</v>
      </c>
      <c r="I12" s="11">
        <v>0</v>
      </c>
      <c r="J12" s="11">
        <v>1830.68</v>
      </c>
      <c r="K12" s="10" t="s">
        <v>98</v>
      </c>
      <c r="L12" s="1">
        <v>165</v>
      </c>
      <c r="M12" s="1">
        <v>95103707</v>
      </c>
      <c r="N12" s="1" t="s">
        <v>68</v>
      </c>
    </row>
    <row r="13" spans="1:14">
      <c r="A13" s="5">
        <v>45229</v>
      </c>
      <c r="B13" s="1" t="s">
        <v>75</v>
      </c>
      <c r="C13" s="2">
        <v>173</v>
      </c>
      <c r="D13" s="3">
        <v>5</v>
      </c>
      <c r="H13" s="1">
        <v>157.63</v>
      </c>
      <c r="I13" s="11">
        <v>0</v>
      </c>
      <c r="J13" s="11">
        <v>1830.68</v>
      </c>
      <c r="K13" s="10" t="s">
        <v>99</v>
      </c>
      <c r="L13" s="1">
        <v>165</v>
      </c>
      <c r="M13" s="1">
        <v>18200988</v>
      </c>
      <c r="N13" s="1" t="s">
        <v>69</v>
      </c>
    </row>
    <row r="14" spans="1:14">
      <c r="A14" s="5">
        <v>45229</v>
      </c>
      <c r="B14" s="1" t="s">
        <v>75</v>
      </c>
      <c r="C14" s="2">
        <v>157.30000000000001</v>
      </c>
      <c r="D14" s="3">
        <v>2</v>
      </c>
      <c r="H14" s="1">
        <v>315.26</v>
      </c>
      <c r="I14" s="11">
        <v>0</v>
      </c>
      <c r="J14" s="11">
        <v>1830.68</v>
      </c>
      <c r="K14" s="10" t="s">
        <v>100</v>
      </c>
      <c r="L14" s="1">
        <v>165</v>
      </c>
      <c r="M14" s="1">
        <v>18201019</v>
      </c>
      <c r="N14" s="1" t="s">
        <v>69</v>
      </c>
    </row>
    <row r="15" spans="1:14">
      <c r="A15" s="5">
        <v>45229</v>
      </c>
      <c r="B15" s="1" t="s">
        <v>75</v>
      </c>
      <c r="C15" s="2">
        <v>157.30000000000001</v>
      </c>
      <c r="D15" s="3">
        <v>1</v>
      </c>
      <c r="H15" s="1">
        <v>866.82</v>
      </c>
      <c r="I15" s="11">
        <v>0</v>
      </c>
      <c r="J15" s="11">
        <v>1830.68</v>
      </c>
      <c r="K15" s="10" t="s">
        <v>101</v>
      </c>
      <c r="L15" s="1">
        <v>165</v>
      </c>
      <c r="M15" s="1">
        <v>18201200</v>
      </c>
      <c r="N15" s="1" t="s">
        <v>69</v>
      </c>
    </row>
    <row r="16" spans="1:14">
      <c r="A16" s="5">
        <v>45267</v>
      </c>
      <c r="B16" s="15" t="s">
        <v>76</v>
      </c>
      <c r="C16" s="17" t="s">
        <v>80</v>
      </c>
      <c r="D16" s="18" t="s">
        <v>83</v>
      </c>
      <c r="E16" s="18"/>
      <c r="H16" s="15">
        <v>-566</v>
      </c>
      <c r="I16" s="14">
        <f>I8+H16</f>
        <v>1264.6799999999998</v>
      </c>
      <c r="J16" s="4">
        <v>1264.68</v>
      </c>
      <c r="K16" s="16" t="s">
        <v>88</v>
      </c>
      <c r="L16" s="1">
        <v>5800</v>
      </c>
      <c r="M16" s="1">
        <v>36093318</v>
      </c>
      <c r="N16" s="1" t="s">
        <v>66</v>
      </c>
    </row>
    <row r="17" spans="1:14">
      <c r="A17" s="5">
        <v>45267</v>
      </c>
      <c r="B17" s="15" t="s">
        <v>77</v>
      </c>
      <c r="C17" s="17" t="s">
        <v>80</v>
      </c>
      <c r="D17" s="18" t="s">
        <v>83</v>
      </c>
      <c r="E17" s="18"/>
      <c r="H17" s="15">
        <v>-983.6</v>
      </c>
      <c r="I17" s="14">
        <f t="shared" ref="I17:I22" si="0">I16+H17</f>
        <v>281.07999999999981</v>
      </c>
      <c r="J17" s="4">
        <v>281.08</v>
      </c>
      <c r="K17" s="16" t="s">
        <v>88</v>
      </c>
      <c r="L17" s="1">
        <v>5800</v>
      </c>
      <c r="M17" s="1">
        <v>36093353</v>
      </c>
      <c r="N17" s="1" t="s">
        <v>66</v>
      </c>
    </row>
    <row r="18" spans="1:14">
      <c r="A18" s="5">
        <v>45267</v>
      </c>
      <c r="B18" s="1" t="s">
        <v>74</v>
      </c>
      <c r="C18" s="2" t="s">
        <v>80</v>
      </c>
      <c r="D18" s="3" t="s">
        <v>83</v>
      </c>
      <c r="H18" s="1">
        <v>5181.13</v>
      </c>
      <c r="I18" s="14">
        <f t="shared" si="0"/>
        <v>5462.21</v>
      </c>
      <c r="J18" s="4">
        <v>5462.21</v>
      </c>
      <c r="K18" s="1" t="s">
        <v>87</v>
      </c>
      <c r="L18" s="1">
        <v>5800</v>
      </c>
      <c r="M18" s="1">
        <v>36094012</v>
      </c>
      <c r="N18" s="1" t="s">
        <v>65</v>
      </c>
    </row>
    <row r="19" spans="1:14">
      <c r="A19" s="5">
        <v>45267</v>
      </c>
      <c r="B19" s="1">
        <v>808</v>
      </c>
      <c r="C19" s="2">
        <v>18.207357999999999</v>
      </c>
      <c r="D19" s="3">
        <v>300</v>
      </c>
      <c r="F19" s="22">
        <f>D19*C19</f>
        <v>5462.2073999999993</v>
      </c>
      <c r="G19" s="22"/>
      <c r="H19" s="1">
        <v>-5462.21</v>
      </c>
      <c r="I19" s="14">
        <f t="shared" si="0"/>
        <v>0</v>
      </c>
      <c r="J19" s="4">
        <v>0</v>
      </c>
      <c r="K19" s="1" t="s">
        <v>102</v>
      </c>
      <c r="L19" s="1">
        <v>5800</v>
      </c>
      <c r="M19" s="1">
        <v>36094012</v>
      </c>
      <c r="N19" s="1">
        <v>72</v>
      </c>
    </row>
    <row r="20" spans="1:14">
      <c r="A20" s="5">
        <v>45267</v>
      </c>
      <c r="B20" s="1" t="s">
        <v>74</v>
      </c>
      <c r="C20" s="2" t="s">
        <v>80</v>
      </c>
      <c r="D20" s="3" t="s">
        <v>83</v>
      </c>
      <c r="H20" s="1">
        <v>5238.8999999999996</v>
      </c>
      <c r="I20" s="14">
        <f t="shared" si="0"/>
        <v>5238.8999999999996</v>
      </c>
      <c r="J20" s="4">
        <v>5238.8999999999996</v>
      </c>
      <c r="K20" s="1" t="s">
        <v>87</v>
      </c>
      <c r="L20" s="1">
        <v>5800</v>
      </c>
      <c r="M20" s="1">
        <v>36094051</v>
      </c>
      <c r="N20" s="1" t="s">
        <v>65</v>
      </c>
    </row>
    <row r="21" spans="1:14">
      <c r="A21" s="5">
        <v>45267</v>
      </c>
      <c r="B21" s="1">
        <v>801</v>
      </c>
      <c r="C21" s="2">
        <v>523.88987099999997</v>
      </c>
      <c r="D21" s="3">
        <v>10</v>
      </c>
      <c r="F21" s="22">
        <f>D21*C21</f>
        <v>5238.8987099999995</v>
      </c>
      <c r="G21" s="22"/>
      <c r="H21" s="1">
        <v>-5238.8999999999996</v>
      </c>
      <c r="I21" s="14">
        <f t="shared" si="0"/>
        <v>0</v>
      </c>
      <c r="J21" s="4">
        <v>0</v>
      </c>
      <c r="K21" s="1" t="s">
        <v>103</v>
      </c>
      <c r="L21" s="1">
        <v>5800</v>
      </c>
      <c r="M21" s="1">
        <v>36094051</v>
      </c>
      <c r="N21" s="1">
        <v>72</v>
      </c>
    </row>
    <row r="22" spans="1:14">
      <c r="A22" s="5">
        <v>45267</v>
      </c>
      <c r="B22" s="1" t="s">
        <v>74</v>
      </c>
      <c r="C22" s="2" t="s">
        <v>80</v>
      </c>
      <c r="D22" s="3" t="s">
        <v>83</v>
      </c>
      <c r="H22" s="1">
        <v>1576.31</v>
      </c>
      <c r="I22" s="14">
        <f t="shared" si="0"/>
        <v>1576.31</v>
      </c>
      <c r="J22" s="4">
        <v>1576.31</v>
      </c>
      <c r="K22" s="1" t="s">
        <v>87</v>
      </c>
      <c r="L22" s="1">
        <v>5800</v>
      </c>
      <c r="M22" s="1">
        <v>10001</v>
      </c>
      <c r="N22" s="1" t="s">
        <v>65</v>
      </c>
    </row>
    <row r="23" spans="1:14">
      <c r="A23" s="5">
        <v>45267</v>
      </c>
      <c r="B23" s="1" t="s">
        <v>75</v>
      </c>
      <c r="C23" s="2">
        <v>157.30000000000001</v>
      </c>
      <c r="D23" s="3">
        <v>10</v>
      </c>
      <c r="H23" s="1">
        <v>-1576.31</v>
      </c>
      <c r="I23" s="11"/>
      <c r="J23" s="11">
        <v>1576.31</v>
      </c>
      <c r="K23" s="10" t="s">
        <v>104</v>
      </c>
      <c r="L23" s="1">
        <v>165</v>
      </c>
      <c r="M23" s="1">
        <v>36094616</v>
      </c>
      <c r="N23" s="1" t="s">
        <v>68</v>
      </c>
    </row>
    <row r="24" spans="1:14">
      <c r="A24" s="5">
        <v>45267</v>
      </c>
      <c r="B24" s="1" t="s">
        <v>75</v>
      </c>
      <c r="C24" s="2">
        <v>-157.53</v>
      </c>
      <c r="D24" s="3">
        <v>10</v>
      </c>
      <c r="H24" s="1">
        <v>-1575.3</v>
      </c>
      <c r="I24" s="11"/>
      <c r="J24" s="11">
        <v>1576.31</v>
      </c>
      <c r="K24" s="10" t="s">
        <v>105</v>
      </c>
      <c r="L24" s="1">
        <v>165</v>
      </c>
      <c r="M24" s="1">
        <v>36094724</v>
      </c>
      <c r="N24" s="1" t="s">
        <v>70</v>
      </c>
    </row>
    <row r="25" spans="1:14">
      <c r="A25" s="5">
        <v>45271</v>
      </c>
      <c r="B25" s="19" t="s">
        <v>75</v>
      </c>
      <c r="C25" s="20">
        <v>-143.69999999999999</v>
      </c>
      <c r="D25" s="21">
        <v>10</v>
      </c>
      <c r="E25" s="21"/>
      <c r="F25" s="19">
        <v>-1440.01</v>
      </c>
      <c r="G25" s="22">
        <v>3.01</v>
      </c>
      <c r="H25" s="19">
        <v>-1440.01</v>
      </c>
      <c r="I25" s="14">
        <f>I22+H25</f>
        <v>136.29999999999995</v>
      </c>
      <c r="J25" s="4">
        <v>136.30000000000001</v>
      </c>
      <c r="K25" s="1" t="s">
        <v>130</v>
      </c>
      <c r="L25" s="1">
        <v>165</v>
      </c>
      <c r="M25" s="1">
        <v>0</v>
      </c>
      <c r="N25" s="1" t="s">
        <v>71</v>
      </c>
    </row>
    <row r="26" spans="1:14">
      <c r="A26" s="5">
        <v>45271</v>
      </c>
      <c r="B26" s="1" t="s">
        <v>77</v>
      </c>
      <c r="C26" s="2" t="s">
        <v>80</v>
      </c>
      <c r="F26" s="14"/>
      <c r="G26" s="14"/>
      <c r="H26" s="9">
        <v>491.8</v>
      </c>
      <c r="I26" s="14">
        <f>I25+H26</f>
        <v>628.09999999999991</v>
      </c>
      <c r="J26" s="14">
        <v>628.1</v>
      </c>
      <c r="K26" s="9" t="s">
        <v>106</v>
      </c>
      <c r="L26" s="1">
        <v>165</v>
      </c>
      <c r="M26" s="1">
        <v>88888888</v>
      </c>
      <c r="N26" s="1" t="s">
        <v>67</v>
      </c>
    </row>
    <row r="27" spans="1:14">
      <c r="A27" s="5">
        <v>45271</v>
      </c>
      <c r="B27" s="23" t="s">
        <v>77</v>
      </c>
      <c r="C27" s="24">
        <v>49.18</v>
      </c>
      <c r="D27" s="25">
        <v>10</v>
      </c>
      <c r="E27" s="25"/>
      <c r="F27" s="26">
        <f>D27*C27</f>
        <v>491.8</v>
      </c>
      <c r="G27" s="26"/>
      <c r="H27" s="23">
        <v>0</v>
      </c>
      <c r="I27" s="26"/>
      <c r="J27" s="11">
        <v>628.1</v>
      </c>
      <c r="K27" s="10" t="s">
        <v>107</v>
      </c>
      <c r="L27" s="1">
        <v>165</v>
      </c>
      <c r="M27" s="1">
        <v>88888888</v>
      </c>
      <c r="N27" s="1" t="s">
        <v>67</v>
      </c>
    </row>
    <row r="28" spans="1:14">
      <c r="A28" s="5">
        <v>45271</v>
      </c>
      <c r="B28" s="1" t="s">
        <v>76</v>
      </c>
      <c r="C28" s="2" t="s">
        <v>80</v>
      </c>
      <c r="D28" s="3" t="s">
        <v>83</v>
      </c>
      <c r="F28" s="14"/>
      <c r="G28" s="14"/>
      <c r="H28" s="9">
        <v>198.1</v>
      </c>
      <c r="I28" s="14">
        <f>I26+H28</f>
        <v>826.19999999999993</v>
      </c>
      <c r="J28" s="14">
        <v>826.2</v>
      </c>
      <c r="K28" s="9" t="s">
        <v>106</v>
      </c>
      <c r="L28" s="1">
        <v>165</v>
      </c>
      <c r="M28" s="1">
        <v>88888888</v>
      </c>
      <c r="N28" s="1" t="s">
        <v>67</v>
      </c>
    </row>
    <row r="29" spans="1:14">
      <c r="A29" s="5">
        <v>45271</v>
      </c>
      <c r="B29" s="23" t="s">
        <v>76</v>
      </c>
      <c r="C29" s="24">
        <v>28.3</v>
      </c>
      <c r="D29" s="25">
        <v>13</v>
      </c>
      <c r="E29" s="25"/>
      <c r="F29" s="26">
        <f>D29*C29</f>
        <v>367.90000000000003</v>
      </c>
      <c r="G29" s="26"/>
      <c r="H29" s="23">
        <v>0</v>
      </c>
      <c r="I29" s="26"/>
      <c r="J29" s="11">
        <v>826.2</v>
      </c>
      <c r="K29" s="10" t="s">
        <v>108</v>
      </c>
      <c r="L29" s="1">
        <v>165</v>
      </c>
      <c r="M29" s="1">
        <v>88888888</v>
      </c>
      <c r="N29" s="1" t="s">
        <v>67</v>
      </c>
    </row>
    <row r="30" spans="1:14">
      <c r="A30" s="5">
        <v>45273</v>
      </c>
      <c r="B30" s="1" t="s">
        <v>62</v>
      </c>
      <c r="C30" s="2" t="s">
        <v>90</v>
      </c>
      <c r="D30" s="3" t="s">
        <v>91</v>
      </c>
      <c r="H30" s="1">
        <v>826.2</v>
      </c>
      <c r="I30" s="14">
        <f>I28+H30</f>
        <v>1652.4</v>
      </c>
      <c r="J30" s="4">
        <v>1652.4</v>
      </c>
      <c r="K30" s="1" t="s">
        <v>87</v>
      </c>
      <c r="L30" s="1">
        <v>5800</v>
      </c>
      <c r="M30" s="1">
        <v>36151331</v>
      </c>
      <c r="N30" s="1" t="s">
        <v>52</v>
      </c>
    </row>
    <row r="31" spans="1:14">
      <c r="A31" s="5">
        <v>45273</v>
      </c>
      <c r="B31" s="15" t="s">
        <v>43</v>
      </c>
      <c r="C31" s="17" t="s">
        <v>90</v>
      </c>
      <c r="D31" s="18" t="s">
        <v>91</v>
      </c>
      <c r="E31" s="18"/>
      <c r="H31" s="15">
        <v>-1652.4</v>
      </c>
      <c r="I31" s="14">
        <f>I30+H31</f>
        <v>0</v>
      </c>
      <c r="J31" s="4">
        <v>0</v>
      </c>
      <c r="K31" s="15" t="s">
        <v>88</v>
      </c>
      <c r="L31" s="1">
        <v>5800</v>
      </c>
      <c r="M31" s="1">
        <v>36151331</v>
      </c>
      <c r="N31" s="1" t="s">
        <v>53</v>
      </c>
    </row>
    <row r="32" spans="1:14">
      <c r="A32" s="5">
        <v>45273</v>
      </c>
      <c r="B32" s="1" t="s">
        <v>62</v>
      </c>
      <c r="C32" s="2" t="s">
        <v>90</v>
      </c>
      <c r="D32" s="3" t="s">
        <v>91</v>
      </c>
      <c r="H32" s="1">
        <v>21088.49</v>
      </c>
      <c r="I32" s="14">
        <f>I31+H32</f>
        <v>21088.49</v>
      </c>
      <c r="J32" s="4">
        <v>21088.49</v>
      </c>
      <c r="K32" s="1" t="s">
        <v>87</v>
      </c>
      <c r="L32" s="1">
        <v>5800</v>
      </c>
      <c r="M32" s="1">
        <v>36151857</v>
      </c>
      <c r="N32" s="1" t="s">
        <v>52</v>
      </c>
    </row>
    <row r="33" spans="1:14">
      <c r="A33" s="5">
        <v>45273</v>
      </c>
      <c r="B33" s="1">
        <v>801</v>
      </c>
      <c r="C33" s="2">
        <v>527.21223999999995</v>
      </c>
      <c r="D33" s="3">
        <v>40</v>
      </c>
      <c r="F33" s="22">
        <f>D33*C33</f>
        <v>21088.489599999997</v>
      </c>
      <c r="G33" s="22"/>
      <c r="H33" s="1">
        <v>-21088.49</v>
      </c>
      <c r="I33" s="14">
        <f>I32+H33</f>
        <v>0</v>
      </c>
      <c r="J33" s="4">
        <v>0</v>
      </c>
      <c r="K33" s="1" t="s">
        <v>109</v>
      </c>
      <c r="L33" s="1">
        <v>5800</v>
      </c>
      <c r="M33" s="1">
        <v>36151857</v>
      </c>
      <c r="N33" s="1">
        <v>72</v>
      </c>
    </row>
    <row r="34" spans="1:14">
      <c r="A34" s="5">
        <v>45278</v>
      </c>
      <c r="B34" s="1" t="s">
        <v>43</v>
      </c>
      <c r="C34" s="2" t="s">
        <v>90</v>
      </c>
      <c r="D34" s="3" t="s">
        <v>91</v>
      </c>
      <c r="F34" s="14"/>
      <c r="G34" s="14"/>
      <c r="H34" s="9">
        <v>220.32</v>
      </c>
      <c r="I34" s="14">
        <f>I33+H34</f>
        <v>220.32</v>
      </c>
      <c r="J34" s="14">
        <v>220.32</v>
      </c>
      <c r="K34" s="9" t="s">
        <v>106</v>
      </c>
      <c r="L34" s="1">
        <v>165</v>
      </c>
      <c r="M34" s="1">
        <v>88888888</v>
      </c>
      <c r="N34" s="1" t="s">
        <v>54</v>
      </c>
    </row>
    <row r="35" spans="1:14">
      <c r="A35" s="5">
        <v>45278</v>
      </c>
      <c r="B35" s="23" t="s">
        <v>43</v>
      </c>
      <c r="C35" s="24">
        <v>55.08</v>
      </c>
      <c r="D35" s="25">
        <v>26</v>
      </c>
      <c r="E35" s="25"/>
      <c r="F35" s="26">
        <f>D35*C35</f>
        <v>1432.08</v>
      </c>
      <c r="G35" s="26"/>
      <c r="H35" s="23">
        <v>0</v>
      </c>
      <c r="I35" s="26"/>
      <c r="J35" s="4">
        <v>220.32</v>
      </c>
      <c r="K35" s="1" t="s">
        <v>110</v>
      </c>
      <c r="L35" s="1">
        <v>165</v>
      </c>
      <c r="M35" s="1">
        <v>88888888</v>
      </c>
      <c r="N35" s="1" t="s">
        <v>54</v>
      </c>
    </row>
    <row r="36" spans="1:14">
      <c r="A36" s="5">
        <v>45288</v>
      </c>
      <c r="B36" s="27">
        <v>808</v>
      </c>
      <c r="C36" s="28">
        <v>18.625761000000001</v>
      </c>
      <c r="D36" s="29">
        <v>-300</v>
      </c>
      <c r="E36" s="29"/>
      <c r="F36" s="32"/>
      <c r="G36" s="32"/>
      <c r="H36" s="27">
        <v>5587.73</v>
      </c>
      <c r="I36" s="14">
        <f>I34+H36</f>
        <v>5808.0499999999993</v>
      </c>
      <c r="J36" s="4">
        <v>5808.05</v>
      </c>
      <c r="K36" s="1" t="s">
        <v>92</v>
      </c>
      <c r="L36" s="1">
        <v>5800</v>
      </c>
      <c r="M36" s="1">
        <v>95105725</v>
      </c>
      <c r="N36" s="1">
        <v>73</v>
      </c>
    </row>
    <row r="37" spans="1:14">
      <c r="A37" s="5">
        <v>45288</v>
      </c>
      <c r="B37" s="1" t="s">
        <v>62</v>
      </c>
      <c r="C37" s="2" t="s">
        <v>90</v>
      </c>
      <c r="D37" s="3" t="s">
        <v>91</v>
      </c>
      <c r="H37" s="1">
        <v>-5587.73</v>
      </c>
      <c r="I37" s="14">
        <f>I36+H37</f>
        <v>220.31999999999971</v>
      </c>
      <c r="J37" s="4">
        <v>220.32</v>
      </c>
      <c r="K37" s="1" t="s">
        <v>93</v>
      </c>
      <c r="L37" s="1">
        <v>5800</v>
      </c>
      <c r="M37" s="1">
        <v>95105725</v>
      </c>
      <c r="N37" s="1" t="s">
        <v>57</v>
      </c>
    </row>
    <row r="38" spans="1:14">
      <c r="A38" s="5">
        <v>45288</v>
      </c>
      <c r="B38" s="1" t="s">
        <v>62</v>
      </c>
      <c r="C38" s="2" t="s">
        <v>90</v>
      </c>
      <c r="D38" s="3" t="s">
        <v>91</v>
      </c>
      <c r="H38" s="1">
        <v>2086.5100000000002</v>
      </c>
      <c r="I38" s="14">
        <f>I37+H38</f>
        <v>2306.83</v>
      </c>
      <c r="J38" s="4">
        <v>2306.83</v>
      </c>
      <c r="K38" s="1" t="s">
        <v>87</v>
      </c>
      <c r="L38" s="1">
        <v>5800</v>
      </c>
      <c r="M38" s="1">
        <v>10001</v>
      </c>
      <c r="N38" s="1" t="s">
        <v>52</v>
      </c>
    </row>
    <row r="39" spans="1:14">
      <c r="A39" s="5">
        <v>45288</v>
      </c>
      <c r="B39" s="1" t="s">
        <v>35</v>
      </c>
      <c r="C39" s="2">
        <v>115.1</v>
      </c>
      <c r="D39" s="3">
        <v>20</v>
      </c>
      <c r="H39" s="1">
        <v>-2306.83</v>
      </c>
      <c r="I39" s="11"/>
      <c r="J39" s="11">
        <v>2306.83</v>
      </c>
      <c r="K39" s="10" t="s">
        <v>111</v>
      </c>
      <c r="L39" s="1">
        <v>165</v>
      </c>
      <c r="M39" s="1">
        <v>95110347</v>
      </c>
      <c r="N39" s="1" t="s">
        <v>55</v>
      </c>
    </row>
    <row r="40" spans="1:14">
      <c r="A40" s="5">
        <v>45288</v>
      </c>
      <c r="B40" s="1" t="s">
        <v>62</v>
      </c>
      <c r="C40" s="2" t="s">
        <v>90</v>
      </c>
      <c r="D40" s="3" t="s">
        <v>91</v>
      </c>
      <c r="H40" s="1">
        <v>3960.3</v>
      </c>
      <c r="I40" s="14">
        <f>I38+H40</f>
        <v>6267.13</v>
      </c>
      <c r="J40" s="4">
        <v>6267.13</v>
      </c>
      <c r="K40" s="1" t="s">
        <v>87</v>
      </c>
      <c r="L40" s="1">
        <v>5800</v>
      </c>
      <c r="M40" s="1">
        <v>10001</v>
      </c>
      <c r="N40" s="1" t="s">
        <v>52</v>
      </c>
    </row>
    <row r="41" spans="1:14">
      <c r="A41" s="5">
        <v>45288</v>
      </c>
      <c r="B41" s="1" t="s">
        <v>43</v>
      </c>
      <c r="C41" s="2">
        <v>39.520000000000003</v>
      </c>
      <c r="D41" s="3">
        <v>100</v>
      </c>
      <c r="H41" s="1">
        <v>-3960.3</v>
      </c>
      <c r="I41" s="11"/>
      <c r="J41" s="11">
        <v>6267.13</v>
      </c>
      <c r="K41" s="10" t="s">
        <v>112</v>
      </c>
      <c r="L41" s="1">
        <v>165</v>
      </c>
      <c r="M41" s="1">
        <v>95111027</v>
      </c>
      <c r="N41" s="1" t="s">
        <v>55</v>
      </c>
    </row>
    <row r="42" spans="1:14">
      <c r="A42" s="10"/>
      <c r="B42" s="10"/>
      <c r="C42" s="12"/>
      <c r="D42" s="13"/>
      <c r="E42" s="13"/>
      <c r="F42" s="11"/>
      <c r="G42" s="11"/>
      <c r="H42" s="10"/>
      <c r="I42" s="11"/>
      <c r="J42" s="11"/>
      <c r="K42" s="10"/>
      <c r="L42" s="10"/>
      <c r="M42" s="10"/>
      <c r="N42" s="10"/>
    </row>
    <row r="43" spans="1:14">
      <c r="A43" s="5">
        <v>45293</v>
      </c>
      <c r="B43" s="19" t="s">
        <v>119</v>
      </c>
      <c r="C43" s="20">
        <v>-115.1</v>
      </c>
      <c r="D43" s="21">
        <v>20</v>
      </c>
      <c r="E43" s="21"/>
      <c r="F43" s="22">
        <f>H43/D43</f>
        <v>-115.3415</v>
      </c>
      <c r="G43" s="22">
        <v>4.83</v>
      </c>
      <c r="H43" s="19">
        <v>-2306.83</v>
      </c>
      <c r="I43" s="14">
        <f>I40+H43</f>
        <v>3960.3</v>
      </c>
      <c r="J43" s="4">
        <v>3960.3</v>
      </c>
      <c r="K43" s="1" t="s">
        <v>131</v>
      </c>
      <c r="L43" s="1">
        <v>165</v>
      </c>
      <c r="M43" s="1">
        <v>0</v>
      </c>
      <c r="N43" s="1" t="s">
        <v>56</v>
      </c>
    </row>
    <row r="44" spans="1:14">
      <c r="A44" s="5">
        <v>45293</v>
      </c>
      <c r="B44" s="19" t="s">
        <v>121</v>
      </c>
      <c r="C44" s="20">
        <v>-39.5</v>
      </c>
      <c r="D44" s="21">
        <v>100</v>
      </c>
      <c r="E44" s="21"/>
      <c r="F44" s="22">
        <f>H44/D44</f>
        <v>-39.582999999999998</v>
      </c>
      <c r="G44" s="22">
        <v>8.3000000000000007</v>
      </c>
      <c r="H44" s="19">
        <v>-3958.3</v>
      </c>
      <c r="I44" s="14">
        <f>I43+H44</f>
        <v>2</v>
      </c>
      <c r="J44" s="4">
        <v>2</v>
      </c>
      <c r="K44" s="1" t="s">
        <v>132</v>
      </c>
      <c r="L44" s="1">
        <v>165</v>
      </c>
      <c r="M44" s="1">
        <v>0</v>
      </c>
      <c r="N44" s="1" t="s">
        <v>56</v>
      </c>
    </row>
    <row r="45" spans="1:14">
      <c r="A45" s="5">
        <v>45293</v>
      </c>
      <c r="B45" s="27">
        <v>801</v>
      </c>
      <c r="C45" s="28">
        <v>538.78970700000002</v>
      </c>
      <c r="D45" s="29">
        <v>-28</v>
      </c>
      <c r="E45" s="29"/>
      <c r="F45" s="32"/>
      <c r="G45" s="32"/>
      <c r="H45" s="27">
        <v>15086.11</v>
      </c>
      <c r="I45" s="14">
        <f>I44+H45</f>
        <v>15088.11</v>
      </c>
      <c r="J45" s="4">
        <v>15088.11</v>
      </c>
      <c r="K45" s="1" t="s">
        <v>124</v>
      </c>
      <c r="L45" s="1">
        <v>5800</v>
      </c>
      <c r="M45" s="1">
        <v>95112740</v>
      </c>
      <c r="N45" s="1">
        <v>73</v>
      </c>
    </row>
    <row r="46" spans="1:14">
      <c r="A46" s="5">
        <v>45293</v>
      </c>
      <c r="B46" s="1" t="s">
        <v>120</v>
      </c>
      <c r="C46" s="2" t="s">
        <v>80</v>
      </c>
      <c r="D46" s="3" t="s">
        <v>123</v>
      </c>
      <c r="H46" s="1">
        <v>-15086.11</v>
      </c>
      <c r="I46" s="14">
        <f>I45+H46</f>
        <v>2</v>
      </c>
      <c r="J46" s="4">
        <v>2</v>
      </c>
      <c r="K46" s="1" t="s">
        <v>93</v>
      </c>
      <c r="L46" s="1">
        <v>5800</v>
      </c>
      <c r="M46" s="1">
        <v>95112740</v>
      </c>
      <c r="N46" s="1" t="s">
        <v>57</v>
      </c>
    </row>
    <row r="47" spans="1:14">
      <c r="A47" s="5">
        <v>45294</v>
      </c>
      <c r="B47" s="1" t="s">
        <v>120</v>
      </c>
      <c r="C47" s="2" t="s">
        <v>80</v>
      </c>
      <c r="D47" s="3" t="s">
        <v>123</v>
      </c>
      <c r="G47" s="4">
        <v>-1.9</v>
      </c>
      <c r="H47" s="1">
        <v>0</v>
      </c>
      <c r="I47" s="14">
        <f>I46+G47</f>
        <v>0.10000000000000009</v>
      </c>
      <c r="J47" s="4">
        <v>0.1</v>
      </c>
      <c r="K47" s="1" t="s">
        <v>125</v>
      </c>
      <c r="L47" s="1">
        <v>165</v>
      </c>
      <c r="M47" s="1">
        <v>22229971</v>
      </c>
      <c r="N47" s="1" t="s">
        <v>113</v>
      </c>
    </row>
    <row r="48" spans="1:14">
      <c r="A48" s="5">
        <v>45294</v>
      </c>
      <c r="B48" s="1" t="s">
        <v>120</v>
      </c>
      <c r="C48" s="2" t="s">
        <v>80</v>
      </c>
      <c r="D48" s="3" t="s">
        <v>123</v>
      </c>
      <c r="G48" s="4">
        <v>-0.1</v>
      </c>
      <c r="H48" s="1">
        <v>-0.1</v>
      </c>
      <c r="I48" s="14">
        <f>I47+G48</f>
        <v>0</v>
      </c>
      <c r="J48" s="4">
        <v>0</v>
      </c>
      <c r="K48" s="1" t="s">
        <v>126</v>
      </c>
      <c r="L48" s="1">
        <v>165</v>
      </c>
      <c r="M48" s="1">
        <v>22229977</v>
      </c>
      <c r="N48" s="1" t="s">
        <v>114</v>
      </c>
    </row>
    <row r="49" spans="1:14">
      <c r="A49" s="5">
        <v>45295</v>
      </c>
      <c r="B49" s="27">
        <v>801</v>
      </c>
      <c r="C49" s="28">
        <v>540.000044</v>
      </c>
      <c r="D49" s="29">
        <v>-22</v>
      </c>
      <c r="E49" s="29"/>
      <c r="F49" s="32"/>
      <c r="G49" s="32"/>
      <c r="H49" s="27">
        <v>11880</v>
      </c>
      <c r="I49" s="14">
        <f t="shared" ref="I49:I55" si="1">I48+H49</f>
        <v>11880</v>
      </c>
      <c r="J49" s="4">
        <v>11880</v>
      </c>
      <c r="K49" s="1" t="s">
        <v>92</v>
      </c>
      <c r="L49" s="1">
        <v>5800</v>
      </c>
      <c r="M49" s="1">
        <v>95101505</v>
      </c>
      <c r="N49" s="1">
        <v>73</v>
      </c>
    </row>
    <row r="50" spans="1:14">
      <c r="A50" s="5">
        <v>45295</v>
      </c>
      <c r="B50" s="1" t="s">
        <v>120</v>
      </c>
      <c r="C50" s="2" t="s">
        <v>80</v>
      </c>
      <c r="D50" s="3" t="s">
        <v>123</v>
      </c>
      <c r="H50" s="1">
        <v>-11855.75</v>
      </c>
      <c r="I50" s="14">
        <f t="shared" si="1"/>
        <v>24.25</v>
      </c>
      <c r="J50" s="4">
        <v>24.25</v>
      </c>
      <c r="K50" s="1" t="s">
        <v>93</v>
      </c>
      <c r="L50" s="1">
        <v>5800</v>
      </c>
      <c r="M50" s="1">
        <v>95101505</v>
      </c>
      <c r="N50" s="1" t="s">
        <v>57</v>
      </c>
    </row>
    <row r="51" spans="1:14">
      <c r="A51" s="5">
        <v>45295</v>
      </c>
      <c r="B51" s="1" t="s">
        <v>120</v>
      </c>
      <c r="C51" s="2" t="s">
        <v>80</v>
      </c>
      <c r="D51" s="3" t="s">
        <v>123</v>
      </c>
      <c r="G51" s="4">
        <v>-23.1</v>
      </c>
      <c r="H51" s="1">
        <v>-23.1</v>
      </c>
      <c r="I51" s="14">
        <f t="shared" si="1"/>
        <v>1.1499999999999986</v>
      </c>
      <c r="J51" s="4">
        <v>1.1499999999999999</v>
      </c>
      <c r="K51" s="1" t="s">
        <v>125</v>
      </c>
      <c r="L51" s="1">
        <v>5800</v>
      </c>
      <c r="M51" s="1">
        <v>95109971</v>
      </c>
      <c r="N51" s="1" t="s">
        <v>113</v>
      </c>
    </row>
    <row r="52" spans="1:14">
      <c r="A52" s="5">
        <v>45295</v>
      </c>
      <c r="B52" s="1" t="s">
        <v>120</v>
      </c>
      <c r="C52" s="2" t="s">
        <v>80</v>
      </c>
      <c r="D52" s="3" t="s">
        <v>123</v>
      </c>
      <c r="G52" s="4">
        <v>-1.1499999999999999</v>
      </c>
      <c r="H52" s="1">
        <v>-1.1499999999999999</v>
      </c>
      <c r="I52" s="14">
        <f t="shared" si="1"/>
        <v>0</v>
      </c>
      <c r="J52" s="4">
        <v>0</v>
      </c>
      <c r="K52" s="1" t="s">
        <v>126</v>
      </c>
      <c r="L52" s="1">
        <v>5800</v>
      </c>
      <c r="M52" s="1">
        <v>95109977</v>
      </c>
      <c r="N52" s="1" t="s">
        <v>114</v>
      </c>
    </row>
    <row r="53" spans="1:14">
      <c r="A53" s="5">
        <v>45296</v>
      </c>
      <c r="B53" s="1" t="s">
        <v>120</v>
      </c>
      <c r="C53" s="2" t="s">
        <v>80</v>
      </c>
      <c r="D53" s="3" t="s">
        <v>123</v>
      </c>
      <c r="H53" s="1">
        <v>59466.12</v>
      </c>
      <c r="I53" s="14">
        <f t="shared" si="1"/>
        <v>59466.12</v>
      </c>
      <c r="J53" s="4">
        <v>59466.12</v>
      </c>
      <c r="K53" s="1" t="s">
        <v>87</v>
      </c>
      <c r="L53" s="1">
        <v>5800</v>
      </c>
      <c r="M53" s="1">
        <v>36161744</v>
      </c>
      <c r="N53" s="1" t="s">
        <v>52</v>
      </c>
    </row>
    <row r="54" spans="1:14">
      <c r="A54" s="5">
        <v>45296</v>
      </c>
      <c r="B54" s="19">
        <v>801</v>
      </c>
      <c r="C54" s="20">
        <v>540.60110799999995</v>
      </c>
      <c r="D54" s="21">
        <v>110</v>
      </c>
      <c r="E54" s="21"/>
      <c r="F54" s="22">
        <f>D54*C54</f>
        <v>59466.121879999992</v>
      </c>
      <c r="G54" s="22"/>
      <c r="H54" s="19">
        <v>-59466.12</v>
      </c>
      <c r="I54" s="14">
        <f t="shared" si="1"/>
        <v>0</v>
      </c>
      <c r="J54" s="4">
        <v>0</v>
      </c>
      <c r="K54" s="1" t="s">
        <v>127</v>
      </c>
      <c r="L54" s="1">
        <v>5800</v>
      </c>
      <c r="M54" s="1">
        <v>36161744</v>
      </c>
      <c r="N54" s="1">
        <v>72</v>
      </c>
    </row>
    <row r="55" spans="1:14">
      <c r="A55" s="5">
        <v>45296</v>
      </c>
      <c r="B55" s="1" t="s">
        <v>120</v>
      </c>
      <c r="C55" s="2" t="s">
        <v>80</v>
      </c>
      <c r="D55" s="3" t="s">
        <v>123</v>
      </c>
      <c r="H55" s="1">
        <v>27030.06</v>
      </c>
      <c r="I55" s="14">
        <f t="shared" si="1"/>
        <v>27030.06</v>
      </c>
      <c r="J55" s="4">
        <v>27030.06</v>
      </c>
      <c r="K55" s="1" t="s">
        <v>87</v>
      </c>
      <c r="L55" s="1">
        <v>5800</v>
      </c>
      <c r="M55" s="1">
        <v>95173631</v>
      </c>
      <c r="N55" s="1" t="s">
        <v>52</v>
      </c>
    </row>
    <row r="56" spans="1:14">
      <c r="A56" s="5">
        <v>45296</v>
      </c>
      <c r="B56" s="1">
        <v>801</v>
      </c>
      <c r="C56" s="2" t="s">
        <v>139</v>
      </c>
      <c r="D56" s="3">
        <v>50000</v>
      </c>
      <c r="H56" s="1">
        <v>-27030.06</v>
      </c>
      <c r="I56" s="11"/>
      <c r="J56" s="11">
        <v>27030.06</v>
      </c>
      <c r="K56" s="10" t="s">
        <v>138</v>
      </c>
      <c r="L56" s="1">
        <v>5800</v>
      </c>
      <c r="M56" s="1">
        <v>95173631</v>
      </c>
      <c r="N56" s="1" t="s">
        <v>115</v>
      </c>
    </row>
    <row r="57" spans="1:14">
      <c r="A57" s="5">
        <v>45299</v>
      </c>
      <c r="B57" s="1" t="s">
        <v>120</v>
      </c>
      <c r="C57" s="2" t="s">
        <v>80</v>
      </c>
      <c r="D57" s="3" t="s">
        <v>123</v>
      </c>
      <c r="H57" s="1">
        <v>91.67</v>
      </c>
      <c r="I57" s="14">
        <f>I55+H57</f>
        <v>27121.73</v>
      </c>
      <c r="J57" s="4">
        <v>27121.73</v>
      </c>
      <c r="K57" s="1" t="s">
        <v>87</v>
      </c>
      <c r="L57" s="1">
        <v>5800</v>
      </c>
      <c r="M57" s="1">
        <v>58009517</v>
      </c>
      <c r="N57" s="1" t="s">
        <v>52</v>
      </c>
    </row>
    <row r="58" spans="1:14">
      <c r="A58" s="5">
        <v>45299</v>
      </c>
      <c r="B58" s="19">
        <v>801</v>
      </c>
      <c r="C58" s="20">
        <v>542.43450199999995</v>
      </c>
      <c r="D58" s="21">
        <v>50</v>
      </c>
      <c r="E58" s="21"/>
      <c r="F58" s="22">
        <f>D58*C58</f>
        <v>27121.725099999996</v>
      </c>
      <c r="G58" s="22"/>
      <c r="H58" s="19">
        <v>-27121.73</v>
      </c>
      <c r="I58" s="11"/>
      <c r="J58" s="11">
        <v>0</v>
      </c>
      <c r="K58" s="10" t="s">
        <v>137</v>
      </c>
      <c r="L58" s="1">
        <v>5800</v>
      </c>
      <c r="M58" s="1">
        <v>95173631</v>
      </c>
      <c r="N58" s="1" t="s">
        <v>116</v>
      </c>
    </row>
    <row r="59" spans="1:14">
      <c r="A59" s="5">
        <v>45313</v>
      </c>
      <c r="B59" s="1" t="s">
        <v>121</v>
      </c>
      <c r="C59" s="2">
        <v>51.4</v>
      </c>
      <c r="D59" s="3">
        <v>-126</v>
      </c>
      <c r="H59" s="1">
        <v>6462.8</v>
      </c>
      <c r="I59" s="11"/>
      <c r="J59" s="11">
        <v>0</v>
      </c>
      <c r="K59" s="10" t="s">
        <v>133</v>
      </c>
      <c r="L59" s="1">
        <v>165</v>
      </c>
      <c r="M59" s="1">
        <v>95164217</v>
      </c>
      <c r="N59" s="1" t="s">
        <v>117</v>
      </c>
    </row>
    <row r="60" spans="1:14">
      <c r="A60" s="5">
        <v>45313</v>
      </c>
      <c r="B60" s="1" t="s">
        <v>122</v>
      </c>
      <c r="C60" s="2">
        <v>41.6</v>
      </c>
      <c r="D60" s="3">
        <v>-13</v>
      </c>
      <c r="H60" s="1">
        <v>539.66999999999996</v>
      </c>
      <c r="I60" s="11"/>
      <c r="J60" s="11">
        <v>0</v>
      </c>
      <c r="K60" s="10" t="s">
        <v>134</v>
      </c>
      <c r="L60" s="1">
        <v>165</v>
      </c>
      <c r="M60" s="1">
        <v>95164250</v>
      </c>
      <c r="N60" s="1" t="s">
        <v>117</v>
      </c>
    </row>
    <row r="61" spans="1:14">
      <c r="A61" s="5">
        <v>45315</v>
      </c>
      <c r="B61" s="9" t="s">
        <v>121</v>
      </c>
      <c r="C61" s="30">
        <v>-51.4</v>
      </c>
      <c r="D61" s="31">
        <v>-126</v>
      </c>
      <c r="E61" s="31"/>
      <c r="F61" s="14">
        <f>D61*C61</f>
        <v>6476.4</v>
      </c>
      <c r="G61" s="14"/>
      <c r="H61" s="9">
        <v>6462.8</v>
      </c>
      <c r="I61" s="14">
        <f>I60+H61</f>
        <v>6462.8</v>
      </c>
      <c r="J61" s="4">
        <v>6462.8</v>
      </c>
      <c r="K61" s="1" t="s">
        <v>135</v>
      </c>
      <c r="L61" s="1">
        <v>165</v>
      </c>
      <c r="M61" s="1">
        <v>0</v>
      </c>
      <c r="N61" s="1" t="s">
        <v>118</v>
      </c>
    </row>
    <row r="62" spans="1:14">
      <c r="A62" s="5">
        <v>45315</v>
      </c>
      <c r="B62" s="9" t="s">
        <v>122</v>
      </c>
      <c r="C62" s="30">
        <v>-41.6</v>
      </c>
      <c r="D62" s="31">
        <v>-13</v>
      </c>
      <c r="E62" s="31"/>
      <c r="F62" s="14">
        <f>D62*C62</f>
        <v>540.80000000000007</v>
      </c>
      <c r="G62" s="14"/>
      <c r="H62" s="9">
        <v>539.66999999999996</v>
      </c>
      <c r="I62" s="14">
        <f>I61+H62</f>
        <v>7002.47</v>
      </c>
      <c r="J62" s="4">
        <v>7002.47</v>
      </c>
      <c r="K62" s="1" t="s">
        <v>136</v>
      </c>
      <c r="L62" s="1">
        <v>165</v>
      </c>
      <c r="M62" s="1">
        <v>0</v>
      </c>
      <c r="N62" s="1" t="s">
        <v>118</v>
      </c>
    </row>
    <row r="63" spans="1:14">
      <c r="D63" s="1"/>
      <c r="E63" s="1"/>
    </row>
    <row r="64" spans="1:14">
      <c r="D64" s="1"/>
      <c r="E64" s="1"/>
    </row>
    <row r="65" spans="4:5">
      <c r="D65" s="1"/>
      <c r="E6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2024-02-22T13:32:00Z</dcterms:modified>
  <dc:language>tr-TR</dc:language>
</cp:coreProperties>
</file>