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78DFA546-4E3E-4C83-91B6-347B583B3787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ayfa2" sheetId="2" r:id="rId1"/>
    <sheet name="TTE" sheetId="4" r:id="rId2"/>
    <sheet name="801" sheetId="5" r:id="rId3"/>
    <sheet name="Sayfa3" sheetId="3" r:id="rId4"/>
    <sheet name="Sayfa1" sheetId="1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5" l="1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N55" i="2"/>
  <c r="N56" i="2"/>
  <c r="M54" i="2"/>
  <c r="M55" i="2"/>
  <c r="M46" i="2"/>
  <c r="K44" i="2"/>
  <c r="M44" i="2" s="1"/>
  <c r="N44" i="2" s="1"/>
  <c r="K45" i="2"/>
  <c r="K46" i="2"/>
  <c r="K47" i="2"/>
  <c r="M47" i="2" s="1"/>
  <c r="K48" i="2"/>
  <c r="M48" i="2" s="1"/>
  <c r="K49" i="2"/>
  <c r="M49" i="2" s="1"/>
  <c r="K50" i="2"/>
  <c r="M50" i="2" s="1"/>
  <c r="K51" i="2"/>
  <c r="M51" i="2" s="1"/>
  <c r="K53" i="2"/>
  <c r="M53" i="2" s="1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9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J13" i="2"/>
  <c r="K13" i="2" s="1"/>
  <c r="I13" i="2"/>
  <c r="F13" i="2"/>
  <c r="L13" i="2" s="1"/>
  <c r="E13" i="2"/>
  <c r="L11" i="2"/>
  <c r="J11" i="2"/>
  <c r="K11" i="2" s="1"/>
  <c r="I11" i="2"/>
  <c r="E11" i="2"/>
  <c r="L12" i="2"/>
  <c r="J12" i="2"/>
  <c r="K12" i="2" s="1"/>
  <c r="I12" i="2"/>
  <c r="E12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59" i="2"/>
  <c r="J59" i="2"/>
  <c r="K59" i="2" s="1"/>
  <c r="M59" i="2" s="1"/>
  <c r="L58" i="2"/>
  <c r="H58" i="2"/>
  <c r="I58" i="2" s="1"/>
  <c r="L57" i="2"/>
  <c r="J57" i="2"/>
  <c r="K57" i="2" s="1"/>
  <c r="M57" i="2" s="1"/>
  <c r="L56" i="2"/>
  <c r="J56" i="2"/>
  <c r="K56" i="2" s="1"/>
  <c r="M56" i="2" s="1"/>
  <c r="L55" i="2"/>
  <c r="J55" i="2"/>
  <c r="K55" i="2" s="1"/>
  <c r="J54" i="2"/>
  <c r="K54" i="2" s="1"/>
  <c r="L53" i="2"/>
  <c r="J53" i="2"/>
  <c r="L52" i="2"/>
  <c r="J52" i="2"/>
  <c r="K52" i="2" s="1"/>
  <c r="M52" i="2" s="1"/>
  <c r="L51" i="2"/>
  <c r="J51" i="2"/>
  <c r="L50" i="2"/>
  <c r="J50" i="2"/>
  <c r="L49" i="2"/>
  <c r="J49" i="2"/>
  <c r="L48" i="2"/>
  <c r="J48" i="2"/>
  <c r="L47" i="2"/>
  <c r="J47" i="2"/>
  <c r="L46" i="2"/>
  <c r="J46" i="2"/>
  <c r="L44" i="2"/>
  <c r="J44" i="2"/>
  <c r="L43" i="2"/>
  <c r="J43" i="2"/>
  <c r="K43" i="2" s="1"/>
  <c r="M43" i="2" s="1"/>
  <c r="N43" i="2" s="1"/>
  <c r="L42" i="2"/>
  <c r="J42" i="2"/>
  <c r="K42" i="2" s="1"/>
  <c r="M42" i="2" s="1"/>
  <c r="N42" i="2" s="1"/>
  <c r="L41" i="2"/>
  <c r="J41" i="2"/>
  <c r="K41" i="2" s="1"/>
  <c r="M41" i="2" s="1"/>
  <c r="N41" i="2" s="1"/>
  <c r="L40" i="2"/>
  <c r="J40" i="2"/>
  <c r="K40" i="2" s="1"/>
  <c r="J39" i="2"/>
  <c r="K39" i="2" s="1"/>
  <c r="J38" i="2"/>
  <c r="K38" i="2" s="1"/>
  <c r="J37" i="2"/>
  <c r="K37" i="2" s="1"/>
  <c r="J36" i="2"/>
  <c r="K36" i="2" s="1"/>
  <c r="I36" i="2"/>
  <c r="E36" i="2"/>
  <c r="E29" i="2"/>
  <c r="E28" i="2"/>
  <c r="E27" i="2"/>
  <c r="E26" i="2"/>
  <c r="H25" i="2"/>
  <c r="J25" i="2" s="1"/>
  <c r="K25" i="2" s="1"/>
  <c r="E25" i="2"/>
  <c r="J24" i="2"/>
  <c r="K24" i="2" s="1"/>
  <c r="I24" i="2"/>
  <c r="E24" i="2"/>
  <c r="J23" i="2"/>
  <c r="K23" i="2" s="1"/>
  <c r="I23" i="2"/>
  <c r="E23" i="2"/>
  <c r="J21" i="2"/>
  <c r="K21" i="2" s="1"/>
  <c r="I21" i="2"/>
  <c r="E21" i="2"/>
  <c r="J20" i="2"/>
  <c r="K20" i="2" s="1"/>
  <c r="I20" i="2"/>
  <c r="E20" i="2"/>
  <c r="J19" i="2"/>
  <c r="K19" i="2" s="1"/>
  <c r="I19" i="2"/>
  <c r="E19" i="2"/>
  <c r="J18" i="2"/>
  <c r="K18" i="2" s="1"/>
  <c r="I18" i="2"/>
  <c r="E18" i="2"/>
  <c r="J17" i="2"/>
  <c r="K17" i="2" s="1"/>
  <c r="I17" i="2"/>
  <c r="E17" i="2"/>
  <c r="J16" i="2"/>
  <c r="K16" i="2" s="1"/>
  <c r="I16" i="2"/>
  <c r="F16" i="2"/>
  <c r="E16" i="2"/>
  <c r="L15" i="2"/>
  <c r="J15" i="2"/>
  <c r="K15" i="2" s="1"/>
  <c r="I15" i="2"/>
  <c r="E15" i="2"/>
  <c r="L14" i="2"/>
  <c r="J14" i="2"/>
  <c r="K14" i="2" s="1"/>
  <c r="I14" i="2"/>
  <c r="E14" i="2"/>
  <c r="M11" i="2" l="1"/>
  <c r="N11" i="2" s="1"/>
  <c r="M13" i="2"/>
  <c r="N13" i="2"/>
  <c r="M39" i="2"/>
  <c r="M25" i="2"/>
  <c r="M38" i="2"/>
  <c r="N47" i="2"/>
  <c r="N49" i="2"/>
  <c r="N51" i="2"/>
  <c r="H26" i="2"/>
  <c r="J26" i="2" s="1"/>
  <c r="K26" i="2" s="1"/>
  <c r="M26" i="2" s="1"/>
  <c r="E5" i="2"/>
  <c r="E4" i="2"/>
  <c r="M36" i="2"/>
  <c r="M37" i="2"/>
  <c r="I4" i="2"/>
  <c r="M12" i="2"/>
  <c r="N12" i="2" s="1"/>
  <c r="N53" i="2"/>
  <c r="N52" i="2"/>
  <c r="N50" i="2"/>
  <c r="M17" i="2"/>
  <c r="M21" i="2"/>
  <c r="M23" i="2"/>
  <c r="M24" i="2"/>
  <c r="M18" i="2"/>
  <c r="M15" i="2"/>
  <c r="N15" i="2" s="1"/>
  <c r="N59" i="2"/>
  <c r="M19" i="2"/>
  <c r="N48" i="2"/>
  <c r="M20" i="2"/>
  <c r="N57" i="2"/>
  <c r="J58" i="2"/>
  <c r="M16" i="2"/>
  <c r="N46" i="2"/>
  <c r="M14" i="2"/>
  <c r="L17" i="2"/>
  <c r="F38" i="2"/>
  <c r="F36" i="2"/>
  <c r="L36" i="2" s="1"/>
  <c r="N36" i="2" s="1"/>
  <c r="M40" i="2"/>
  <c r="N40" i="2" s="1"/>
  <c r="I26" i="2"/>
  <c r="H27" i="2"/>
  <c r="I25" i="2"/>
  <c r="L16" i="2"/>
  <c r="K58" i="2" l="1"/>
  <c r="M58" i="2" s="1"/>
  <c r="N16" i="2"/>
  <c r="N17" i="2"/>
  <c r="N58" i="2"/>
  <c r="H28" i="2"/>
  <c r="I27" i="2"/>
  <c r="J27" i="2"/>
  <c r="K27" i="2" s="1"/>
  <c r="L38" i="2"/>
  <c r="N38" i="2" s="1"/>
  <c r="F39" i="2"/>
  <c r="F19" i="2" s="1"/>
  <c r="M5" i="2"/>
  <c r="N14" i="2"/>
  <c r="F37" i="2"/>
  <c r="L37" i="2" s="1"/>
  <c r="N37" i="2" s="1"/>
  <c r="L18" i="2"/>
  <c r="N18" i="2" s="1"/>
  <c r="K4" i="2" l="1"/>
  <c r="L4" i="2" s="1"/>
  <c r="L39" i="2"/>
  <c r="N39" i="2" s="1"/>
  <c r="M27" i="2"/>
  <c r="I28" i="2"/>
  <c r="H29" i="2"/>
  <c r="J28" i="2"/>
  <c r="K28" i="2" s="1"/>
  <c r="M28" i="2" s="1"/>
  <c r="F20" i="2" l="1"/>
  <c r="L19" i="2"/>
  <c r="N19" i="2" s="1"/>
  <c r="J29" i="2"/>
  <c r="K29" i="2" s="1"/>
  <c r="M29" i="2" s="1"/>
  <c r="I29" i="2"/>
  <c r="I5" i="2" s="1"/>
  <c r="K5" i="2"/>
  <c r="B5" i="2" s="1"/>
  <c r="L5" i="2" l="1"/>
  <c r="K2" i="2"/>
  <c r="F21" i="2"/>
  <c r="L20" i="2"/>
  <c r="N20" i="2" s="1"/>
  <c r="L21" i="2" l="1"/>
  <c r="N21" i="2" s="1"/>
  <c r="F23" i="2"/>
  <c r="L23" i="2" l="1"/>
  <c r="N23" i="2" s="1"/>
  <c r="F24" i="2"/>
  <c r="L24" i="2" l="1"/>
  <c r="N24" i="2" s="1"/>
  <c r="N5" i="2" s="1"/>
  <c r="F25" i="2"/>
  <c r="L25" i="2" l="1"/>
  <c r="N25" i="2" s="1"/>
  <c r="F26" i="2"/>
  <c r="L26" i="2" l="1"/>
  <c r="N26" i="2" s="1"/>
  <c r="F27" i="2"/>
  <c r="F28" i="2" l="1"/>
  <c r="L27" i="2"/>
  <c r="N27" i="2" s="1"/>
  <c r="L28" i="2" l="1"/>
  <c r="N28" i="2" s="1"/>
  <c r="F29" i="2"/>
  <c r="L29" i="2" s="1"/>
  <c r="N29" i="2" s="1"/>
</calcChain>
</file>

<file path=xl/sharedStrings.xml><?xml version="1.0" encoding="utf-8"?>
<sst xmlns="http://schemas.openxmlformats.org/spreadsheetml/2006/main" count="386" uniqueCount="217">
  <si>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</si>
  <si>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</si>
  <si>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</si>
  <si>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</si>
  <si>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</si>
  <si>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</si>
  <si>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</si>
  <si>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</si>
  <si>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</si>
  <si>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</si>
  <si>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</si>
  <si>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</si>
  <si>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</si>
  <si>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</si>
  <si>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</si>
  <si>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</si>
  <si>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</si>
  <si>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</si>
  <si>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</si>
  <si>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</si>
  <si>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</si>
  <si>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</si>
  <si>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</si>
  <si>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</si>
  <si>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</si>
  <si>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</si>
  <si>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</si>
  <si>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</si>
  <si>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</si>
  <si>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</si>
  <si>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</si>
  <si>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</si>
  <si>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</si>
  <si>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</si>
  <si>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</si>
  <si>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</si>
  <si>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</si>
  <si>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</si>
  <si>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</si>
  <si>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</si>
  <si>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</si>
  <si>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</si>
  <si>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</si>
  <si>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</si>
  <si>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</si>
  <si>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</si>
  <si>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</si>
  <si>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TTE Fon alış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</si>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</sst>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80" formatCode="0.0000%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b/>
      <sz val="10"/>
      <color theme="9" tint="-0.249977111117893"/>
      <name val="Liberation Sans1"/>
      <charset val="16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2F0D9"/>
      </patternFill>
    </fill>
    <fill>
      <patternFill patternType="solid">
        <fgColor theme="5" tint="0.39997558519241921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30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169" fontId="17" fillId="12" borderId="0" xfId="1" applyNumberFormat="1" applyFont="1" applyFill="1" applyBorder="1" applyAlignment="1" applyProtection="1"/>
    <xf numFmtId="169" fontId="17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" fontId="0" fillId="12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12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9" fontId="17" fillId="14" borderId="0" xfId="1" applyNumberFormat="1" applyFont="1" applyFill="1" applyBorder="1" applyAlignment="1" applyProtection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9" fontId="17" fillId="23" borderId="0" xfId="1" applyNumberFormat="1" applyFont="1" applyFill="1" applyBorder="1" applyAlignment="1" applyProtection="1"/>
    <xf numFmtId="169" fontId="20" fillId="24" borderId="0" xfId="1" applyNumberFormat="1" applyFont="1" applyFill="1" applyBorder="1" applyAlignment="1" applyProtection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80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8:M62" totalsRowShown="0">
  <autoFilter ref="A8:M62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3"/>
  <sheetViews>
    <sheetView zoomScale="160" zoomScaleNormal="160" workbookViewId="0">
      <selection activeCell="I15" sqref="I15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3" width="8.28515625" style="1" customWidth="1"/>
    <col min="14" max="14" width="8.28515625" style="1" bestFit="1" customWidth="1"/>
    <col min="15" max="15" width="9.5703125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2">
        <v>45350</v>
      </c>
      <c r="K2" s="12">
        <f>SUM(K4:K5)</f>
        <v>225221.56604200002</v>
      </c>
    </row>
    <row r="3" spans="1:1024">
      <c r="B3" s="2">
        <v>43803</v>
      </c>
      <c r="K3"/>
      <c r="L3" s="13"/>
    </row>
    <row r="4" spans="1:1024">
      <c r="B4" s="3">
        <f>B2-B3</f>
        <v>1547</v>
      </c>
      <c r="D4" s="14" t="s">
        <v>27</v>
      </c>
      <c r="E4" s="15">
        <f>SUBTOTAL(109,E34:E61)</f>
        <v>385813.49822799995</v>
      </c>
      <c r="F4" s="16"/>
      <c r="G4" s="17"/>
      <c r="H4" s="18"/>
      <c r="I4" s="19">
        <f>SUBTOTAL(109,I34:I61)</f>
        <v>398941.44360799994</v>
      </c>
      <c r="J4" s="17"/>
      <c r="K4" s="15">
        <f>SUBTOTAL(109,K34:K60)</f>
        <v>13127.945380000016</v>
      </c>
      <c r="L4" s="20">
        <f>K4/E4</f>
        <v>3.4026661690934254E-2</v>
      </c>
    </row>
    <row r="5" spans="1:1024">
      <c r="B5" s="3">
        <f>(K5+K4)/B4</f>
        <v>145.5860155410472</v>
      </c>
      <c r="D5" s="21" t="s">
        <v>28</v>
      </c>
      <c r="E5" s="22">
        <f>SUBTOTAL(109,E9:E31)</f>
        <v>315931.39601999999</v>
      </c>
      <c r="I5" s="23">
        <f>SUBTOTAL(109,I9:I31)</f>
        <v>1392.74982</v>
      </c>
      <c r="K5" s="24">
        <f>SUBTOTAL(109,K9:K31)</f>
        <v>212093.620662</v>
      </c>
      <c r="L5" s="25">
        <f>K5/E5</f>
        <v>0.67132809000272153</v>
      </c>
      <c r="M5" s="26">
        <f>SUBTOTAL(101,M9:M24)</f>
        <v>0.35050061033580204</v>
      </c>
      <c r="N5" s="26">
        <f>SUBTOTAL(101,N9:N24)</f>
        <v>0.29846895596984263</v>
      </c>
    </row>
    <row r="6" spans="1:1024">
      <c r="D6" s="21"/>
      <c r="E6" s="22"/>
      <c r="I6" s="23"/>
      <c r="K6" s="22"/>
      <c r="L6" s="25"/>
      <c r="M6" s="27"/>
      <c r="N6" s="27"/>
    </row>
    <row r="7" spans="1:1024">
      <c r="B7" s="2" t="s">
        <v>29</v>
      </c>
      <c r="C7" s="28" t="s">
        <v>29</v>
      </c>
      <c r="D7" s="29" t="s">
        <v>29</v>
      </c>
      <c r="E7" s="29" t="s">
        <v>29</v>
      </c>
      <c r="F7" s="30" t="s">
        <v>30</v>
      </c>
      <c r="G7" s="17" t="s">
        <v>30</v>
      </c>
      <c r="H7" s="31" t="s">
        <v>30</v>
      </c>
      <c r="I7" s="19" t="s">
        <v>30</v>
      </c>
      <c r="J7" s="32" t="s">
        <v>31</v>
      </c>
      <c r="K7" s="33" t="s">
        <v>31</v>
      </c>
      <c r="L7" s="33" t="s">
        <v>32</v>
      </c>
      <c r="M7" s="34" t="s">
        <v>32</v>
      </c>
      <c r="N7" s="34" t="s">
        <v>33</v>
      </c>
    </row>
    <row r="8" spans="1:1024">
      <c r="A8" s="35" t="s">
        <v>34</v>
      </c>
      <c r="B8" s="36" t="s">
        <v>35</v>
      </c>
      <c r="C8" s="28" t="s">
        <v>36</v>
      </c>
      <c r="D8" s="29" t="s">
        <v>37</v>
      </c>
      <c r="E8" s="37" t="s">
        <v>38</v>
      </c>
      <c r="F8" s="30" t="s">
        <v>39</v>
      </c>
      <c r="G8" s="38" t="s">
        <v>40</v>
      </c>
      <c r="H8" s="39" t="s">
        <v>41</v>
      </c>
      <c r="I8" s="40" t="s">
        <v>42</v>
      </c>
      <c r="J8" s="41" t="s">
        <v>43</v>
      </c>
      <c r="K8" s="35" t="s">
        <v>44</v>
      </c>
      <c r="L8" s="35" t="s">
        <v>45</v>
      </c>
      <c r="M8" s="42" t="s">
        <v>46</v>
      </c>
      <c r="N8" s="42" t="s">
        <v>46</v>
      </c>
    </row>
    <row r="9" spans="1:1024">
      <c r="C9" s="32"/>
      <c r="D9" s="43"/>
      <c r="E9" s="33"/>
      <c r="F9" s="30"/>
      <c r="G9" s="32"/>
      <c r="H9" s="44"/>
      <c r="I9" s="45"/>
      <c r="J9" s="32"/>
      <c r="M9" s="42"/>
      <c r="N9" s="42"/>
    </row>
    <row r="10" spans="1:1024">
      <c r="C10" s="28"/>
      <c r="D10" s="29"/>
      <c r="E10" s="33"/>
      <c r="F10" s="30"/>
      <c r="G10" s="32"/>
      <c r="H10" s="44"/>
      <c r="I10" s="19"/>
      <c r="J10" s="41"/>
      <c r="L10" s="35"/>
      <c r="M10" s="42"/>
      <c r="N10" s="42"/>
    </row>
    <row r="11" spans="1:1024">
      <c r="A11" s="43" t="s">
        <v>50</v>
      </c>
      <c r="B11" s="2">
        <v>45350</v>
      </c>
      <c r="C11" s="28">
        <v>24</v>
      </c>
      <c r="D11" s="29">
        <v>575.21535400000005</v>
      </c>
      <c r="E11" s="46">
        <f>Sayfa2!$D11*Sayfa2!$C11</f>
        <v>13805.168496000002</v>
      </c>
      <c r="F11" s="2">
        <v>45361</v>
      </c>
      <c r="G11" s="17"/>
      <c r="H11" s="18">
        <v>576</v>
      </c>
      <c r="I11" s="19">
        <f>Sayfa2!$H11*Sayfa2!$G11</f>
        <v>0</v>
      </c>
      <c r="J11" s="28">
        <f t="shared" ref="J11" si="0">H11-D11</f>
        <v>0.78464599999995244</v>
      </c>
      <c r="K11" s="47">
        <f>Sayfa2!$J11*Sayfa2!$C11</f>
        <v>18.831503999998858</v>
      </c>
      <c r="L11" s="48">
        <f t="shared" ref="L11" si="1">F11-B11</f>
        <v>11</v>
      </c>
      <c r="M11" s="26">
        <f t="shared" ref="M11" si="2">K11/E11</f>
        <v>1.3640908479643128E-3</v>
      </c>
      <c r="N11" s="26">
        <f t="shared" ref="N11" si="3">M11/L11*30</f>
        <v>3.720247767175399E-3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</row>
    <row r="12" spans="1:1024">
      <c r="A12" s="43" t="s">
        <v>170</v>
      </c>
      <c r="B12" s="2">
        <v>45350</v>
      </c>
      <c r="C12" s="28">
        <v>70</v>
      </c>
      <c r="D12" s="29">
        <v>11.33</v>
      </c>
      <c r="E12" s="46">
        <f>Sayfa2!$D12*Sayfa2!$C12</f>
        <v>793.1</v>
      </c>
      <c r="F12" s="2">
        <v>45361</v>
      </c>
      <c r="G12" s="17"/>
      <c r="H12" s="18">
        <v>15</v>
      </c>
      <c r="I12" s="19">
        <f>Sayfa2!$H12*Sayfa2!$G12</f>
        <v>0</v>
      </c>
      <c r="J12" s="28">
        <f t="shared" ref="J12:J13" si="4">H12-D12</f>
        <v>3.67</v>
      </c>
      <c r="K12" s="47">
        <f>Sayfa2!$J12*Sayfa2!$C12</f>
        <v>256.89999999999998</v>
      </c>
      <c r="L12" s="48">
        <f t="shared" ref="L12:L13" si="5">F12-B12</f>
        <v>11</v>
      </c>
      <c r="M12" s="26">
        <f t="shared" ref="M12:M13" si="6">K12/E12</f>
        <v>0.32391879964695497</v>
      </c>
      <c r="N12" s="26">
        <f t="shared" ref="N12:N13" si="7">M12/L12*30</f>
        <v>0.88341490812805901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</row>
    <row r="13" spans="1:1024">
      <c r="A13" s="43" t="s">
        <v>171</v>
      </c>
      <c r="B13" s="2">
        <v>44784</v>
      </c>
      <c r="C13" s="28">
        <v>25</v>
      </c>
      <c r="D13" s="29">
        <v>18.721599999999999</v>
      </c>
      <c r="E13" s="46">
        <f>Sayfa2!$D13*Sayfa2!$C13</f>
        <v>468.03999999999996</v>
      </c>
      <c r="F13" s="2">
        <f t="shared" ref="F13" si="8">F12</f>
        <v>45361</v>
      </c>
      <c r="G13" s="17">
        <v>25</v>
      </c>
      <c r="H13" s="18">
        <v>32.381999999999998</v>
      </c>
      <c r="I13" s="19">
        <f>Sayfa2!$H13*Sayfa2!$G13</f>
        <v>809.55</v>
      </c>
      <c r="J13" s="28">
        <f t="shared" si="4"/>
        <v>13.660399999999999</v>
      </c>
      <c r="K13" s="47">
        <f>Sayfa2!$J13*Sayfa2!$C13</f>
        <v>341.51</v>
      </c>
      <c r="L13" s="48">
        <f t="shared" si="5"/>
        <v>577</v>
      </c>
      <c r="M13" s="26">
        <f t="shared" si="6"/>
        <v>0.72965985813178369</v>
      </c>
      <c r="N13" s="26">
        <f t="shared" si="7"/>
        <v>3.7937254322276452E-2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</row>
    <row r="14" spans="1:1024">
      <c r="A14" s="1" t="s">
        <v>47</v>
      </c>
      <c r="B14" s="2">
        <v>45348</v>
      </c>
      <c r="C14" s="28">
        <v>75000</v>
      </c>
      <c r="D14" s="29">
        <v>1.064435</v>
      </c>
      <c r="E14" s="46">
        <f>Sayfa2!$D14*Sayfa2!$C14</f>
        <v>79832.625</v>
      </c>
      <c r="F14" s="2">
        <v>45350</v>
      </c>
      <c r="G14" s="17"/>
      <c r="H14" s="18">
        <v>1.067704</v>
      </c>
      <c r="I14" s="19">
        <f>Sayfa2!$H14*Sayfa2!$G14</f>
        <v>0</v>
      </c>
      <c r="J14" s="28">
        <f t="shared" ref="J14:J29" si="9">H14-D14</f>
        <v>3.2689999999999664E-3</v>
      </c>
      <c r="K14" s="47">
        <f>Sayfa2!$J14*Sayfa2!$C14</f>
        <v>245.17499999999748</v>
      </c>
      <c r="L14" s="48">
        <f t="shared" ref="L14:L29" si="10">F14-B14</f>
        <v>2</v>
      </c>
      <c r="M14" s="26">
        <f t="shared" ref="M14:M29" si="11">K14/E14</f>
        <v>3.071112843903072E-3</v>
      </c>
      <c r="N14" s="26">
        <f t="shared" ref="N14:N29" si="12">M14/L14*30</f>
        <v>4.6066692658546078E-2</v>
      </c>
    </row>
    <row r="15" spans="1:1024">
      <c r="A15" s="1" t="s">
        <v>48</v>
      </c>
      <c r="B15" s="2">
        <v>45344</v>
      </c>
      <c r="C15" s="28">
        <v>15</v>
      </c>
      <c r="D15" s="29">
        <v>39.24</v>
      </c>
      <c r="E15" s="46">
        <f>Sayfa2!$D15*Sayfa2!$C15</f>
        <v>588.6</v>
      </c>
      <c r="F15" s="2">
        <v>45348</v>
      </c>
      <c r="G15" s="17"/>
      <c r="H15" s="18">
        <v>40</v>
      </c>
      <c r="I15" s="19">
        <f>Sayfa2!$H15*Sayfa2!$G15</f>
        <v>0</v>
      </c>
      <c r="J15" s="28">
        <f t="shared" si="9"/>
        <v>0.75999999999999801</v>
      </c>
      <c r="K15" s="47">
        <f>Sayfa2!$J15*Sayfa2!$C15</f>
        <v>11.39999999999997</v>
      </c>
      <c r="L15" s="48">
        <f t="shared" si="10"/>
        <v>4</v>
      </c>
      <c r="M15" s="26">
        <f t="shared" si="11"/>
        <v>1.9367991845056012E-2</v>
      </c>
      <c r="N15" s="26">
        <f t="shared" si="12"/>
        <v>0.1452599388379201</v>
      </c>
    </row>
    <row r="16" spans="1:1024">
      <c r="A16" s="1" t="s">
        <v>49</v>
      </c>
      <c r="B16" s="2">
        <v>45344</v>
      </c>
      <c r="C16" s="28">
        <v>12</v>
      </c>
      <c r="D16" s="29">
        <v>19.45</v>
      </c>
      <c r="E16" s="46">
        <f>Sayfa2!$D16*Sayfa2!$C16</f>
        <v>233.39999999999998</v>
      </c>
      <c r="F16" s="2">
        <f>F15</f>
        <v>45348</v>
      </c>
      <c r="G16" s="17"/>
      <c r="H16" s="18">
        <v>20</v>
      </c>
      <c r="I16" s="19">
        <f>Sayfa2!$H16*Sayfa2!$G16</f>
        <v>0</v>
      </c>
      <c r="J16" s="28">
        <f t="shared" si="9"/>
        <v>0.55000000000000071</v>
      </c>
      <c r="K16" s="47">
        <f>Sayfa2!$J16*Sayfa2!$C16</f>
        <v>6.6000000000000085</v>
      </c>
      <c r="L16" s="48">
        <f t="shared" si="10"/>
        <v>4</v>
      </c>
      <c r="M16" s="26">
        <f t="shared" si="11"/>
        <v>2.8277634961439629E-2</v>
      </c>
      <c r="N16" s="26">
        <f t="shared" si="12"/>
        <v>0.21208226221079721</v>
      </c>
    </row>
    <row r="17" spans="1:1024">
      <c r="A17" s="1" t="s">
        <v>47</v>
      </c>
      <c r="B17" s="2">
        <v>45344</v>
      </c>
      <c r="C17" s="28">
        <v>50000</v>
      </c>
      <c r="D17" s="29">
        <v>1.0032049999999999</v>
      </c>
      <c r="E17" s="46">
        <f>Sayfa2!$D17*Sayfa2!$C17</f>
        <v>50160.249999999993</v>
      </c>
      <c r="F17" s="2">
        <v>45350</v>
      </c>
      <c r="G17" s="17"/>
      <c r="H17" s="18">
        <v>1.067704</v>
      </c>
      <c r="I17" s="19">
        <f>Sayfa2!$H17*Sayfa2!$G17</f>
        <v>0</v>
      </c>
      <c r="J17" s="28">
        <f t="shared" si="9"/>
        <v>6.4499000000000084E-2</v>
      </c>
      <c r="K17" s="47">
        <f>Sayfa2!$J17*Sayfa2!$C17</f>
        <v>3224.9500000000044</v>
      </c>
      <c r="L17" s="48">
        <f t="shared" si="10"/>
        <v>6</v>
      </c>
      <c r="M17" s="26">
        <f t="shared" si="11"/>
        <v>6.4292941123698641E-2</v>
      </c>
      <c r="N17" s="26">
        <f t="shared" si="12"/>
        <v>0.32146470561849322</v>
      </c>
    </row>
    <row r="18" spans="1:1024">
      <c r="A18" s="1" t="s">
        <v>50</v>
      </c>
      <c r="B18" s="2">
        <v>45344</v>
      </c>
      <c r="C18" s="28">
        <v>33</v>
      </c>
      <c r="D18" s="29">
        <v>571.10522800000001</v>
      </c>
      <c r="E18" s="46">
        <f>Sayfa2!$D18*Sayfa2!$C18</f>
        <v>18846.472524000001</v>
      </c>
      <c r="F18" s="2">
        <v>45350</v>
      </c>
      <c r="G18" s="17"/>
      <c r="H18" s="18">
        <v>575.21535400000005</v>
      </c>
      <c r="I18" s="19">
        <f>Sayfa2!$H18*Sayfa2!$G18</f>
        <v>0</v>
      </c>
      <c r="J18" s="28">
        <f t="shared" si="9"/>
        <v>4.1101260000000366</v>
      </c>
      <c r="K18" s="47">
        <f>Sayfa2!$J18*Sayfa2!$C18</f>
        <v>135.63415800000121</v>
      </c>
      <c r="L18" s="48">
        <f t="shared" si="10"/>
        <v>6</v>
      </c>
      <c r="M18" s="26">
        <f t="shared" si="11"/>
        <v>7.1967928124097589E-3</v>
      </c>
      <c r="N18" s="26">
        <f t="shared" si="12"/>
        <v>3.598396406204879E-2</v>
      </c>
    </row>
    <row r="19" spans="1:1024">
      <c r="A19" s="1" t="s">
        <v>51</v>
      </c>
      <c r="B19" s="2">
        <v>45341</v>
      </c>
      <c r="C19" s="28">
        <v>36</v>
      </c>
      <c r="D19" s="29">
        <v>16.2</v>
      </c>
      <c r="E19" s="46">
        <f>Sayfa2!$D19*Sayfa2!$C19</f>
        <v>583.19999999999993</v>
      </c>
      <c r="F19" s="2">
        <f>F39</f>
        <v>45350</v>
      </c>
      <c r="G19" s="17"/>
      <c r="H19" s="18">
        <v>26.06</v>
      </c>
      <c r="I19" s="19">
        <f>Sayfa2!$H19*Sayfa2!$G19</f>
        <v>0</v>
      </c>
      <c r="J19" s="28">
        <f t="shared" si="9"/>
        <v>9.86</v>
      </c>
      <c r="K19" s="47">
        <f>Sayfa2!$J19*Sayfa2!$C19</f>
        <v>354.96</v>
      </c>
      <c r="L19" s="48">
        <f t="shared" si="10"/>
        <v>9</v>
      </c>
      <c r="M19" s="26">
        <f t="shared" si="11"/>
        <v>0.60864197530864206</v>
      </c>
      <c r="N19" s="26">
        <f t="shared" si="12"/>
        <v>2.0288065843621403</v>
      </c>
    </row>
    <row r="20" spans="1:1024">
      <c r="A20" s="1" t="s">
        <v>52</v>
      </c>
      <c r="B20" s="2">
        <v>44784</v>
      </c>
      <c r="C20" s="28">
        <v>18.010000000000002</v>
      </c>
      <c r="D20" s="29">
        <v>18.721599999999999</v>
      </c>
      <c r="E20" s="46">
        <f>Sayfa2!$D20*Sayfa2!$C20</f>
        <v>337.176016</v>
      </c>
      <c r="F20" s="2">
        <f t="shared" ref="F20:F29" si="13">F19</f>
        <v>45350</v>
      </c>
      <c r="G20" s="17">
        <v>18.010000000000002</v>
      </c>
      <c r="H20" s="18">
        <v>32.381999999999998</v>
      </c>
      <c r="I20" s="19">
        <f>Sayfa2!$H20*Sayfa2!$G20</f>
        <v>583.19982000000005</v>
      </c>
      <c r="J20" s="28">
        <f t="shared" si="9"/>
        <v>13.660399999999999</v>
      </c>
      <c r="K20" s="47">
        <f>Sayfa2!$J20*Sayfa2!$C20</f>
        <v>246.02380400000001</v>
      </c>
      <c r="L20" s="48">
        <f t="shared" si="10"/>
        <v>566</v>
      </c>
      <c r="M20" s="26">
        <f t="shared" si="11"/>
        <v>0.72965985813178369</v>
      </c>
      <c r="N20" s="26">
        <f t="shared" si="12"/>
        <v>3.8674550784370161E-2</v>
      </c>
    </row>
    <row r="21" spans="1:1024">
      <c r="A21" s="1" t="s">
        <v>53</v>
      </c>
      <c r="B21" s="2">
        <v>44784</v>
      </c>
      <c r="C21" s="28">
        <v>81.99</v>
      </c>
      <c r="D21" s="29">
        <v>18.721599999999999</v>
      </c>
      <c r="E21" s="46">
        <f>Sayfa2!$D21*Sayfa2!$C21</f>
        <v>1534.9839839999997</v>
      </c>
      <c r="F21" s="2">
        <f t="shared" si="13"/>
        <v>45350</v>
      </c>
      <c r="G21" s="17"/>
      <c r="H21" s="18">
        <v>32.381999999999998</v>
      </c>
      <c r="I21" s="19">
        <f>Sayfa2!$H21*Sayfa2!$G21</f>
        <v>0</v>
      </c>
      <c r="J21" s="28">
        <f t="shared" si="9"/>
        <v>13.660399999999999</v>
      </c>
      <c r="K21" s="47">
        <f>Sayfa2!$J21*Sayfa2!$C21</f>
        <v>1120.0161959999998</v>
      </c>
      <c r="L21" s="48">
        <f t="shared" si="10"/>
        <v>566</v>
      </c>
      <c r="M21" s="26">
        <f t="shared" si="11"/>
        <v>0.72965985813178358</v>
      </c>
      <c r="N21" s="26">
        <f t="shared" si="12"/>
        <v>3.8674550784370154E-2</v>
      </c>
    </row>
    <row r="22" spans="1:1024">
      <c r="A22" s="97"/>
      <c r="B22" s="98"/>
      <c r="C22" s="99"/>
      <c r="D22" s="100"/>
      <c r="E22" s="101"/>
      <c r="F22" s="98"/>
      <c r="G22" s="102"/>
      <c r="H22" s="103"/>
      <c r="I22" s="104"/>
      <c r="J22" s="99"/>
      <c r="K22" s="105"/>
      <c r="L22" s="106"/>
      <c r="M22" s="107"/>
      <c r="N22" s="107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  <c r="AHQ22" s="43"/>
      <c r="AHR22" s="43"/>
      <c r="AHS22" s="43"/>
      <c r="AHT22" s="43"/>
      <c r="AHU22" s="43"/>
      <c r="AHV22" s="43"/>
      <c r="AHW22" s="43"/>
      <c r="AHX22" s="43"/>
      <c r="AHY22" s="43"/>
      <c r="AHZ22" s="43"/>
      <c r="AIA22" s="43"/>
      <c r="AIB22" s="43"/>
      <c r="AIC22" s="43"/>
      <c r="AID22" s="43"/>
      <c r="AIE22" s="43"/>
      <c r="AIF22" s="43"/>
      <c r="AIG22" s="43"/>
      <c r="AIH22" s="43"/>
      <c r="AII22" s="43"/>
      <c r="AIJ22" s="43"/>
      <c r="AIK22" s="43"/>
      <c r="AIL22" s="43"/>
      <c r="AIM22" s="43"/>
      <c r="AIN22" s="43"/>
      <c r="AIO22" s="43"/>
      <c r="AIP22" s="43"/>
      <c r="AIQ22" s="43"/>
      <c r="AIR22" s="43"/>
      <c r="AIS22" s="43"/>
      <c r="AIT22" s="43"/>
      <c r="AIU22" s="43"/>
      <c r="AIV22" s="43"/>
      <c r="AIW22" s="43"/>
      <c r="AIX22" s="43"/>
      <c r="AIY22" s="43"/>
      <c r="AIZ22" s="43"/>
      <c r="AJA22" s="43"/>
      <c r="AJB22" s="43"/>
      <c r="AJC22" s="43"/>
      <c r="AJD22" s="43"/>
      <c r="AJE22" s="43"/>
      <c r="AJF22" s="43"/>
      <c r="AJG22" s="43"/>
      <c r="AJH22" s="43"/>
      <c r="AJI22" s="43"/>
      <c r="AJJ22" s="43"/>
      <c r="AJK22" s="43"/>
      <c r="AJL22" s="43"/>
      <c r="AJM22" s="43"/>
      <c r="AJN22" s="43"/>
      <c r="AJO22" s="43"/>
      <c r="AJP22" s="43"/>
      <c r="AJQ22" s="43"/>
      <c r="AJR22" s="43"/>
      <c r="AJS22" s="43"/>
      <c r="AJT22" s="43"/>
      <c r="AJU22" s="43"/>
      <c r="AJV22" s="43"/>
      <c r="AJW22" s="43"/>
      <c r="AJX22" s="43"/>
      <c r="AJY22" s="43"/>
      <c r="AJZ22" s="43"/>
      <c r="AKA22" s="43"/>
      <c r="AKB22" s="43"/>
      <c r="AKC22" s="43"/>
      <c r="AKD22" s="43"/>
      <c r="AKE22" s="43"/>
      <c r="AKF22" s="43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3"/>
      <c r="AKR22" s="43"/>
      <c r="AKS22" s="43"/>
      <c r="AKT22" s="43"/>
      <c r="AKU22" s="43"/>
      <c r="AKV22" s="43"/>
      <c r="AKW22" s="43"/>
      <c r="AKX22" s="43"/>
      <c r="AKY22" s="43"/>
      <c r="AKZ22" s="43"/>
      <c r="ALA22" s="43"/>
      <c r="ALB22" s="43"/>
      <c r="ALC22" s="43"/>
      <c r="ALD22" s="43"/>
      <c r="ALE22" s="43"/>
      <c r="ALF22" s="43"/>
      <c r="ALG22" s="43"/>
      <c r="ALH22" s="43"/>
      <c r="ALI22" s="43"/>
      <c r="ALJ22" s="43"/>
      <c r="ALK22" s="43"/>
      <c r="ALL22" s="43"/>
      <c r="ALM22" s="43"/>
      <c r="ALN22" s="43"/>
      <c r="ALO22" s="43"/>
      <c r="ALP22" s="43"/>
      <c r="ALQ22" s="43"/>
      <c r="ALR22" s="43"/>
      <c r="ALS22" s="43"/>
      <c r="ALT22" s="43"/>
      <c r="ALU22" s="43"/>
      <c r="ALV22" s="43"/>
      <c r="ALW22" s="43"/>
      <c r="ALX22" s="43"/>
      <c r="ALY22" s="43"/>
      <c r="ALZ22" s="43"/>
      <c r="AMA22" s="43"/>
      <c r="AMB22" s="43"/>
      <c r="AMC22" s="43"/>
      <c r="AMD22" s="43"/>
      <c r="AME22" s="43"/>
      <c r="AMF22" s="43"/>
      <c r="AMG22" s="43"/>
      <c r="AMH22" s="43"/>
      <c r="AMI22" s="43"/>
      <c r="AMJ22" s="43"/>
    </row>
    <row r="23" spans="1:1024">
      <c r="A23" s="1" t="s">
        <v>54</v>
      </c>
      <c r="B23" s="2">
        <v>44774</v>
      </c>
      <c r="C23" s="28">
        <v>850</v>
      </c>
      <c r="D23" s="29">
        <v>15</v>
      </c>
      <c r="E23" s="46">
        <f>Sayfa2!$D23*Sayfa2!$C23</f>
        <v>12750</v>
      </c>
      <c r="F23" s="2">
        <f>F21</f>
        <v>45350</v>
      </c>
      <c r="G23" s="17"/>
      <c r="H23" s="18">
        <v>33</v>
      </c>
      <c r="I23" s="19">
        <f>Sayfa2!$H23*Sayfa2!$G23</f>
        <v>0</v>
      </c>
      <c r="J23" s="28">
        <f t="shared" si="9"/>
        <v>18</v>
      </c>
      <c r="K23" s="47">
        <f>Sayfa2!$J23*Sayfa2!$C23</f>
        <v>15300</v>
      </c>
      <c r="L23" s="48">
        <f t="shared" si="10"/>
        <v>576</v>
      </c>
      <c r="M23" s="26">
        <f t="shared" si="11"/>
        <v>1.2</v>
      </c>
      <c r="N23" s="26">
        <f t="shared" si="12"/>
        <v>6.25E-2</v>
      </c>
      <c r="O23" s="4"/>
    </row>
    <row r="24" spans="1:1024">
      <c r="A24" s="1" t="s">
        <v>55</v>
      </c>
      <c r="B24" s="2">
        <v>45219</v>
      </c>
      <c r="C24" s="28">
        <v>50</v>
      </c>
      <c r="D24" s="29">
        <v>1826.53</v>
      </c>
      <c r="E24" s="46">
        <f>Sayfa2!$D24*Sayfa2!$C24</f>
        <v>91326.5</v>
      </c>
      <c r="F24" s="2">
        <f t="shared" si="13"/>
        <v>45350</v>
      </c>
      <c r="G24" s="17"/>
      <c r="H24" s="18">
        <v>2030</v>
      </c>
      <c r="I24" s="19">
        <f>Sayfa2!$H24*Sayfa2!$G24</f>
        <v>0</v>
      </c>
      <c r="J24" s="28">
        <f t="shared" si="9"/>
        <v>203.47000000000003</v>
      </c>
      <c r="K24" s="47">
        <f>Sayfa2!$J24*Sayfa2!$C24</f>
        <v>10173.500000000002</v>
      </c>
      <c r="L24" s="48">
        <f t="shared" si="10"/>
        <v>131</v>
      </c>
      <c r="M24" s="26">
        <f t="shared" si="11"/>
        <v>0.11139702058000692</v>
      </c>
      <c r="N24" s="26">
        <f t="shared" si="12"/>
        <v>2.5510768071757312E-2</v>
      </c>
    </row>
    <row r="25" spans="1:1024">
      <c r="A25" s="1" t="s">
        <v>55</v>
      </c>
      <c r="B25" s="2">
        <v>44244</v>
      </c>
      <c r="C25" s="28">
        <v>11</v>
      </c>
      <c r="D25" s="29">
        <v>402.1</v>
      </c>
      <c r="E25" s="46">
        <f>Sayfa2!$D25*Sayfa2!$C25</f>
        <v>4423.1000000000004</v>
      </c>
      <c r="F25" s="2">
        <f t="shared" si="13"/>
        <v>45350</v>
      </c>
      <c r="G25" s="17"/>
      <c r="H25" s="18">
        <f>H24</f>
        <v>2030</v>
      </c>
      <c r="I25" s="19">
        <f>Sayfa2!$H25*Sayfa2!$G25</f>
        <v>0</v>
      </c>
      <c r="J25" s="28">
        <f t="shared" si="9"/>
        <v>1627.9</v>
      </c>
      <c r="K25" s="47">
        <f>Sayfa2!$J25*Sayfa2!$C25</f>
        <v>17906.900000000001</v>
      </c>
      <c r="L25" s="48">
        <f t="shared" si="10"/>
        <v>1106</v>
      </c>
      <c r="M25" s="26">
        <f t="shared" si="11"/>
        <v>4.0484953991544392</v>
      </c>
      <c r="N25" s="26">
        <f t="shared" si="12"/>
        <v>0.10981452258104266</v>
      </c>
    </row>
    <row r="26" spans="1:1024">
      <c r="A26" s="1" t="s">
        <v>55</v>
      </c>
      <c r="B26" s="2">
        <v>44084</v>
      </c>
      <c r="C26" s="28">
        <v>50</v>
      </c>
      <c r="D26" s="29">
        <v>468.86</v>
      </c>
      <c r="E26" s="46">
        <f>Sayfa2!$D26*Sayfa2!$C26</f>
        <v>23443</v>
      </c>
      <c r="F26" s="2">
        <f t="shared" si="13"/>
        <v>45350</v>
      </c>
      <c r="G26" s="17"/>
      <c r="H26" s="18">
        <f>H25</f>
        <v>2030</v>
      </c>
      <c r="I26" s="19">
        <f>Sayfa2!$H26*Sayfa2!$G26</f>
        <v>0</v>
      </c>
      <c r="J26" s="28">
        <f t="shared" si="9"/>
        <v>1561.1399999999999</v>
      </c>
      <c r="K26" s="47">
        <f>Sayfa2!$J26*Sayfa2!$C26</f>
        <v>78057</v>
      </c>
      <c r="L26" s="48">
        <f t="shared" si="10"/>
        <v>1266</v>
      </c>
      <c r="M26" s="26">
        <f t="shared" si="11"/>
        <v>3.3296506419826812</v>
      </c>
      <c r="N26" s="26">
        <f t="shared" si="12"/>
        <v>7.8901673980632261E-2</v>
      </c>
    </row>
    <row r="27" spans="1:1024">
      <c r="A27" s="1" t="s">
        <v>55</v>
      </c>
      <c r="B27" s="2">
        <v>44020</v>
      </c>
      <c r="C27" s="28">
        <v>25</v>
      </c>
      <c r="D27" s="29">
        <v>399.87</v>
      </c>
      <c r="E27" s="46">
        <f>Sayfa2!$D27*Sayfa2!$C27</f>
        <v>9996.75</v>
      </c>
      <c r="F27" s="2">
        <f t="shared" si="13"/>
        <v>45350</v>
      </c>
      <c r="G27" s="17"/>
      <c r="H27" s="18">
        <f>H26</f>
        <v>2030</v>
      </c>
      <c r="I27" s="19">
        <f>Sayfa2!$H27*Sayfa2!$G27</f>
        <v>0</v>
      </c>
      <c r="J27" s="28">
        <f t="shared" si="9"/>
        <v>1630.13</v>
      </c>
      <c r="K27" s="47">
        <f>Sayfa2!$J27*Sayfa2!$C27</f>
        <v>40753.25</v>
      </c>
      <c r="L27" s="48">
        <f t="shared" si="10"/>
        <v>1330</v>
      </c>
      <c r="M27" s="26">
        <f t="shared" si="11"/>
        <v>4.0766499112211472</v>
      </c>
      <c r="N27" s="26">
        <f t="shared" si="12"/>
        <v>9.1954509275664981E-2</v>
      </c>
    </row>
    <row r="28" spans="1:1024">
      <c r="A28" s="1" t="s">
        <v>55</v>
      </c>
      <c r="B28" s="2">
        <v>43803</v>
      </c>
      <c r="C28" s="28">
        <v>24</v>
      </c>
      <c r="D28" s="29">
        <v>273.81</v>
      </c>
      <c r="E28" s="46">
        <f>Sayfa2!$D28*Sayfa2!$C28</f>
        <v>6571.4400000000005</v>
      </c>
      <c r="F28" s="2">
        <f t="shared" si="13"/>
        <v>45350</v>
      </c>
      <c r="G28" s="17"/>
      <c r="H28" s="18">
        <f>H27</f>
        <v>2030</v>
      </c>
      <c r="I28" s="19">
        <f>Sayfa2!$H28*Sayfa2!$G28</f>
        <v>0</v>
      </c>
      <c r="J28" s="28">
        <f t="shared" si="9"/>
        <v>1756.19</v>
      </c>
      <c r="K28" s="47">
        <f>Sayfa2!$J28*Sayfa2!$C28</f>
        <v>42148.56</v>
      </c>
      <c r="L28" s="48">
        <f t="shared" si="10"/>
        <v>1547</v>
      </c>
      <c r="M28" s="26">
        <f t="shared" si="11"/>
        <v>6.4139001497388692</v>
      </c>
      <c r="N28" s="26">
        <f t="shared" si="12"/>
        <v>0.12438073981394059</v>
      </c>
    </row>
    <row r="29" spans="1:1024">
      <c r="A29" s="1" t="s">
        <v>55</v>
      </c>
      <c r="B29" s="2">
        <v>43803</v>
      </c>
      <c r="C29" s="28">
        <v>1</v>
      </c>
      <c r="D29" s="29">
        <v>237.59</v>
      </c>
      <c r="E29" s="46">
        <f>Sayfa2!$D29*Sayfa2!$C29</f>
        <v>237.59</v>
      </c>
      <c r="F29" s="2">
        <f t="shared" si="13"/>
        <v>45350</v>
      </c>
      <c r="G29" s="17"/>
      <c r="H29" s="18">
        <f>H28</f>
        <v>2030</v>
      </c>
      <c r="I29" s="19">
        <f>Sayfa2!$H29*Sayfa2!$G29</f>
        <v>0</v>
      </c>
      <c r="J29" s="28">
        <f t="shared" si="9"/>
        <v>1792.41</v>
      </c>
      <c r="K29" s="47">
        <f>Sayfa2!$J29*Sayfa2!$C29</f>
        <v>1792.41</v>
      </c>
      <c r="L29" s="48">
        <f t="shared" si="10"/>
        <v>1547</v>
      </c>
      <c r="M29" s="26">
        <f t="shared" si="11"/>
        <v>7.5441306452291768</v>
      </c>
      <c r="N29" s="26">
        <f t="shared" si="12"/>
        <v>0.14629859040521997</v>
      </c>
    </row>
    <row r="30" spans="1:1024">
      <c r="C30" s="28"/>
      <c r="D30" s="29"/>
      <c r="E30" s="47"/>
      <c r="F30" s="49"/>
      <c r="G30" s="50"/>
      <c r="H30" s="51"/>
      <c r="I30" s="19"/>
      <c r="J30" s="41"/>
      <c r="M30" s="42"/>
      <c r="N30" s="42"/>
    </row>
    <row r="31" spans="1:1024">
      <c r="C31" s="28"/>
      <c r="D31" s="29"/>
      <c r="E31" s="47"/>
      <c r="F31" s="49"/>
      <c r="G31" s="50"/>
      <c r="H31" s="51"/>
      <c r="I31" s="19"/>
      <c r="J31" s="41"/>
      <c r="M31" s="42"/>
      <c r="N31" s="42"/>
    </row>
    <row r="32" spans="1:1024">
      <c r="A32" s="52"/>
      <c r="B32" s="53"/>
      <c r="C32" s="54"/>
      <c r="D32" s="52"/>
      <c r="E32" s="55"/>
      <c r="F32" s="56"/>
      <c r="G32" s="57"/>
      <c r="H32" s="58"/>
      <c r="J32" s="54"/>
      <c r="K32" s="52"/>
      <c r="L32" s="52"/>
      <c r="M32" s="52"/>
    </row>
    <row r="33" spans="1:15">
      <c r="C33" s="32"/>
      <c r="D33" s="43"/>
      <c r="E33" s="59"/>
      <c r="F33" s="49"/>
      <c r="G33" s="60"/>
      <c r="H33" s="61"/>
      <c r="J33"/>
    </row>
    <row r="34" spans="1:15">
      <c r="C34" s="32"/>
      <c r="D34" s="43"/>
      <c r="E34" s="59"/>
      <c r="F34" s="49"/>
      <c r="G34" s="60"/>
      <c r="H34" s="61"/>
      <c r="J34"/>
    </row>
    <row r="35" spans="1:15">
      <c r="C35" s="32"/>
      <c r="D35" s="43"/>
      <c r="E35" s="59"/>
      <c r="F35" s="49"/>
      <c r="G35" s="60"/>
      <c r="H35" s="61"/>
      <c r="J35"/>
    </row>
    <row r="36" spans="1:15">
      <c r="A36" s="1" t="s">
        <v>56</v>
      </c>
      <c r="B36" s="2">
        <v>45344</v>
      </c>
      <c r="C36" s="28">
        <v>2</v>
      </c>
      <c r="D36" s="29">
        <v>571.10522800000001</v>
      </c>
      <c r="E36" s="46">
        <f>Sayfa2!$D36*Sayfa2!$C36</f>
        <v>1142.210456</v>
      </c>
      <c r="F36" s="2">
        <f>F17</f>
        <v>45350</v>
      </c>
      <c r="G36" s="17">
        <v>2</v>
      </c>
      <c r="H36" s="18">
        <v>573.835914</v>
      </c>
      <c r="I36" s="19">
        <f>Sayfa2!$H36*Sayfa2!$G36</f>
        <v>1147.671828</v>
      </c>
      <c r="J36" s="28">
        <f t="shared" ref="J36:J44" si="14">H36-D36</f>
        <v>2.7306859999999915</v>
      </c>
      <c r="K36" s="47">
        <f>Sayfa2!$J36*Sayfa2!$G36</f>
        <v>5.461371999999983</v>
      </c>
      <c r="L36" s="48">
        <f t="shared" ref="L36:L44" si="15">F36-B36</f>
        <v>6</v>
      </c>
      <c r="M36" s="26">
        <f>K36/E36</f>
        <v>4.7814060634023678E-3</v>
      </c>
      <c r="N36" s="26">
        <f>M36/L36*30</f>
        <v>2.3907030317011836E-2</v>
      </c>
      <c r="O36" s="45"/>
    </row>
    <row r="37" spans="1:15">
      <c r="A37" s="1" t="s">
        <v>57</v>
      </c>
      <c r="B37" s="2">
        <v>45344</v>
      </c>
      <c r="C37" s="28">
        <v>1</v>
      </c>
      <c r="D37" s="29">
        <v>571.10522800000001</v>
      </c>
      <c r="E37" s="46">
        <f>Sayfa2!$D37*Sayfa2!$C37</f>
        <v>571.10522800000001</v>
      </c>
      <c r="F37" s="2">
        <f>F18</f>
        <v>45350</v>
      </c>
      <c r="G37" s="17">
        <v>1</v>
      </c>
      <c r="H37" s="18">
        <v>573.835914</v>
      </c>
      <c r="I37" s="19">
        <f>Sayfa2!$H37*Sayfa2!$G37</f>
        <v>573.835914</v>
      </c>
      <c r="J37" s="28">
        <f t="shared" si="14"/>
        <v>2.7306859999999915</v>
      </c>
      <c r="K37" s="47">
        <f>Sayfa2!$J37*Sayfa2!$G37</f>
        <v>2.7306859999999915</v>
      </c>
      <c r="L37" s="48">
        <f t="shared" si="15"/>
        <v>6</v>
      </c>
      <c r="M37" s="26">
        <f>K37/E37</f>
        <v>4.7814060634023678E-3</v>
      </c>
      <c r="N37" s="26">
        <f>M37/L37*30</f>
        <v>2.3907030317011836E-2</v>
      </c>
      <c r="O37" s="45"/>
    </row>
    <row r="38" spans="1:15">
      <c r="A38" s="1" t="s">
        <v>58</v>
      </c>
      <c r="B38" s="2">
        <v>45344</v>
      </c>
      <c r="C38" s="28">
        <v>44</v>
      </c>
      <c r="D38" s="29">
        <v>571.10522800000001</v>
      </c>
      <c r="E38" s="46">
        <f>Sayfa2!$D38*Sayfa2!$C38</f>
        <v>25128.630032000001</v>
      </c>
      <c r="F38" s="2">
        <f>F17</f>
        <v>45350</v>
      </c>
      <c r="G38" s="17">
        <v>44</v>
      </c>
      <c r="H38" s="18">
        <v>573.835914</v>
      </c>
      <c r="I38" s="19">
        <f>Sayfa2!$H38*Sayfa2!$G38</f>
        <v>25248.780215999999</v>
      </c>
      <c r="J38" s="28">
        <f t="shared" si="14"/>
        <v>2.7306859999999915</v>
      </c>
      <c r="K38" s="47">
        <f>Sayfa2!$J38*Sayfa2!$G38</f>
        <v>120.15018399999963</v>
      </c>
      <c r="L38" s="48">
        <f t="shared" si="15"/>
        <v>6</v>
      </c>
      <c r="M38" s="26">
        <f>K38/E38</f>
        <v>4.7814060634023669E-3</v>
      </c>
      <c r="N38" s="26">
        <f>M38/L38*30</f>
        <v>2.3907030317011836E-2</v>
      </c>
      <c r="O38" s="45"/>
    </row>
    <row r="39" spans="1:15">
      <c r="A39" s="1" t="s">
        <v>58</v>
      </c>
      <c r="B39" s="2">
        <v>45341</v>
      </c>
      <c r="C39" s="28">
        <v>106</v>
      </c>
      <c r="D39" s="29">
        <v>569.09258399999999</v>
      </c>
      <c r="E39" s="46">
        <f>Sayfa2!$D39*Sayfa2!$C39</f>
        <v>60323.813903999995</v>
      </c>
      <c r="F39" s="2">
        <f>F38</f>
        <v>45350</v>
      </c>
      <c r="G39" s="17">
        <v>106</v>
      </c>
      <c r="H39" s="18">
        <v>573.835914</v>
      </c>
      <c r="I39" s="19">
        <f>Sayfa2!$H39*Sayfa2!$G39</f>
        <v>60826.606884000001</v>
      </c>
      <c r="J39" s="28">
        <f t="shared" si="14"/>
        <v>4.7433300000000145</v>
      </c>
      <c r="K39" s="47">
        <f>Sayfa2!$J39*Sayfa2!$G39</f>
        <v>502.79298000000153</v>
      </c>
      <c r="L39" s="48">
        <f t="shared" si="15"/>
        <v>9</v>
      </c>
      <c r="M39" s="26">
        <f>K39/E39</f>
        <v>8.3349003894241831E-3</v>
      </c>
      <c r="N39" s="26">
        <f>M39/L39*30</f>
        <v>2.778300129808061E-2</v>
      </c>
      <c r="O39" s="45"/>
    </row>
    <row r="40" spans="1:15">
      <c r="A40" s="1" t="s">
        <v>59</v>
      </c>
      <c r="B40" s="2">
        <v>45338</v>
      </c>
      <c r="C40" s="3">
        <v>64</v>
      </c>
      <c r="D40" s="1">
        <v>567.08235100000002</v>
      </c>
      <c r="E40" s="46">
        <f>Sayfa2!$D40*Sayfa2!$C40</f>
        <v>36293.270464000001</v>
      </c>
      <c r="F40" s="2">
        <v>45344</v>
      </c>
      <c r="G40" s="28">
        <v>64</v>
      </c>
      <c r="H40" s="1">
        <v>571.10522800000001</v>
      </c>
      <c r="I40" s="19">
        <f>Sayfa2!$H40*Sayfa2!$G40</f>
        <v>36550.734592000001</v>
      </c>
      <c r="J40" s="28">
        <f t="shared" si="14"/>
        <v>4.022876999999994</v>
      </c>
      <c r="K40" s="47">
        <f>Sayfa2!$J40*Sayfa2!$G40</f>
        <v>257.46412799999962</v>
      </c>
      <c r="L40" s="48">
        <f t="shared" si="15"/>
        <v>6</v>
      </c>
      <c r="M40" s="62">
        <f>K40/E40</f>
        <v>7.0939908337933691E-3</v>
      </c>
      <c r="N40" s="62">
        <f>M40/L40*30</f>
        <v>3.5469954168966845E-2</v>
      </c>
      <c r="O40" s="45"/>
    </row>
    <row r="41" spans="1:15">
      <c r="A41" s="1" t="s">
        <v>50</v>
      </c>
      <c r="B41" s="2">
        <v>45299</v>
      </c>
      <c r="C41" s="3">
        <v>50</v>
      </c>
      <c r="D41" s="1">
        <v>542.43450199999995</v>
      </c>
      <c r="E41" s="46">
        <f>Sayfa2!$D41*Sayfa2!$C41</f>
        <v>27121.725099999996</v>
      </c>
      <c r="F41" s="2">
        <v>45344</v>
      </c>
      <c r="G41" s="28">
        <v>50</v>
      </c>
      <c r="H41" s="1">
        <v>571.10522800000001</v>
      </c>
      <c r="I41" s="19">
        <f>Sayfa2!$H41*Sayfa2!$G41</f>
        <v>28555.261399999999</v>
      </c>
      <c r="J41" s="28">
        <f t="shared" si="14"/>
        <v>28.670726000000059</v>
      </c>
      <c r="K41" s="47">
        <f>Sayfa2!$J41*Sayfa2!$G41</f>
        <v>1433.5363000000029</v>
      </c>
      <c r="L41" s="48">
        <f t="shared" si="15"/>
        <v>45</v>
      </c>
      <c r="M41" s="62">
        <f t="shared" ref="M41:M43" si="16">K41/E41</f>
        <v>5.2855645970690972E-2</v>
      </c>
      <c r="N41" s="62">
        <f t="shared" ref="N41:N44" si="17">M41/L41*30</f>
        <v>3.5237097313793986E-2</v>
      </c>
      <c r="O41" s="45"/>
    </row>
    <row r="42" spans="1:15">
      <c r="A42" s="1" t="s">
        <v>50</v>
      </c>
      <c r="B42" s="2">
        <v>45321</v>
      </c>
      <c r="C42" s="3">
        <v>50</v>
      </c>
      <c r="D42" s="1">
        <v>555.950107</v>
      </c>
      <c r="E42" s="46">
        <f>Sayfa2!$D42*Sayfa2!$C42</f>
        <v>27797.505349999999</v>
      </c>
      <c r="F42" s="2">
        <v>45344</v>
      </c>
      <c r="G42" s="28">
        <v>50</v>
      </c>
      <c r="H42" s="1">
        <v>571.10522800000001</v>
      </c>
      <c r="I42" s="19">
        <f>Sayfa2!$H42*Sayfa2!$G42</f>
        <v>28555.261399999999</v>
      </c>
      <c r="J42" s="28">
        <f t="shared" si="14"/>
        <v>15.155121000000008</v>
      </c>
      <c r="K42" s="47">
        <f>Sayfa2!$J42*Sayfa2!$G42</f>
        <v>757.75605000000041</v>
      </c>
      <c r="L42" s="48">
        <f t="shared" si="15"/>
        <v>23</v>
      </c>
      <c r="M42" s="62">
        <f t="shared" si="16"/>
        <v>2.7259858050535473E-2</v>
      </c>
      <c r="N42" s="62">
        <f t="shared" si="17"/>
        <v>3.5556336587654967E-2</v>
      </c>
      <c r="O42" s="45"/>
    </row>
    <row r="43" spans="1:15">
      <c r="A43" s="1" t="s">
        <v>50</v>
      </c>
      <c r="B43" s="2">
        <v>45322</v>
      </c>
      <c r="C43" s="3">
        <v>16</v>
      </c>
      <c r="D43" s="1">
        <v>555.950107</v>
      </c>
      <c r="E43" s="46">
        <f>Sayfa2!$D43*Sayfa2!$C43</f>
        <v>8895.201712</v>
      </c>
      <c r="F43" s="2">
        <v>45344</v>
      </c>
      <c r="G43" s="28">
        <v>16</v>
      </c>
      <c r="H43" s="1">
        <v>571.10522800000001</v>
      </c>
      <c r="I43" s="19">
        <f>Sayfa2!$H43*Sayfa2!$G43</f>
        <v>9137.6836480000002</v>
      </c>
      <c r="J43" s="28">
        <f t="shared" si="14"/>
        <v>15.155121000000008</v>
      </c>
      <c r="K43" s="47">
        <f>Sayfa2!$J43*Sayfa2!$G43</f>
        <v>242.48193600000013</v>
      </c>
      <c r="L43" s="48">
        <f t="shared" si="15"/>
        <v>22</v>
      </c>
      <c r="M43" s="62">
        <f t="shared" si="16"/>
        <v>2.7259858050535473E-2</v>
      </c>
      <c r="N43" s="62">
        <f t="shared" si="17"/>
        <v>3.7172533705275651E-2</v>
      </c>
      <c r="O43" s="45"/>
    </row>
    <row r="44" spans="1:15">
      <c r="A44" s="1" t="s">
        <v>60</v>
      </c>
      <c r="B44" s="2">
        <v>45335</v>
      </c>
      <c r="C44" s="3">
        <v>313</v>
      </c>
      <c r="D44" s="3">
        <v>190.8</v>
      </c>
      <c r="E44" s="46">
        <f>Sayfa2!$D44*Sayfa2!$C44</f>
        <v>59720.4</v>
      </c>
      <c r="F44" s="2">
        <v>45337</v>
      </c>
      <c r="G44" s="28">
        <v>313</v>
      </c>
      <c r="H44" s="1">
        <v>203.3</v>
      </c>
      <c r="I44" s="19">
        <f>Sayfa2!$H44*Sayfa2!$G44</f>
        <v>63632.9</v>
      </c>
      <c r="J44" s="28">
        <f t="shared" si="14"/>
        <v>12.5</v>
      </c>
      <c r="K44" s="47">
        <f>Sayfa2!$J44*Sayfa2!$G44</f>
        <v>3912.5</v>
      </c>
      <c r="L44" s="48">
        <f t="shared" si="15"/>
        <v>2</v>
      </c>
      <c r="M44" s="62">
        <f>K44/E44</f>
        <v>6.5513626834381555E-2</v>
      </c>
      <c r="N44" s="62">
        <f t="shared" si="17"/>
        <v>0.98270440251572333</v>
      </c>
      <c r="O44" s="45"/>
    </row>
    <row r="45" spans="1:15">
      <c r="A45" s="1" t="s">
        <v>61</v>
      </c>
      <c r="B45"/>
      <c r="C45"/>
      <c r="D45"/>
      <c r="E45" s="46">
        <f>Sayfa2!$D45*Sayfa2!$C45</f>
        <v>0</v>
      </c>
      <c r="F45" s="30"/>
      <c r="G45"/>
      <c r="H45" s="44"/>
      <c r="I45" s="19">
        <f>Sayfa2!$H45*Sayfa2!$G45</f>
        <v>0</v>
      </c>
      <c r="J45" s="3">
        <v>-133.63</v>
      </c>
      <c r="K45" s="47">
        <f>Sayfa2!$J45*Sayfa2!$G45</f>
        <v>0</v>
      </c>
      <c r="M45"/>
      <c r="O45" s="45"/>
    </row>
    <row r="46" spans="1:15">
      <c r="A46" s="1" t="s">
        <v>50</v>
      </c>
      <c r="B46" s="2">
        <v>45296</v>
      </c>
      <c r="C46" s="3">
        <v>110</v>
      </c>
      <c r="D46" s="1">
        <v>540.60110799999995</v>
      </c>
      <c r="E46" s="46">
        <f>Sayfa2!$D46*Sayfa2!$C46</f>
        <v>59466.121879999992</v>
      </c>
      <c r="F46" s="2">
        <v>45335</v>
      </c>
      <c r="G46" s="28">
        <v>110</v>
      </c>
      <c r="H46" s="1">
        <v>565.11282900000003</v>
      </c>
      <c r="I46" s="19">
        <f>Sayfa2!$H46*Sayfa2!$G46</f>
        <v>62162.411190000006</v>
      </c>
      <c r="J46" s="15">
        <f t="shared" ref="J46:J58" si="18">H46-D46</f>
        <v>24.51172100000008</v>
      </c>
      <c r="K46" s="47">
        <f>Sayfa2!$J46*Sayfa2!$G46</f>
        <v>2696.2893100000088</v>
      </c>
      <c r="L46" s="48">
        <f t="shared" ref="L46:L53" si="19">F46-B46</f>
        <v>39</v>
      </c>
      <c r="M46" s="62">
        <f>K46/E46</f>
        <v>4.5341603332415076E-2</v>
      </c>
      <c r="N46" s="62">
        <f>K46/E46</f>
        <v>4.5341603332415076E-2</v>
      </c>
      <c r="O46" s="45"/>
    </row>
    <row r="47" spans="1:15">
      <c r="A47" s="1" t="s">
        <v>62</v>
      </c>
      <c r="B47" s="2">
        <v>45222</v>
      </c>
      <c r="C47" s="3">
        <v>9</v>
      </c>
      <c r="D47" s="1">
        <v>130</v>
      </c>
      <c r="E47" s="46">
        <f>Sayfa2!$D47*Sayfa2!$C47</f>
        <v>1170</v>
      </c>
      <c r="F47" s="63">
        <v>45334</v>
      </c>
      <c r="G47" s="28">
        <v>9</v>
      </c>
      <c r="H47" s="64">
        <v>145.5</v>
      </c>
      <c r="I47" s="19">
        <f>Sayfa2!$H47*Sayfa2!$G47</f>
        <v>1309.5</v>
      </c>
      <c r="J47" s="15">
        <f t="shared" si="18"/>
        <v>15.5</v>
      </c>
      <c r="K47" s="47">
        <f>Sayfa2!$J47*Sayfa2!$G47</f>
        <v>139.5</v>
      </c>
      <c r="L47" s="48">
        <f t="shared" si="19"/>
        <v>112</v>
      </c>
      <c r="M47" s="62">
        <f t="shared" ref="M47:M59" si="20">K47/E47</f>
        <v>0.11923076923076924</v>
      </c>
      <c r="N47" s="62">
        <f>K47/E47</f>
        <v>0.11923076923076924</v>
      </c>
      <c r="O47" s="45"/>
    </row>
    <row r="48" spans="1:15">
      <c r="A48" s="1" t="s">
        <v>62</v>
      </c>
      <c r="B48" s="2">
        <v>45271</v>
      </c>
      <c r="C48" s="3">
        <v>10</v>
      </c>
      <c r="D48" s="1">
        <v>144.001</v>
      </c>
      <c r="E48" s="46">
        <f>Sayfa2!$D48*Sayfa2!$C48</f>
        <v>1440.01</v>
      </c>
      <c r="F48" s="63">
        <v>45334</v>
      </c>
      <c r="G48" s="28">
        <v>10</v>
      </c>
      <c r="H48" s="64">
        <v>145.5</v>
      </c>
      <c r="I48" s="19">
        <f>Sayfa2!$H48*Sayfa2!$G48</f>
        <v>1455</v>
      </c>
      <c r="J48" s="15">
        <f t="shared" si="18"/>
        <v>1.4989999999999952</v>
      </c>
      <c r="K48" s="47">
        <f>Sayfa2!$J48*Sayfa2!$G48</f>
        <v>14.989999999999952</v>
      </c>
      <c r="L48" s="48">
        <f t="shared" si="19"/>
        <v>63</v>
      </c>
      <c r="M48" s="62">
        <f t="shared" si="20"/>
        <v>1.0409649932986544E-2</v>
      </c>
      <c r="N48" s="62">
        <f>K48/E48</f>
        <v>1.0409649932986544E-2</v>
      </c>
      <c r="O48" s="45"/>
    </row>
    <row r="49" spans="1:15">
      <c r="A49" s="1" t="s">
        <v>62</v>
      </c>
      <c r="B49" s="2">
        <v>45288</v>
      </c>
      <c r="C49" s="3">
        <v>20</v>
      </c>
      <c r="D49" s="1">
        <v>115.34</v>
      </c>
      <c r="E49" s="46">
        <f>Sayfa2!$D49*Sayfa2!$C49</f>
        <v>2306.8000000000002</v>
      </c>
      <c r="F49" s="63">
        <v>45334</v>
      </c>
      <c r="G49" s="28">
        <v>20</v>
      </c>
      <c r="H49" s="64">
        <v>145.5</v>
      </c>
      <c r="I49" s="19">
        <f>Sayfa2!$H49*Sayfa2!$G49</f>
        <v>2910</v>
      </c>
      <c r="J49" s="15">
        <f t="shared" si="18"/>
        <v>30.159999999999997</v>
      </c>
      <c r="K49" s="47">
        <f>Sayfa2!$J49*Sayfa2!$G49</f>
        <v>603.19999999999993</v>
      </c>
      <c r="L49" s="48">
        <f t="shared" si="19"/>
        <v>46</v>
      </c>
      <c r="M49" s="62">
        <f t="shared" si="20"/>
        <v>0.26148777527310557</v>
      </c>
      <c r="N49" s="62">
        <f>K49/E49</f>
        <v>0.26148777527310557</v>
      </c>
      <c r="O49" s="45"/>
    </row>
    <row r="50" spans="1:15">
      <c r="A50" s="1" t="s">
        <v>50</v>
      </c>
      <c r="B50" s="2">
        <v>45322</v>
      </c>
      <c r="C50" s="3">
        <v>10</v>
      </c>
      <c r="D50" s="1">
        <v>555.950107</v>
      </c>
      <c r="E50" s="46">
        <f>Sayfa2!$D50*Sayfa2!$C50</f>
        <v>5559.5010700000003</v>
      </c>
      <c r="F50" s="2">
        <v>45334</v>
      </c>
      <c r="G50" s="28">
        <v>10</v>
      </c>
      <c r="H50" s="1">
        <v>564.45009800000003</v>
      </c>
      <c r="I50" s="19">
        <f>Sayfa2!$H50*Sayfa2!$G50</f>
        <v>5644.5009800000007</v>
      </c>
      <c r="J50" s="15">
        <f t="shared" si="18"/>
        <v>8.4999910000000227</v>
      </c>
      <c r="K50" s="47">
        <f>Sayfa2!$J50*Sayfa2!$G50</f>
        <v>84.999910000000227</v>
      </c>
      <c r="L50" s="48">
        <f t="shared" si="19"/>
        <v>12</v>
      </c>
      <c r="M50" s="62">
        <f t="shared" si="20"/>
        <v>1.5289125576155384E-2</v>
      </c>
      <c r="N50" s="62">
        <f>M50/L50*30</f>
        <v>3.8222813940388463E-2</v>
      </c>
      <c r="O50" s="45"/>
    </row>
    <row r="51" spans="1:15">
      <c r="A51" s="43" t="s">
        <v>50</v>
      </c>
      <c r="B51" s="30">
        <v>45322</v>
      </c>
      <c r="C51" s="32">
        <v>46</v>
      </c>
      <c r="D51" s="43">
        <v>555.950107</v>
      </c>
      <c r="E51" s="46">
        <f>Sayfa2!$D51*Sayfa2!$C51</f>
        <v>25573.704922000001</v>
      </c>
      <c r="F51" s="30">
        <v>45327</v>
      </c>
      <c r="G51" s="32">
        <v>46</v>
      </c>
      <c r="H51" s="43">
        <v>559.83385699999997</v>
      </c>
      <c r="I51" s="19">
        <f>Sayfa2!$H51*Sayfa2!$G51</f>
        <v>25752.357421999997</v>
      </c>
      <c r="J51" s="45">
        <f t="shared" si="18"/>
        <v>3.8837499999999636</v>
      </c>
      <c r="K51" s="47">
        <f>Sayfa2!$J51*Sayfa2!$G51</f>
        <v>178.65249999999833</v>
      </c>
      <c r="L51" s="48">
        <f t="shared" si="19"/>
        <v>5</v>
      </c>
      <c r="M51" s="62">
        <f t="shared" si="20"/>
        <v>6.9857887445284065E-3</v>
      </c>
      <c r="N51" s="62">
        <f>M51/L51*30</f>
        <v>4.1914732467170444E-2</v>
      </c>
      <c r="O51" s="45"/>
    </row>
    <row r="52" spans="1:15">
      <c r="A52" s="43" t="s">
        <v>63</v>
      </c>
      <c r="B52" s="30">
        <v>45267</v>
      </c>
      <c r="C52" s="32">
        <v>10</v>
      </c>
      <c r="D52" s="43">
        <v>49.18</v>
      </c>
      <c r="E52" s="46">
        <f>Sayfa2!$D52*Sayfa2!$C52</f>
        <v>491.8</v>
      </c>
      <c r="F52" s="30">
        <v>45327</v>
      </c>
      <c r="G52" s="32">
        <v>10</v>
      </c>
      <c r="H52" s="65">
        <v>52</v>
      </c>
      <c r="I52" s="19">
        <f>Sayfa2!$H52*Sayfa2!$G52</f>
        <v>520</v>
      </c>
      <c r="J52" s="45">
        <f t="shared" si="18"/>
        <v>2.8200000000000003</v>
      </c>
      <c r="K52" s="47">
        <f>Sayfa2!$J52*Sayfa2!$G52</f>
        <v>28.200000000000003</v>
      </c>
      <c r="L52" s="48">
        <f t="shared" si="19"/>
        <v>60</v>
      </c>
      <c r="M52" s="62">
        <f t="shared" si="20"/>
        <v>5.7340382269215132E-2</v>
      </c>
      <c r="N52" s="62">
        <f>M52/L52*30</f>
        <v>2.8670191134607566E-2</v>
      </c>
      <c r="O52" s="45"/>
    </row>
    <row r="53" spans="1:15">
      <c r="A53" s="1" t="s">
        <v>64</v>
      </c>
      <c r="B53" s="2">
        <v>45267</v>
      </c>
      <c r="C53" s="3">
        <v>13</v>
      </c>
      <c r="D53" s="1">
        <v>28.3</v>
      </c>
      <c r="E53" s="46">
        <f>Sayfa2!$D53*Sayfa2!$C53</f>
        <v>367.90000000000003</v>
      </c>
      <c r="F53" s="2">
        <v>45313</v>
      </c>
      <c r="G53" s="28">
        <v>13</v>
      </c>
      <c r="H53" s="1">
        <v>41.6</v>
      </c>
      <c r="I53" s="19">
        <f>Sayfa2!$H53*Sayfa2!$G53</f>
        <v>540.80000000000007</v>
      </c>
      <c r="J53" s="45">
        <f t="shared" si="18"/>
        <v>13.3</v>
      </c>
      <c r="K53" s="47">
        <f>Sayfa2!$J53*Sayfa2!$G53</f>
        <v>172.9</v>
      </c>
      <c r="L53" s="66">
        <f t="shared" si="19"/>
        <v>46</v>
      </c>
      <c r="M53" s="62">
        <f>K53/E53</f>
        <v>0.46996466431095402</v>
      </c>
      <c r="N53" s="62">
        <f>M53/L53*30</f>
        <v>0.30649869411583958</v>
      </c>
      <c r="O53" s="45"/>
    </row>
    <row r="54" spans="1:15">
      <c r="A54" s="1" t="s">
        <v>65</v>
      </c>
      <c r="B54" s="2">
        <v>45273</v>
      </c>
      <c r="C54" s="3">
        <v>26</v>
      </c>
      <c r="D54" s="1">
        <v>55.08</v>
      </c>
      <c r="E54" s="46">
        <f>Sayfa2!$D54*Sayfa2!$C54</f>
        <v>1432.08</v>
      </c>
      <c r="F54" s="2">
        <v>45313</v>
      </c>
      <c r="G54" s="28">
        <v>26</v>
      </c>
      <c r="H54" s="1">
        <v>51.4</v>
      </c>
      <c r="I54" s="19">
        <f>Sayfa2!$H54*Sayfa2!$G54</f>
        <v>1336.3999999999999</v>
      </c>
      <c r="J54" s="15">
        <f t="shared" si="18"/>
        <v>-3.6799999999999997</v>
      </c>
      <c r="K54" s="47">
        <f>Sayfa2!$J54*Sayfa2!$G54</f>
        <v>-95.679999999999993</v>
      </c>
      <c r="L54" s="35"/>
      <c r="M54" s="108">
        <f t="shared" ref="M54:M55" si="21">K54/E54</f>
        <v>-6.6811909949164847E-2</v>
      </c>
      <c r="N54" s="62"/>
      <c r="O54" s="45"/>
    </row>
    <row r="55" spans="1:15">
      <c r="A55" s="1" t="s">
        <v>66</v>
      </c>
      <c r="B55" s="2">
        <v>45288</v>
      </c>
      <c r="C55" s="3">
        <v>100</v>
      </c>
      <c r="D55" s="1">
        <v>39.5</v>
      </c>
      <c r="E55" s="46">
        <f>Sayfa2!$D55*Sayfa2!$C55</f>
        <v>3950</v>
      </c>
      <c r="F55" s="2">
        <v>45313</v>
      </c>
      <c r="G55" s="28">
        <v>100</v>
      </c>
      <c r="H55" s="1">
        <v>51.4</v>
      </c>
      <c r="I55" s="19">
        <f>Sayfa2!$H55*Sayfa2!$G55</f>
        <v>5140</v>
      </c>
      <c r="J55" s="15">
        <f t="shared" si="18"/>
        <v>11.899999999999999</v>
      </c>
      <c r="K55" s="47">
        <f>Sayfa2!$J55*Sayfa2!$G55</f>
        <v>1189.9999999999998</v>
      </c>
      <c r="L55" s="66">
        <f>F55-B55</f>
        <v>25</v>
      </c>
      <c r="M55" s="62">
        <f t="shared" si="21"/>
        <v>0.30126582278481007</v>
      </c>
      <c r="N55" s="62">
        <f t="shared" ref="N55:N56" si="22">M55/L55*30</f>
        <v>0.36151898734177207</v>
      </c>
      <c r="O55" s="45"/>
    </row>
    <row r="56" spans="1:15">
      <c r="A56" s="1" t="s">
        <v>67</v>
      </c>
      <c r="B56" s="2">
        <v>45267</v>
      </c>
      <c r="C56" s="3">
        <v>300</v>
      </c>
      <c r="D56" s="1">
        <v>18.207357999999999</v>
      </c>
      <c r="E56" s="46">
        <f>Sayfa2!$D56*Sayfa2!$C56</f>
        <v>5462.2073999999993</v>
      </c>
      <c r="F56" s="2">
        <v>45288</v>
      </c>
      <c r="G56" s="28">
        <v>300</v>
      </c>
      <c r="H56" s="1">
        <v>18.625761000000001</v>
      </c>
      <c r="I56" s="19">
        <f>Sayfa2!$H56*Sayfa2!$G56</f>
        <v>5587.7282999999998</v>
      </c>
      <c r="J56" s="15">
        <f t="shared" si="18"/>
        <v>0.41840300000000141</v>
      </c>
      <c r="K56" s="47">
        <f>Sayfa2!$J56*Sayfa2!$G56</f>
        <v>125.52090000000042</v>
      </c>
      <c r="L56" s="1">
        <f>F56-B56</f>
        <v>21</v>
      </c>
      <c r="M56" s="62">
        <f t="shared" si="20"/>
        <v>2.2979885384798907E-2</v>
      </c>
      <c r="N56" s="62">
        <f t="shared" si="22"/>
        <v>3.2828407692569866E-2</v>
      </c>
      <c r="O56" s="45"/>
    </row>
    <row r="57" spans="1:15">
      <c r="A57" s="1" t="s">
        <v>50</v>
      </c>
      <c r="B57" s="2">
        <v>45267</v>
      </c>
      <c r="C57" s="3">
        <v>10</v>
      </c>
      <c r="D57" s="1">
        <v>523.88987099999997</v>
      </c>
      <c r="E57" s="46">
        <f>Sayfa2!$D57*Sayfa2!$C57</f>
        <v>5238.8987099999995</v>
      </c>
      <c r="F57" s="2">
        <v>45293</v>
      </c>
      <c r="G57" s="28">
        <v>10</v>
      </c>
      <c r="H57" s="1">
        <v>538.78970700000002</v>
      </c>
      <c r="I57" s="19">
        <f>Sayfa2!$H57*Sayfa2!$G57</f>
        <v>5387.89707</v>
      </c>
      <c r="J57" s="15">
        <f t="shared" si="18"/>
        <v>14.89983600000005</v>
      </c>
      <c r="K57" s="47">
        <f>Sayfa2!$J57*Sayfa2!$G57</f>
        <v>148.9983600000005</v>
      </c>
      <c r="L57" s="1">
        <f>F57-B57</f>
        <v>26</v>
      </c>
      <c r="M57" s="62">
        <f t="shared" si="20"/>
        <v>2.8440778920881354E-2</v>
      </c>
      <c r="N57" s="62">
        <f>M57/L57*30</f>
        <v>3.2816283370247716E-2</v>
      </c>
      <c r="O57" s="45"/>
    </row>
    <row r="58" spans="1:15">
      <c r="A58" s="1" t="s">
        <v>50</v>
      </c>
      <c r="B58" s="2">
        <v>45273</v>
      </c>
      <c r="C58" s="3">
        <v>28</v>
      </c>
      <c r="D58" s="1">
        <v>527.21223999999995</v>
      </c>
      <c r="E58" s="46">
        <f>Sayfa2!$D58*Sayfa2!$C58</f>
        <v>14761.942719999999</v>
      </c>
      <c r="F58" s="2">
        <v>45293</v>
      </c>
      <c r="G58" s="28">
        <v>28</v>
      </c>
      <c r="H58" s="1">
        <f>H57</f>
        <v>538.78970700000002</v>
      </c>
      <c r="I58" s="19">
        <f>Sayfa2!$H58*Sayfa2!$G58</f>
        <v>15086.111796000001</v>
      </c>
      <c r="J58" s="15">
        <f t="shared" si="18"/>
        <v>11.57746700000007</v>
      </c>
      <c r="K58" s="47">
        <f>Sayfa2!$J58*Sayfa2!$G58</f>
        <v>324.16907600000195</v>
      </c>
      <c r="L58" s="1">
        <f>F58-B58</f>
        <v>20</v>
      </c>
      <c r="M58" s="62">
        <f t="shared" si="20"/>
        <v>2.1959784165860925E-2</v>
      </c>
      <c r="N58" s="62">
        <f>M58/L58*30</f>
        <v>3.2939676248791384E-2</v>
      </c>
      <c r="O58" s="45"/>
    </row>
    <row r="59" spans="1:15">
      <c r="A59" s="1" t="s">
        <v>68</v>
      </c>
      <c r="B59" s="2">
        <v>45273</v>
      </c>
      <c r="C59">
        <v>22</v>
      </c>
      <c r="D59" s="1">
        <v>527.21223999999995</v>
      </c>
      <c r="E59" s="46">
        <f>Sayfa2!$D59*Sayfa2!$C59</f>
        <v>11598.669279999998</v>
      </c>
      <c r="F59" s="2">
        <v>45295</v>
      </c>
      <c r="G59" s="28">
        <v>22</v>
      </c>
      <c r="H59" s="1">
        <v>540.000044</v>
      </c>
      <c r="I59" s="19">
        <f>Sayfa2!$H59*Sayfa2!$G59</f>
        <v>11880.000968</v>
      </c>
      <c r="J59" s="15">
        <f>H59-D58</f>
        <v>12.787804000000051</v>
      </c>
      <c r="K59" s="47">
        <f>Sayfa2!$J59*Sayfa2!$G59</f>
        <v>281.33168800000112</v>
      </c>
      <c r="L59" s="1">
        <f>F59-B58</f>
        <v>22</v>
      </c>
      <c r="M59" s="62">
        <f t="shared" si="20"/>
        <v>2.4255514249821006E-2</v>
      </c>
      <c r="N59" s="62">
        <f>M59/L59*30</f>
        <v>3.3075701249755916E-2</v>
      </c>
      <c r="O59" s="45"/>
    </row>
    <row r="60" spans="1:15">
      <c r="E60" s="33"/>
      <c r="F60" s="30"/>
      <c r="G60" s="32"/>
      <c r="H60" s="44"/>
      <c r="I60" s="67"/>
      <c r="K60" s="35"/>
      <c r="L60" s="35"/>
    </row>
    <row r="61" spans="1:15">
      <c r="E61" s="33"/>
      <c r="F61" s="30"/>
      <c r="G61" s="32"/>
      <c r="H61" s="44"/>
      <c r="I61" s="67"/>
      <c r="J61"/>
      <c r="K61" s="35"/>
      <c r="L61" s="35"/>
    </row>
    <row r="62" spans="1:15">
      <c r="E62" s="33"/>
      <c r="F62" s="30"/>
      <c r="G62" s="32"/>
      <c r="H62" s="44"/>
      <c r="I62" s="67"/>
      <c r="J62"/>
      <c r="K62" s="35"/>
      <c r="L62" s="35"/>
    </row>
    <row r="63" spans="1:15">
      <c r="E63" s="33"/>
      <c r="F63" s="30"/>
      <c r="G63" s="32"/>
      <c r="H63" s="44"/>
      <c r="I63" s="67"/>
      <c r="J63"/>
      <c r="K63" s="35"/>
      <c r="L63" s="35"/>
    </row>
    <row r="64" spans="1:15">
      <c r="E64" s="33"/>
      <c r="F64" s="30"/>
      <c r="G64" s="32"/>
      <c r="H64" s="44"/>
      <c r="I64" s="67"/>
      <c r="J64"/>
      <c r="K64" s="35"/>
      <c r="L64" s="35"/>
    </row>
    <row r="65" spans="5:12">
      <c r="E65" s="33"/>
      <c r="F65" s="30"/>
      <c r="G65" s="32"/>
      <c r="H65" s="44"/>
      <c r="I65" s="67"/>
      <c r="J65"/>
      <c r="K65" s="35"/>
      <c r="L65" s="35"/>
    </row>
    <row r="66" spans="5:12">
      <c r="E66" s="33"/>
      <c r="F66" s="30"/>
      <c r="G66" s="32"/>
      <c r="H66" s="44"/>
      <c r="I66" s="67"/>
      <c r="J66"/>
      <c r="K66" s="35"/>
      <c r="L66" s="35"/>
    </row>
    <row r="67" spans="5:12">
      <c r="E67" s="33"/>
      <c r="F67" s="30"/>
      <c r="G67" s="32"/>
      <c r="H67" s="44"/>
      <c r="J67"/>
    </row>
    <row r="68" spans="5:12">
      <c r="E68" s="33"/>
      <c r="F68" s="30"/>
      <c r="G68" s="32"/>
      <c r="H68" s="44"/>
      <c r="J68"/>
    </row>
    <row r="69" spans="5:12">
      <c r="E69" s="33"/>
      <c r="F69" s="30"/>
      <c r="G69" s="32"/>
      <c r="H69" s="44"/>
      <c r="J69"/>
    </row>
    <row r="70" spans="5:12">
      <c r="E70" s="33"/>
      <c r="F70" s="30"/>
      <c r="G70" s="32"/>
      <c r="H70" s="44"/>
      <c r="J70"/>
    </row>
    <row r="71" spans="5:12">
      <c r="J71"/>
    </row>
    <row r="72" spans="5:12">
      <c r="J72"/>
    </row>
    <row r="73" spans="5:12">
      <c r="J73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K61:L66 N47 I61:I66 N52 L54 I60:L60 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A2" sqref="A2:K16"/>
    </sheetView>
  </sheetViews>
  <sheetFormatPr defaultRowHeight="12.75"/>
  <cols>
    <col min="2" max="2" width="9.28515625" style="110" bestFit="1" customWidth="1"/>
    <col min="3" max="3" width="6.28515625" style="111" bestFit="1" customWidth="1"/>
    <col min="4" max="4" width="13.140625" style="112" bestFit="1" customWidth="1"/>
    <col min="5" max="5" width="13.140625" style="112" customWidth="1"/>
    <col min="6" max="6" width="0.85546875" style="112" customWidth="1"/>
    <col min="7" max="7" width="6.28515625" style="110" bestFit="1" customWidth="1"/>
    <col min="8" max="8" width="8.85546875" style="110" bestFit="1" customWidth="1"/>
    <col min="9" max="9" width="9.140625" style="110"/>
    <col min="10" max="10" width="11.28515625" style="112" customWidth="1"/>
    <col min="11" max="11" width="10.5703125" style="110" bestFit="1" customWidth="1"/>
    <col min="12" max="12" width="12.140625" style="112" bestFit="1" customWidth="1"/>
    <col min="13" max="13" width="9.140625" style="112"/>
    <col min="14" max="18" width="9.140625" style="110"/>
  </cols>
  <sheetData>
    <row r="1" spans="1:13" s="111" customFormat="1">
      <c r="D1" s="112"/>
      <c r="E1" s="112"/>
      <c r="F1" s="112"/>
      <c r="J1" s="112"/>
      <c r="L1" s="112"/>
      <c r="M1" s="112"/>
    </row>
    <row r="2" spans="1:13" s="111" customFormat="1">
      <c r="B2" s="111" t="s">
        <v>172</v>
      </c>
      <c r="D2" s="112"/>
      <c r="E2" s="112"/>
      <c r="F2" s="112"/>
      <c r="J2" s="112"/>
      <c r="L2" s="112"/>
      <c r="M2" s="112"/>
    </row>
    <row r="3" spans="1:13" s="111" customFormat="1">
      <c r="D3" s="112"/>
      <c r="E3" s="112"/>
      <c r="F3" s="112"/>
      <c r="J3" s="112"/>
      <c r="L3" s="112"/>
      <c r="M3" s="112"/>
    </row>
    <row r="4" spans="1:13" s="111" customFormat="1">
      <c r="C4" s="111" t="s">
        <v>29</v>
      </c>
      <c r="D4" s="112"/>
      <c r="E4" s="112"/>
      <c r="F4" s="112"/>
      <c r="J4" s="112"/>
      <c r="L4" s="112"/>
      <c r="M4" s="112"/>
    </row>
    <row r="5" spans="1:13" s="111" customFormat="1">
      <c r="A5" s="111" t="s">
        <v>173</v>
      </c>
      <c r="B5" s="111" t="s">
        <v>41</v>
      </c>
      <c r="C5" s="111" t="s">
        <v>174</v>
      </c>
      <c r="D5" s="112" t="s">
        <v>38</v>
      </c>
      <c r="E5" s="112" t="s">
        <v>175</v>
      </c>
      <c r="F5" s="112"/>
      <c r="G5" s="111" t="s">
        <v>176</v>
      </c>
      <c r="H5" s="112" t="s">
        <v>38</v>
      </c>
      <c r="I5" s="112" t="s">
        <v>175</v>
      </c>
      <c r="J5" s="112" t="s">
        <v>177</v>
      </c>
      <c r="K5" s="111" t="s">
        <v>178</v>
      </c>
      <c r="L5" s="112"/>
      <c r="M5" s="112"/>
    </row>
    <row r="6" spans="1:13" s="111" customFormat="1">
      <c r="D6" s="112"/>
      <c r="E6" s="112"/>
      <c r="F6" s="112"/>
      <c r="J6" s="112"/>
      <c r="L6" s="112"/>
      <c r="M6" s="112"/>
    </row>
    <row r="7" spans="1:13" s="111" customFormat="1">
      <c r="D7" s="112"/>
      <c r="E7" s="112"/>
      <c r="F7" s="112"/>
      <c r="J7" s="112"/>
      <c r="L7" s="112"/>
      <c r="M7" s="112"/>
    </row>
    <row r="8" spans="1:13" s="111" customFormat="1">
      <c r="D8" s="112"/>
      <c r="E8" s="112"/>
      <c r="F8" s="112"/>
      <c r="J8" s="112"/>
      <c r="L8" s="112"/>
      <c r="M8" s="112"/>
    </row>
    <row r="9" spans="1:13" s="111" customFormat="1">
      <c r="D9" s="112"/>
      <c r="E9" s="112"/>
      <c r="F9" s="112"/>
      <c r="J9" s="112"/>
      <c r="L9" s="112"/>
      <c r="M9" s="112"/>
    </row>
    <row r="10" spans="1:13" s="111" customFormat="1">
      <c r="A10" s="111">
        <v>45351</v>
      </c>
      <c r="B10" s="110">
        <v>1.067704</v>
      </c>
      <c r="D10" s="112">
        <f>$C$14*B10</f>
        <v>53385.2</v>
      </c>
      <c r="E10" s="112">
        <f>D10-$D$14</f>
        <v>3224.9500000000044</v>
      </c>
      <c r="F10" s="112"/>
      <c r="G10" s="110"/>
      <c r="H10" s="112">
        <f>$G$12*B10</f>
        <v>80077.8</v>
      </c>
      <c r="I10" s="112">
        <f>H10-$H$12</f>
        <v>245.17500000000291</v>
      </c>
      <c r="J10" s="112">
        <f>E10+I10</f>
        <v>3470.1250000000073</v>
      </c>
      <c r="K10" s="113">
        <f>J10/($H$12+$D$14)</f>
        <v>2.669473230744383E-2</v>
      </c>
      <c r="L10" s="112"/>
      <c r="M10" s="112"/>
    </row>
    <row r="11" spans="1:13">
      <c r="A11" s="109">
        <v>45350</v>
      </c>
      <c r="B11" s="110">
        <v>1.067704</v>
      </c>
      <c r="D11" s="112">
        <f>$C$14*B11</f>
        <v>53385.2</v>
      </c>
      <c r="E11" s="112">
        <f>D11-$D$14</f>
        <v>3224.9500000000044</v>
      </c>
      <c r="H11" s="112">
        <f>$G$12*B11</f>
        <v>80077.8</v>
      </c>
      <c r="I11" s="112">
        <f>H11-$H$12</f>
        <v>245.17500000000291</v>
      </c>
      <c r="J11" s="112">
        <f>E11+I11</f>
        <v>3470.1250000000073</v>
      </c>
      <c r="K11" s="113">
        <f>J11/($H$12+$D$14)</f>
        <v>2.669473230744383E-2</v>
      </c>
    </row>
    <row r="12" spans="1:13">
      <c r="A12" s="109">
        <v>45349</v>
      </c>
      <c r="B12" s="110">
        <v>1.064435</v>
      </c>
      <c r="D12" s="112">
        <f>$C$14*B12</f>
        <v>53221.75</v>
      </c>
      <c r="E12" s="112">
        <f>D12-$D$14</f>
        <v>3061.5000000000073</v>
      </c>
      <c r="G12" s="111">
        <v>75000</v>
      </c>
      <c r="H12" s="112">
        <f>$B$12*G12</f>
        <v>79832.625</v>
      </c>
      <c r="I12" s="112">
        <f>H12-$H$12</f>
        <v>0</v>
      </c>
      <c r="J12" s="112">
        <f>E12+I12</f>
        <v>3061.5000000000073</v>
      </c>
      <c r="K12" s="113">
        <f>J12/($H$12+$D$14)</f>
        <v>2.3551290791899226E-2</v>
      </c>
    </row>
    <row r="13" spans="1:13">
      <c r="A13" s="109">
        <v>45348</v>
      </c>
      <c r="B13" s="110">
        <v>1.0192399999999999</v>
      </c>
      <c r="D13" s="112">
        <f>$C$14*B13</f>
        <v>50961.999999999993</v>
      </c>
      <c r="E13" s="112">
        <f>D13-$D$14</f>
        <v>801.75</v>
      </c>
      <c r="J13" s="112">
        <f>E13+I13</f>
        <v>801.75</v>
      </c>
      <c r="K13" s="113">
        <f>J13/($H$12+$D$14)</f>
        <v>6.167645726736946E-3</v>
      </c>
    </row>
    <row r="14" spans="1:13">
      <c r="A14" s="109">
        <v>45347</v>
      </c>
      <c r="B14" s="110">
        <v>1.0032049999999999</v>
      </c>
      <c r="C14" s="111">
        <v>50000</v>
      </c>
      <c r="D14" s="112">
        <f>$C$14*B14</f>
        <v>50160.249999999993</v>
      </c>
      <c r="E14" s="112">
        <f>D14-$D$14</f>
        <v>0</v>
      </c>
      <c r="J14" s="112">
        <f>E14+I14</f>
        <v>0</v>
      </c>
      <c r="K14" s="110">
        <f>J14/($H$12+$D$14)</f>
        <v>0</v>
      </c>
    </row>
    <row r="15" spans="1:13">
      <c r="A15" s="109">
        <v>45346</v>
      </c>
      <c r="B15" s="110">
        <v>0.97160999999999997</v>
      </c>
    </row>
    <row r="16" spans="1:13">
      <c r="A16" s="109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43"/>
  <sheetViews>
    <sheetView tabSelected="1" topLeftCell="A22" zoomScale="190" zoomScaleNormal="190" workbookViewId="0">
      <selection activeCell="E5" sqref="E5:E43"/>
    </sheetView>
  </sheetViews>
  <sheetFormatPr defaultRowHeight="12.75"/>
  <cols>
    <col min="1" max="1" width="10.42578125" style="117" bestFit="1" customWidth="1"/>
    <col min="2" max="2" width="18.42578125" style="128" bestFit="1" customWidth="1"/>
    <col min="3" max="3" width="13.28515625" style="123" customWidth="1"/>
    <col min="4" max="4" width="9.42578125" style="120" bestFit="1" customWidth="1"/>
    <col min="5" max="5" width="8.85546875" style="125" bestFit="1" customWidth="1"/>
    <col min="6" max="12" width="9.140625" style="117"/>
  </cols>
  <sheetData>
    <row r="1" spans="1:11" ht="25.5">
      <c r="A1" s="114" t="s">
        <v>173</v>
      </c>
      <c r="B1" s="126" t="s">
        <v>41</v>
      </c>
      <c r="C1" s="121" t="s">
        <v>179</v>
      </c>
      <c r="D1" s="119" t="s">
        <v>180</v>
      </c>
      <c r="E1" s="124" t="s">
        <v>181</v>
      </c>
    </row>
    <row r="2" spans="1:11">
      <c r="A2" s="115">
        <v>45289</v>
      </c>
      <c r="B2" s="126">
        <v>538.78970700000002</v>
      </c>
      <c r="C2" s="121" t="s">
        <v>182</v>
      </c>
      <c r="D2" s="116">
        <v>0</v>
      </c>
      <c r="E2" s="124" t="s">
        <v>183</v>
      </c>
    </row>
    <row r="3" spans="1:11">
      <c r="A3" s="115">
        <v>45294</v>
      </c>
      <c r="B3" s="126">
        <v>539.40629100000001</v>
      </c>
      <c r="C3" s="121" t="s">
        <v>184</v>
      </c>
      <c r="D3" s="116">
        <v>1.1000000000000001E-3</v>
      </c>
      <c r="E3" s="129">
        <f>D2+D3</f>
        <v>1.1000000000000001E-3</v>
      </c>
    </row>
    <row r="4" spans="1:11">
      <c r="A4" s="115">
        <v>45295</v>
      </c>
      <c r="B4" s="127">
        <v>540.000044</v>
      </c>
      <c r="C4" s="121" t="s">
        <v>185</v>
      </c>
      <c r="D4" s="116">
        <v>1.1000000000000001E-3</v>
      </c>
      <c r="E4" s="129">
        <f>D3+D4</f>
        <v>2.2000000000000001E-3</v>
      </c>
    </row>
    <row r="5" spans="1:11">
      <c r="A5" s="115">
        <v>45296</v>
      </c>
      <c r="B5" s="126">
        <v>540.60110799999995</v>
      </c>
      <c r="C5" s="121" t="s">
        <v>186</v>
      </c>
      <c r="D5" s="116">
        <v>1.1000000000000001E-3</v>
      </c>
      <c r="E5" s="129">
        <f>E4+D5</f>
        <v>3.3E-3</v>
      </c>
    </row>
    <row r="6" spans="1:11">
      <c r="A6" s="115">
        <v>45299</v>
      </c>
      <c r="B6" s="126">
        <v>542.43450199999995</v>
      </c>
      <c r="C6" s="122">
        <v>1833394</v>
      </c>
      <c r="D6" s="116">
        <v>3.3E-3</v>
      </c>
      <c r="E6" s="129">
        <f>E5+D6</f>
        <v>6.6E-3</v>
      </c>
    </row>
    <row r="7" spans="1:11">
      <c r="A7" s="115">
        <v>45300</v>
      </c>
      <c r="B7" s="126">
        <v>543.04310699999996</v>
      </c>
      <c r="C7" s="121" t="s">
        <v>187</v>
      </c>
      <c r="D7" s="116">
        <v>1.1000000000000001E-3</v>
      </c>
      <c r="E7" s="129">
        <f>E6+D7</f>
        <v>7.7000000000000002E-3</v>
      </c>
    </row>
    <row r="8" spans="1:11">
      <c r="A8" s="115">
        <v>45301</v>
      </c>
      <c r="B8" s="126">
        <v>543.64739199999997</v>
      </c>
      <c r="C8" s="121" t="s">
        <v>188</v>
      </c>
      <c r="D8" s="116">
        <v>1.1000000000000001E-3</v>
      </c>
      <c r="E8" s="129">
        <f>E7+D8</f>
        <v>8.8000000000000005E-3</v>
      </c>
    </row>
    <row r="9" spans="1:11">
      <c r="A9" s="115">
        <v>45302</v>
      </c>
      <c r="B9" s="126">
        <v>544.251892</v>
      </c>
      <c r="C9" s="121" t="s">
        <v>189</v>
      </c>
      <c r="D9" s="116">
        <v>1.1000000000000001E-3</v>
      </c>
      <c r="E9" s="129">
        <f t="shared" ref="E9:E43" si="0">E8+D9</f>
        <v>9.9000000000000008E-3</v>
      </c>
      <c r="K9" s="118"/>
    </row>
    <row r="10" spans="1:11">
      <c r="A10" s="115">
        <v>45303</v>
      </c>
      <c r="B10" s="126">
        <v>544.85273700000005</v>
      </c>
      <c r="C10" s="121" t="s">
        <v>190</v>
      </c>
      <c r="D10" s="116">
        <v>1.1000000000000001E-3</v>
      </c>
      <c r="E10" s="129">
        <f t="shared" si="0"/>
        <v>1.1000000000000001E-2</v>
      </c>
      <c r="K10" s="118"/>
    </row>
    <row r="11" spans="1:11">
      <c r="A11" s="115">
        <v>45306</v>
      </c>
      <c r="B11" s="126">
        <v>546.65639799999997</v>
      </c>
      <c r="C11" s="122">
        <v>1803661</v>
      </c>
      <c r="D11" s="116">
        <v>3.3E-3</v>
      </c>
      <c r="E11" s="129">
        <f t="shared" si="0"/>
        <v>1.43E-2</v>
      </c>
      <c r="K11" s="118"/>
    </row>
    <row r="12" spans="1:11">
      <c r="A12" s="115">
        <v>45307</v>
      </c>
      <c r="B12" s="126">
        <v>547.255898</v>
      </c>
      <c r="C12" s="121" t="s">
        <v>191</v>
      </c>
      <c r="D12" s="116">
        <v>1E-3</v>
      </c>
      <c r="E12" s="129">
        <f t="shared" si="0"/>
        <v>1.5300000000000001E-2</v>
      </c>
      <c r="K12" s="118"/>
    </row>
    <row r="13" spans="1:11">
      <c r="A13" s="115">
        <v>45308</v>
      </c>
      <c r="B13" s="126">
        <v>547.85336800000005</v>
      </c>
      <c r="C13" s="121" t="s">
        <v>192</v>
      </c>
      <c r="D13" s="116">
        <v>1E-3</v>
      </c>
      <c r="E13" s="129">
        <f t="shared" si="0"/>
        <v>1.6300000000000002E-2</v>
      </c>
    </row>
    <row r="14" spans="1:11">
      <c r="A14" s="115">
        <v>45309</v>
      </c>
      <c r="B14" s="126">
        <v>548.45883500000002</v>
      </c>
      <c r="C14" s="121" t="s">
        <v>193</v>
      </c>
      <c r="D14" s="116">
        <v>1.1000000000000001E-3</v>
      </c>
      <c r="E14" s="129">
        <f t="shared" si="0"/>
        <v>1.7400000000000002E-2</v>
      </c>
    </row>
    <row r="15" spans="1:11">
      <c r="A15" s="115">
        <v>45310</v>
      </c>
      <c r="B15" s="126">
        <v>549.06771900000001</v>
      </c>
      <c r="C15" s="121" t="s">
        <v>194</v>
      </c>
      <c r="D15" s="116">
        <v>1.1000000000000001E-3</v>
      </c>
      <c r="E15" s="129">
        <f t="shared" si="0"/>
        <v>1.8500000000000003E-2</v>
      </c>
    </row>
    <row r="16" spans="1:11">
      <c r="A16" s="115">
        <v>45313</v>
      </c>
      <c r="B16" s="126">
        <v>550.93394899999998</v>
      </c>
      <c r="C16" s="122">
        <v>1866230</v>
      </c>
      <c r="D16" s="116">
        <v>3.3E-3</v>
      </c>
      <c r="E16" s="129">
        <f t="shared" si="0"/>
        <v>2.1800000000000003E-2</v>
      </c>
    </row>
    <row r="17" spans="1:5">
      <c r="A17" s="115">
        <v>45314</v>
      </c>
      <c r="B17" s="126">
        <v>551.56365100000005</v>
      </c>
      <c r="C17" s="121" t="s">
        <v>195</v>
      </c>
      <c r="D17" s="116">
        <v>1.1000000000000001E-3</v>
      </c>
      <c r="E17" s="129">
        <f t="shared" si="0"/>
        <v>2.2900000000000004E-2</v>
      </c>
    </row>
    <row r="18" spans="1:5">
      <c r="A18" s="115">
        <v>45315</v>
      </c>
      <c r="B18" s="126">
        <v>552.18915300000003</v>
      </c>
      <c r="C18" s="121" t="s">
        <v>196</v>
      </c>
      <c r="D18" s="116">
        <v>1.1000000000000001E-3</v>
      </c>
      <c r="E18" s="129">
        <f t="shared" si="0"/>
        <v>2.4000000000000004E-2</v>
      </c>
    </row>
    <row r="19" spans="1:5">
      <c r="A19" s="115">
        <v>45316</v>
      </c>
      <c r="B19" s="126">
        <v>552.81493399999999</v>
      </c>
      <c r="C19" s="121" t="s">
        <v>197</v>
      </c>
      <c r="D19" s="116">
        <v>1.1000000000000001E-3</v>
      </c>
      <c r="E19" s="129">
        <f t="shared" si="0"/>
        <v>2.5100000000000004E-2</v>
      </c>
    </row>
    <row r="20" spans="1:5">
      <c r="A20" s="115">
        <v>45317</v>
      </c>
      <c r="B20" s="126">
        <v>553.42975100000001</v>
      </c>
      <c r="C20" s="121" t="s">
        <v>198</v>
      </c>
      <c r="D20" s="116">
        <v>1.1000000000000001E-3</v>
      </c>
      <c r="E20" s="129">
        <f t="shared" si="0"/>
        <v>2.6200000000000005E-2</v>
      </c>
    </row>
    <row r="21" spans="1:5">
      <c r="A21" s="115">
        <v>45320</v>
      </c>
      <c r="B21" s="126">
        <v>555.31532100000004</v>
      </c>
      <c r="C21" s="122">
        <v>1885570</v>
      </c>
      <c r="D21" s="116">
        <v>3.3999999999999998E-3</v>
      </c>
      <c r="E21" s="129">
        <f t="shared" si="0"/>
        <v>2.9600000000000005E-2</v>
      </c>
    </row>
    <row r="22" spans="1:5">
      <c r="A22" s="115">
        <v>45321</v>
      </c>
      <c r="B22" s="126">
        <v>555.950107</v>
      </c>
      <c r="C22" s="121" t="s">
        <v>199</v>
      </c>
      <c r="D22" s="116">
        <v>1.1000000000000001E-3</v>
      </c>
      <c r="E22" s="129">
        <f t="shared" si="0"/>
        <v>3.0700000000000005E-2</v>
      </c>
    </row>
    <row r="23" spans="1:5">
      <c r="A23" s="115">
        <v>45322</v>
      </c>
      <c r="B23" s="126">
        <v>556.58167700000001</v>
      </c>
      <c r="C23" s="121" t="s">
        <v>200</v>
      </c>
      <c r="D23" s="116">
        <v>1.1000000000000001E-3</v>
      </c>
      <c r="E23" s="129">
        <f t="shared" si="0"/>
        <v>3.1800000000000002E-2</v>
      </c>
    </row>
    <row r="24" spans="1:5">
      <c r="A24" s="115">
        <v>45323</v>
      </c>
      <c r="B24" s="126">
        <v>557.21083299999998</v>
      </c>
      <c r="C24" s="121" t="s">
        <v>201</v>
      </c>
      <c r="D24" s="116">
        <v>1.1000000000000001E-3</v>
      </c>
      <c r="E24" s="129">
        <f t="shared" si="0"/>
        <v>3.2899999999999999E-2</v>
      </c>
    </row>
    <row r="25" spans="1:5">
      <c r="A25" s="115">
        <v>45324</v>
      </c>
      <c r="B25" s="126">
        <v>557.85254299999997</v>
      </c>
      <c r="C25" s="121" t="s">
        <v>202</v>
      </c>
      <c r="D25" s="116">
        <v>1.1000000000000001E-3</v>
      </c>
      <c r="E25" s="129">
        <f t="shared" si="0"/>
        <v>3.3999999999999996E-2</v>
      </c>
    </row>
    <row r="26" spans="1:5">
      <c r="A26" s="115">
        <v>45327</v>
      </c>
      <c r="B26" s="126">
        <v>559.83385699999997</v>
      </c>
      <c r="C26" s="122">
        <v>1981314</v>
      </c>
      <c r="D26" s="116">
        <v>3.5000000000000001E-3</v>
      </c>
      <c r="E26" s="129">
        <f t="shared" si="0"/>
        <v>3.7499999999999999E-2</v>
      </c>
    </row>
    <row r="27" spans="1:5">
      <c r="A27" s="115">
        <v>45328</v>
      </c>
      <c r="B27" s="126">
        <v>560.499053</v>
      </c>
      <c r="C27" s="121" t="s">
        <v>203</v>
      </c>
      <c r="D27" s="116">
        <v>1.1000000000000001E-3</v>
      </c>
      <c r="E27" s="129">
        <f t="shared" si="0"/>
        <v>3.8599999999999995E-2</v>
      </c>
    </row>
    <row r="28" spans="1:5">
      <c r="A28" s="115">
        <v>45329</v>
      </c>
      <c r="B28" s="126">
        <v>561.15721199999996</v>
      </c>
      <c r="C28" s="121" t="s">
        <v>204</v>
      </c>
      <c r="D28" s="116">
        <v>1.1000000000000001E-3</v>
      </c>
      <c r="E28" s="129">
        <f t="shared" si="0"/>
        <v>3.9699999999999992E-2</v>
      </c>
    </row>
    <row r="29" spans="1:5">
      <c r="A29" s="115">
        <v>45330</v>
      </c>
      <c r="B29" s="126">
        <v>561.81587999999999</v>
      </c>
      <c r="C29" s="121" t="s">
        <v>205</v>
      </c>
      <c r="D29" s="116">
        <v>1.1000000000000001E-3</v>
      </c>
      <c r="E29" s="129">
        <f t="shared" si="0"/>
        <v>4.0799999999999989E-2</v>
      </c>
    </row>
    <row r="30" spans="1:5">
      <c r="A30" s="115">
        <v>45331</v>
      </c>
      <c r="B30" s="126">
        <v>562.47431400000005</v>
      </c>
      <c r="C30" s="121" t="s">
        <v>206</v>
      </c>
      <c r="D30" s="116">
        <v>1.1000000000000001E-3</v>
      </c>
      <c r="E30" s="129">
        <f t="shared" si="0"/>
        <v>4.1899999999999986E-2</v>
      </c>
    </row>
    <row r="31" spans="1:5">
      <c r="A31" s="115">
        <v>45334</v>
      </c>
      <c r="B31" s="126">
        <v>564.45009800000003</v>
      </c>
      <c r="C31" s="122">
        <v>1975784</v>
      </c>
      <c r="D31" s="116">
        <v>3.5000000000000001E-3</v>
      </c>
      <c r="E31" s="129">
        <f t="shared" si="0"/>
        <v>4.5399999999999989E-2</v>
      </c>
    </row>
    <row r="32" spans="1:5">
      <c r="A32" s="115">
        <v>45335</v>
      </c>
      <c r="B32" s="126">
        <v>565.11282900000003</v>
      </c>
      <c r="C32" s="121" t="s">
        <v>207</v>
      </c>
      <c r="D32" s="116">
        <v>1.1000000000000001E-3</v>
      </c>
      <c r="E32" s="129">
        <f t="shared" si="0"/>
        <v>4.6499999999999986E-2</v>
      </c>
    </row>
    <row r="33" spans="1:5">
      <c r="A33" s="115">
        <v>45336</v>
      </c>
      <c r="B33" s="126">
        <v>565.75863100000004</v>
      </c>
      <c r="C33" s="121" t="s">
        <v>208</v>
      </c>
      <c r="D33" s="116">
        <v>1.1000000000000001E-3</v>
      </c>
      <c r="E33" s="129">
        <f t="shared" si="0"/>
        <v>4.7599999999999983E-2</v>
      </c>
    </row>
    <row r="34" spans="1:5">
      <c r="A34" s="115">
        <v>45337</v>
      </c>
      <c r="B34" s="126">
        <v>566.416246</v>
      </c>
      <c r="C34" s="121" t="s">
        <v>209</v>
      </c>
      <c r="D34" s="116">
        <v>1.1000000000000001E-3</v>
      </c>
      <c r="E34" s="129">
        <f t="shared" si="0"/>
        <v>4.8699999999999979E-2</v>
      </c>
    </row>
    <row r="35" spans="1:5">
      <c r="A35" s="115">
        <v>45338</v>
      </c>
      <c r="B35" s="126">
        <v>567.08235100000002</v>
      </c>
      <c r="C35" s="121" t="s">
        <v>210</v>
      </c>
      <c r="D35" s="116">
        <v>1.1000000000000001E-3</v>
      </c>
      <c r="E35" s="129">
        <f t="shared" si="0"/>
        <v>4.9799999999999976E-2</v>
      </c>
    </row>
    <row r="36" spans="1:5">
      <c r="A36" s="115">
        <v>45341</v>
      </c>
      <c r="B36" s="126">
        <v>569.09258399999999</v>
      </c>
      <c r="C36" s="122">
        <v>2010233</v>
      </c>
      <c r="D36" s="116">
        <v>3.5000000000000001E-3</v>
      </c>
      <c r="E36" s="129">
        <f t="shared" si="0"/>
        <v>5.3299999999999979E-2</v>
      </c>
    </row>
    <row r="37" spans="1:5">
      <c r="A37" s="115">
        <v>45342</v>
      </c>
      <c r="B37" s="126">
        <v>569.76265000000001</v>
      </c>
      <c r="C37" s="121" t="s">
        <v>211</v>
      </c>
      <c r="D37" s="116">
        <v>1.1000000000000001E-3</v>
      </c>
      <c r="E37" s="129">
        <f t="shared" si="0"/>
        <v>5.4399999999999976E-2</v>
      </c>
    </row>
    <row r="38" spans="1:5">
      <c r="A38" s="115">
        <v>45343</v>
      </c>
      <c r="B38" s="126">
        <v>570.43001100000004</v>
      </c>
      <c r="C38" s="121" t="s">
        <v>212</v>
      </c>
      <c r="D38" s="116">
        <v>1.1000000000000001E-3</v>
      </c>
      <c r="E38" s="129">
        <f t="shared" si="0"/>
        <v>5.5499999999999973E-2</v>
      </c>
    </row>
    <row r="39" spans="1:5">
      <c r="A39" s="115">
        <v>45344</v>
      </c>
      <c r="B39" s="126">
        <v>571.10522800000001</v>
      </c>
      <c r="C39" s="121" t="s">
        <v>213</v>
      </c>
      <c r="D39" s="116">
        <v>1.1000000000000001E-3</v>
      </c>
      <c r="E39" s="129">
        <f t="shared" si="0"/>
        <v>5.659999999999997E-2</v>
      </c>
    </row>
    <row r="40" spans="1:5">
      <c r="A40" s="115">
        <v>45345</v>
      </c>
      <c r="B40" s="126">
        <v>571.78678600000001</v>
      </c>
      <c r="C40" s="121" t="s">
        <v>214</v>
      </c>
      <c r="D40" s="116">
        <v>1.1000000000000001E-3</v>
      </c>
      <c r="E40" s="129">
        <f t="shared" si="0"/>
        <v>5.7699999999999967E-2</v>
      </c>
    </row>
    <row r="41" spans="1:5">
      <c r="A41" s="115">
        <v>45348</v>
      </c>
      <c r="B41" s="126">
        <v>573.835914</v>
      </c>
      <c r="C41" s="122">
        <v>2049128</v>
      </c>
      <c r="D41" s="116">
        <v>3.5000000000000001E-3</v>
      </c>
      <c r="E41" s="129">
        <f t="shared" si="0"/>
        <v>6.119999999999997E-2</v>
      </c>
    </row>
    <row r="42" spans="1:5">
      <c r="A42" s="115">
        <v>45349</v>
      </c>
      <c r="B42" s="126">
        <v>574.52528199999995</v>
      </c>
      <c r="C42" s="121" t="s">
        <v>215</v>
      </c>
      <c r="D42" s="116">
        <v>1.1999999999999999E-3</v>
      </c>
      <c r="E42" s="129">
        <f t="shared" si="0"/>
        <v>6.2399999999999969E-2</v>
      </c>
    </row>
    <row r="43" spans="1:5">
      <c r="A43" s="115">
        <v>45350</v>
      </c>
      <c r="B43" s="126">
        <v>575.21535400000005</v>
      </c>
      <c r="C43" s="121" t="s">
        <v>216</v>
      </c>
      <c r="D43" s="116">
        <v>1.1999999999999999E-3</v>
      </c>
      <c r="E43" s="129">
        <f t="shared" si="0"/>
        <v>6.3599999999999976E-2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8" customWidth="1"/>
    <col min="2" max="2" width="12" style="68" customWidth="1"/>
    <col min="3" max="3" width="17.28515625" style="69" customWidth="1"/>
    <col min="4" max="4" width="15.7109375" style="70" customWidth="1"/>
    <col min="5" max="5" width="12.140625" style="70" customWidth="1"/>
    <col min="6" max="7" width="14.140625" style="71" customWidth="1"/>
    <col min="8" max="8" width="15.7109375" style="68" customWidth="1"/>
    <col min="9" max="9" width="15.7109375" style="71" customWidth="1"/>
    <col min="10" max="10" width="14.5703125" style="71" customWidth="1"/>
    <col min="11" max="11" width="61.5703125" style="68" customWidth="1"/>
    <col min="12" max="12" width="8.5703125" style="68" customWidth="1"/>
    <col min="13" max="13" width="14" style="68" customWidth="1"/>
    <col min="14" max="14" width="7" style="68" customWidth="1"/>
    <col min="15" max="1024" width="44.140625" style="68"/>
  </cols>
  <sheetData>
    <row r="3" spans="1:14">
      <c r="A3" s="68" t="s">
        <v>69</v>
      </c>
      <c r="B3" s="68" t="s">
        <v>70</v>
      </c>
      <c r="C3" s="69" t="s">
        <v>71</v>
      </c>
      <c r="D3" s="70" t="s">
        <v>72</v>
      </c>
      <c r="F3" s="71" t="s">
        <v>73</v>
      </c>
      <c r="H3" s="68" t="s">
        <v>74</v>
      </c>
      <c r="J3" s="71" t="s">
        <v>75</v>
      </c>
      <c r="K3" s="68" t="s">
        <v>76</v>
      </c>
      <c r="L3" s="68" t="s">
        <v>77</v>
      </c>
      <c r="M3" s="68" t="s">
        <v>78</v>
      </c>
      <c r="N3" s="68" t="s">
        <v>79</v>
      </c>
    </row>
    <row r="4" spans="1:14">
      <c r="A4" s="68" t="s">
        <v>80</v>
      </c>
      <c r="B4" s="68" t="s">
        <v>81</v>
      </c>
      <c r="C4" s="69" t="s">
        <v>82</v>
      </c>
      <c r="D4" s="70" t="s">
        <v>83</v>
      </c>
      <c r="F4" s="71" t="s">
        <v>84</v>
      </c>
      <c r="G4" s="70" t="s">
        <v>85</v>
      </c>
      <c r="H4" s="68" t="s">
        <v>86</v>
      </c>
      <c r="J4" s="71" t="s">
        <v>87</v>
      </c>
      <c r="L4" s="68" t="s">
        <v>88</v>
      </c>
      <c r="M4" s="68" t="s">
        <v>89</v>
      </c>
      <c r="N4" s="68" t="s">
        <v>90</v>
      </c>
    </row>
    <row r="5" spans="1:14">
      <c r="A5" s="68" t="s">
        <v>91</v>
      </c>
      <c r="B5" s="68" t="s">
        <v>92</v>
      </c>
      <c r="C5" s="69" t="s">
        <v>93</v>
      </c>
      <c r="D5" s="70" t="s">
        <v>91</v>
      </c>
      <c r="H5" s="68" t="s">
        <v>94</v>
      </c>
      <c r="J5" s="71" t="s">
        <v>95</v>
      </c>
      <c r="K5" s="68" t="s">
        <v>96</v>
      </c>
      <c r="L5" s="68" t="s">
        <v>97</v>
      </c>
      <c r="M5" s="68" t="s">
        <v>91</v>
      </c>
      <c r="N5" s="68" t="s">
        <v>98</v>
      </c>
    </row>
    <row r="6" spans="1:14">
      <c r="A6" s="72">
        <v>45217</v>
      </c>
      <c r="B6" s="68" t="s">
        <v>99</v>
      </c>
      <c r="C6" s="69" t="s">
        <v>100</v>
      </c>
      <c r="D6" s="70" t="s">
        <v>101</v>
      </c>
      <c r="H6" s="68">
        <v>3000.68</v>
      </c>
      <c r="I6" s="73">
        <f>H6</f>
        <v>3000.68</v>
      </c>
      <c r="J6" s="71">
        <v>3000.68</v>
      </c>
      <c r="K6" s="68" t="s">
        <v>102</v>
      </c>
      <c r="L6" s="68">
        <v>5800</v>
      </c>
      <c r="M6" s="68">
        <v>95113516</v>
      </c>
      <c r="N6" s="68" t="s">
        <v>103</v>
      </c>
    </row>
    <row r="7" spans="1:14">
      <c r="A7" s="72">
        <v>45217</v>
      </c>
      <c r="B7" s="74" t="s">
        <v>104</v>
      </c>
      <c r="C7" s="75" t="s">
        <v>100</v>
      </c>
      <c r="D7" s="76" t="s">
        <v>101</v>
      </c>
      <c r="E7" s="76"/>
      <c r="H7" s="74">
        <v>-2080</v>
      </c>
      <c r="I7" s="73">
        <f>I6+H7</f>
        <v>920.67999999999984</v>
      </c>
      <c r="J7" s="71">
        <v>920.68</v>
      </c>
      <c r="K7" s="74" t="s">
        <v>105</v>
      </c>
      <c r="L7" s="68">
        <v>5800</v>
      </c>
      <c r="M7" s="68">
        <v>36114333</v>
      </c>
      <c r="N7" s="68" t="s">
        <v>106</v>
      </c>
    </row>
    <row r="8" spans="1:14">
      <c r="A8" s="72">
        <v>45222</v>
      </c>
      <c r="B8" s="68" t="s">
        <v>104</v>
      </c>
      <c r="C8" s="69" t="s">
        <v>100</v>
      </c>
      <c r="D8" s="70" t="s">
        <v>101</v>
      </c>
      <c r="F8" s="73"/>
      <c r="G8" s="73"/>
      <c r="H8" s="77">
        <v>910</v>
      </c>
      <c r="I8" s="73">
        <f>I7+H8</f>
        <v>1830.6799999999998</v>
      </c>
      <c r="J8" s="73">
        <v>1830.68</v>
      </c>
      <c r="K8" s="77" t="s">
        <v>107</v>
      </c>
      <c r="L8" s="68">
        <v>165</v>
      </c>
      <c r="M8" s="68">
        <v>88888888</v>
      </c>
      <c r="N8" s="68" t="s">
        <v>108</v>
      </c>
    </row>
    <row r="9" spans="1:14">
      <c r="A9" s="72">
        <v>45222</v>
      </c>
      <c r="B9" s="78" t="s">
        <v>104</v>
      </c>
      <c r="C9" s="79">
        <v>130</v>
      </c>
      <c r="D9" s="80">
        <v>9</v>
      </c>
      <c r="E9" s="80"/>
      <c r="F9" s="81">
        <f>D9*C9</f>
        <v>1170</v>
      </c>
      <c r="G9" s="81"/>
      <c r="H9" s="78">
        <v>0</v>
      </c>
      <c r="I9" s="81"/>
      <c r="J9" s="71">
        <v>1830.68</v>
      </c>
      <c r="K9" s="68" t="s">
        <v>109</v>
      </c>
      <c r="L9" s="68">
        <v>165</v>
      </c>
      <c r="M9" s="68">
        <v>88888888</v>
      </c>
      <c r="N9" s="68" t="s">
        <v>108</v>
      </c>
    </row>
    <row r="10" spans="1:14">
      <c r="A10" s="72">
        <v>45226</v>
      </c>
      <c r="B10" s="68" t="s">
        <v>104</v>
      </c>
      <c r="C10" s="69">
        <v>157.30000000000001</v>
      </c>
      <c r="D10" s="70">
        <v>1</v>
      </c>
      <c r="H10" s="68">
        <v>-157.63</v>
      </c>
      <c r="I10" s="82">
        <v>0</v>
      </c>
      <c r="J10" s="82">
        <v>1830.68</v>
      </c>
      <c r="K10" s="83" t="s">
        <v>110</v>
      </c>
      <c r="L10" s="68">
        <v>165</v>
      </c>
      <c r="M10" s="68">
        <v>95215533</v>
      </c>
      <c r="N10" s="68" t="s">
        <v>111</v>
      </c>
    </row>
    <row r="11" spans="1:14">
      <c r="A11" s="72">
        <v>45226</v>
      </c>
      <c r="B11" s="68" t="s">
        <v>104</v>
      </c>
      <c r="C11" s="69">
        <v>157.30000000000001</v>
      </c>
      <c r="D11" s="70">
        <v>2</v>
      </c>
      <c r="H11" s="68">
        <v>-315.26</v>
      </c>
      <c r="I11" s="82">
        <v>0</v>
      </c>
      <c r="J11" s="82">
        <v>1830.68</v>
      </c>
      <c r="K11" s="83" t="s">
        <v>112</v>
      </c>
      <c r="L11" s="68">
        <v>165</v>
      </c>
      <c r="M11" s="68">
        <v>95215846</v>
      </c>
      <c r="N11" s="68" t="s">
        <v>111</v>
      </c>
    </row>
    <row r="12" spans="1:14">
      <c r="A12" s="72">
        <v>45229</v>
      </c>
      <c r="B12" s="68" t="s">
        <v>104</v>
      </c>
      <c r="C12" s="69">
        <v>173</v>
      </c>
      <c r="D12" s="70">
        <v>5</v>
      </c>
      <c r="H12" s="68">
        <v>-866.82</v>
      </c>
      <c r="I12" s="82">
        <v>0</v>
      </c>
      <c r="J12" s="82">
        <v>1830.68</v>
      </c>
      <c r="K12" s="83" t="s">
        <v>113</v>
      </c>
      <c r="L12" s="68">
        <v>165</v>
      </c>
      <c r="M12" s="68">
        <v>95103707</v>
      </c>
      <c r="N12" s="68" t="s">
        <v>111</v>
      </c>
    </row>
    <row r="13" spans="1:14">
      <c r="A13" s="72">
        <v>45229</v>
      </c>
      <c r="B13" s="68" t="s">
        <v>104</v>
      </c>
      <c r="C13" s="69">
        <v>173</v>
      </c>
      <c r="D13" s="70">
        <v>5</v>
      </c>
      <c r="H13" s="68">
        <v>157.63</v>
      </c>
      <c r="I13" s="82">
        <v>0</v>
      </c>
      <c r="J13" s="82">
        <v>1830.68</v>
      </c>
      <c r="K13" s="83" t="s">
        <v>114</v>
      </c>
      <c r="L13" s="68">
        <v>165</v>
      </c>
      <c r="M13" s="68">
        <v>18200988</v>
      </c>
      <c r="N13" s="68" t="s">
        <v>115</v>
      </c>
    </row>
    <row r="14" spans="1:14">
      <c r="A14" s="72">
        <v>45229</v>
      </c>
      <c r="B14" s="68" t="s">
        <v>104</v>
      </c>
      <c r="C14" s="69">
        <v>157.30000000000001</v>
      </c>
      <c r="D14" s="70">
        <v>2</v>
      </c>
      <c r="H14" s="68">
        <v>315.26</v>
      </c>
      <c r="I14" s="82">
        <v>0</v>
      </c>
      <c r="J14" s="82">
        <v>1830.68</v>
      </c>
      <c r="K14" s="83" t="s">
        <v>116</v>
      </c>
      <c r="L14" s="68">
        <v>165</v>
      </c>
      <c r="M14" s="68">
        <v>18201019</v>
      </c>
      <c r="N14" s="68" t="s">
        <v>115</v>
      </c>
    </row>
    <row r="15" spans="1:14">
      <c r="A15" s="72">
        <v>45229</v>
      </c>
      <c r="B15" s="68" t="s">
        <v>104</v>
      </c>
      <c r="C15" s="69">
        <v>157.30000000000001</v>
      </c>
      <c r="D15" s="70">
        <v>1</v>
      </c>
      <c r="H15" s="68">
        <v>866.82</v>
      </c>
      <c r="I15" s="82">
        <v>0</v>
      </c>
      <c r="J15" s="82">
        <v>1830.68</v>
      </c>
      <c r="K15" s="83" t="s">
        <v>117</v>
      </c>
      <c r="L15" s="68">
        <v>165</v>
      </c>
      <c r="M15" s="68">
        <v>18201200</v>
      </c>
      <c r="N15" s="68" t="s">
        <v>115</v>
      </c>
    </row>
    <row r="16" spans="1:14">
      <c r="A16" s="72">
        <v>45267</v>
      </c>
      <c r="B16" s="74" t="s">
        <v>118</v>
      </c>
      <c r="C16" s="75" t="s">
        <v>100</v>
      </c>
      <c r="D16" s="76" t="s">
        <v>101</v>
      </c>
      <c r="E16" s="76"/>
      <c r="H16" s="74">
        <v>-566</v>
      </c>
      <c r="I16" s="73">
        <f>I8+H16</f>
        <v>1264.6799999999998</v>
      </c>
      <c r="J16" s="71">
        <v>1264.68</v>
      </c>
      <c r="K16" s="84" t="s">
        <v>105</v>
      </c>
      <c r="L16" s="68">
        <v>5800</v>
      </c>
      <c r="M16" s="68">
        <v>36093318</v>
      </c>
      <c r="N16" s="68" t="s">
        <v>106</v>
      </c>
    </row>
    <row r="17" spans="1:14">
      <c r="A17" s="72">
        <v>45267</v>
      </c>
      <c r="B17" s="74" t="s">
        <v>119</v>
      </c>
      <c r="C17" s="75" t="s">
        <v>100</v>
      </c>
      <c r="D17" s="76" t="s">
        <v>101</v>
      </c>
      <c r="E17" s="76"/>
      <c r="H17" s="74">
        <v>-983.6</v>
      </c>
      <c r="I17" s="73">
        <f t="shared" ref="I17:I22" si="0">I16+H17</f>
        <v>281.07999999999981</v>
      </c>
      <c r="J17" s="71">
        <v>281.08</v>
      </c>
      <c r="K17" s="84" t="s">
        <v>105</v>
      </c>
      <c r="L17" s="68">
        <v>5800</v>
      </c>
      <c r="M17" s="68">
        <v>36093353</v>
      </c>
      <c r="N17" s="68" t="s">
        <v>106</v>
      </c>
    </row>
    <row r="18" spans="1:14">
      <c r="A18" s="72">
        <v>45267</v>
      </c>
      <c r="B18" s="68" t="s">
        <v>99</v>
      </c>
      <c r="C18" s="69" t="s">
        <v>100</v>
      </c>
      <c r="D18" s="70" t="s">
        <v>101</v>
      </c>
      <c r="H18" s="68">
        <v>5181.13</v>
      </c>
      <c r="I18" s="73">
        <f t="shared" si="0"/>
        <v>5462.21</v>
      </c>
      <c r="J18" s="71">
        <v>5462.21</v>
      </c>
      <c r="K18" s="68" t="s">
        <v>102</v>
      </c>
      <c r="L18" s="68">
        <v>5800</v>
      </c>
      <c r="M18" s="68">
        <v>36094012</v>
      </c>
      <c r="N18" s="68" t="s">
        <v>103</v>
      </c>
    </row>
    <row r="19" spans="1:14">
      <c r="A19" s="72">
        <v>45267</v>
      </c>
      <c r="B19" s="68">
        <v>808</v>
      </c>
      <c r="C19" s="69">
        <v>18.207357999999999</v>
      </c>
      <c r="D19" s="70">
        <v>300</v>
      </c>
      <c r="F19" s="85">
        <f>D19*C19</f>
        <v>5462.2073999999993</v>
      </c>
      <c r="G19" s="85"/>
      <c r="H19" s="68">
        <v>-5462.21</v>
      </c>
      <c r="I19" s="73">
        <f t="shared" si="0"/>
        <v>0</v>
      </c>
      <c r="J19" s="71">
        <v>0</v>
      </c>
      <c r="K19" s="68" t="s">
        <v>120</v>
      </c>
      <c r="L19" s="68">
        <v>5800</v>
      </c>
      <c r="M19" s="68">
        <v>36094012</v>
      </c>
      <c r="N19" s="68">
        <v>72</v>
      </c>
    </row>
    <row r="20" spans="1:14">
      <c r="A20" s="72">
        <v>45267</v>
      </c>
      <c r="B20" s="68" t="s">
        <v>99</v>
      </c>
      <c r="C20" s="69" t="s">
        <v>100</v>
      </c>
      <c r="D20" s="70" t="s">
        <v>101</v>
      </c>
      <c r="H20" s="68">
        <v>5238.8999999999996</v>
      </c>
      <c r="I20" s="73">
        <f t="shared" si="0"/>
        <v>5238.8999999999996</v>
      </c>
      <c r="J20" s="71">
        <v>5238.8999999999996</v>
      </c>
      <c r="K20" s="68" t="s">
        <v>102</v>
      </c>
      <c r="L20" s="68">
        <v>5800</v>
      </c>
      <c r="M20" s="68">
        <v>36094051</v>
      </c>
      <c r="N20" s="68" t="s">
        <v>103</v>
      </c>
    </row>
    <row r="21" spans="1:14">
      <c r="A21" s="72">
        <v>45267</v>
      </c>
      <c r="B21" s="68">
        <v>801</v>
      </c>
      <c r="C21" s="69">
        <v>523.88987099999997</v>
      </c>
      <c r="D21" s="70">
        <v>10</v>
      </c>
      <c r="F21" s="85">
        <f>D21*C21</f>
        <v>5238.8987099999995</v>
      </c>
      <c r="G21" s="85"/>
      <c r="H21" s="68">
        <v>-5238.8999999999996</v>
      </c>
      <c r="I21" s="73">
        <f t="shared" si="0"/>
        <v>0</v>
      </c>
      <c r="J21" s="71">
        <v>0</v>
      </c>
      <c r="K21" s="68" t="s">
        <v>121</v>
      </c>
      <c r="L21" s="68">
        <v>5800</v>
      </c>
      <c r="M21" s="68">
        <v>36094051</v>
      </c>
      <c r="N21" s="68">
        <v>72</v>
      </c>
    </row>
    <row r="22" spans="1:14">
      <c r="A22" s="72">
        <v>45267</v>
      </c>
      <c r="B22" s="68" t="s">
        <v>99</v>
      </c>
      <c r="C22" s="69" t="s">
        <v>100</v>
      </c>
      <c r="D22" s="70" t="s">
        <v>101</v>
      </c>
      <c r="H22" s="68">
        <v>1576.31</v>
      </c>
      <c r="I22" s="73">
        <f t="shared" si="0"/>
        <v>1576.31</v>
      </c>
      <c r="J22" s="71">
        <v>1576.31</v>
      </c>
      <c r="K22" s="68" t="s">
        <v>102</v>
      </c>
      <c r="L22" s="68">
        <v>5800</v>
      </c>
      <c r="M22" s="68">
        <v>10001</v>
      </c>
      <c r="N22" s="68" t="s">
        <v>103</v>
      </c>
    </row>
    <row r="23" spans="1:14">
      <c r="A23" s="72">
        <v>45267</v>
      </c>
      <c r="B23" s="68" t="s">
        <v>104</v>
      </c>
      <c r="C23" s="69">
        <v>157.30000000000001</v>
      </c>
      <c r="D23" s="70">
        <v>10</v>
      </c>
      <c r="H23" s="68">
        <v>-1576.31</v>
      </c>
      <c r="I23" s="82"/>
      <c r="J23" s="82">
        <v>1576.31</v>
      </c>
      <c r="K23" s="83" t="s">
        <v>122</v>
      </c>
      <c r="L23" s="68">
        <v>165</v>
      </c>
      <c r="M23" s="68">
        <v>36094616</v>
      </c>
      <c r="N23" s="68" t="s">
        <v>111</v>
      </c>
    </row>
    <row r="24" spans="1:14">
      <c r="A24" s="72">
        <v>45267</v>
      </c>
      <c r="B24" s="68" t="s">
        <v>104</v>
      </c>
      <c r="C24" s="69">
        <v>-157.53</v>
      </c>
      <c r="D24" s="70">
        <v>10</v>
      </c>
      <c r="H24" s="68">
        <v>-1575.3</v>
      </c>
      <c r="I24" s="82"/>
      <c r="J24" s="82">
        <v>1576.31</v>
      </c>
      <c r="K24" s="83" t="s">
        <v>123</v>
      </c>
      <c r="L24" s="68">
        <v>165</v>
      </c>
      <c r="M24" s="68">
        <v>36094724</v>
      </c>
      <c r="N24" s="68" t="s">
        <v>124</v>
      </c>
    </row>
    <row r="25" spans="1:14">
      <c r="A25" s="72">
        <v>45271</v>
      </c>
      <c r="B25" s="86" t="s">
        <v>104</v>
      </c>
      <c r="C25" s="87">
        <v>-143.69999999999999</v>
      </c>
      <c r="D25" s="88">
        <v>10</v>
      </c>
      <c r="E25" s="88"/>
      <c r="F25" s="86">
        <v>-1440.01</v>
      </c>
      <c r="G25" s="85">
        <v>3.01</v>
      </c>
      <c r="H25" s="86">
        <v>-1440.01</v>
      </c>
      <c r="I25" s="73">
        <f>I22+H25</f>
        <v>136.29999999999995</v>
      </c>
      <c r="J25" s="71">
        <v>136.30000000000001</v>
      </c>
      <c r="K25" s="68" t="s">
        <v>125</v>
      </c>
      <c r="L25" s="68">
        <v>165</v>
      </c>
      <c r="M25" s="68">
        <v>0</v>
      </c>
      <c r="N25" s="68" t="s">
        <v>126</v>
      </c>
    </row>
    <row r="26" spans="1:14">
      <c r="A26" s="72">
        <v>45271</v>
      </c>
      <c r="B26" s="68" t="s">
        <v>119</v>
      </c>
      <c r="C26" s="69" t="s">
        <v>100</v>
      </c>
      <c r="F26" s="73"/>
      <c r="G26" s="73"/>
      <c r="H26" s="77">
        <v>491.8</v>
      </c>
      <c r="I26" s="73">
        <f>I25+H26</f>
        <v>628.09999999999991</v>
      </c>
      <c r="J26" s="73">
        <v>628.1</v>
      </c>
      <c r="K26" s="77" t="s">
        <v>127</v>
      </c>
      <c r="L26" s="68">
        <v>165</v>
      </c>
      <c r="M26" s="68">
        <v>88888888</v>
      </c>
      <c r="N26" s="68" t="s">
        <v>108</v>
      </c>
    </row>
    <row r="27" spans="1:14">
      <c r="A27" s="72">
        <v>45271</v>
      </c>
      <c r="B27" s="78" t="s">
        <v>119</v>
      </c>
      <c r="C27" s="79">
        <v>49.18</v>
      </c>
      <c r="D27" s="80">
        <v>10</v>
      </c>
      <c r="E27" s="80"/>
      <c r="F27" s="81">
        <f>D27*C27</f>
        <v>491.8</v>
      </c>
      <c r="G27" s="81"/>
      <c r="H27" s="78">
        <v>0</v>
      </c>
      <c r="I27" s="81"/>
      <c r="J27" s="82">
        <v>628.1</v>
      </c>
      <c r="K27" s="83" t="s">
        <v>128</v>
      </c>
      <c r="L27" s="68">
        <v>165</v>
      </c>
      <c r="M27" s="68">
        <v>88888888</v>
      </c>
      <c r="N27" s="68" t="s">
        <v>108</v>
      </c>
    </row>
    <row r="28" spans="1:14">
      <c r="A28" s="72">
        <v>45271</v>
      </c>
      <c r="B28" s="68" t="s">
        <v>118</v>
      </c>
      <c r="C28" s="69" t="s">
        <v>100</v>
      </c>
      <c r="D28" s="70" t="s">
        <v>101</v>
      </c>
      <c r="F28" s="73"/>
      <c r="G28" s="73"/>
      <c r="H28" s="77">
        <v>198.1</v>
      </c>
      <c r="I28" s="73">
        <f>I26+H28</f>
        <v>826.19999999999993</v>
      </c>
      <c r="J28" s="73">
        <v>826.2</v>
      </c>
      <c r="K28" s="77" t="s">
        <v>127</v>
      </c>
      <c r="L28" s="68">
        <v>165</v>
      </c>
      <c r="M28" s="68">
        <v>88888888</v>
      </c>
      <c r="N28" s="68" t="s">
        <v>108</v>
      </c>
    </row>
    <row r="29" spans="1:14">
      <c r="A29" s="72">
        <v>45271</v>
      </c>
      <c r="B29" s="78" t="s">
        <v>118</v>
      </c>
      <c r="C29" s="79">
        <v>28.3</v>
      </c>
      <c r="D29" s="80">
        <v>13</v>
      </c>
      <c r="E29" s="80"/>
      <c r="F29" s="81">
        <f>D29*C29</f>
        <v>367.90000000000003</v>
      </c>
      <c r="G29" s="81"/>
      <c r="H29" s="78">
        <v>0</v>
      </c>
      <c r="I29" s="81"/>
      <c r="J29" s="82">
        <v>826.2</v>
      </c>
      <c r="K29" s="83" t="s">
        <v>129</v>
      </c>
      <c r="L29" s="68">
        <v>165</v>
      </c>
      <c r="M29" s="68">
        <v>88888888</v>
      </c>
      <c r="N29" s="68" t="s">
        <v>108</v>
      </c>
    </row>
    <row r="30" spans="1:14">
      <c r="A30" s="72">
        <v>45273</v>
      </c>
      <c r="B30" s="68" t="s">
        <v>88</v>
      </c>
      <c r="C30" s="69" t="s">
        <v>130</v>
      </c>
      <c r="D30" s="70" t="s">
        <v>131</v>
      </c>
      <c r="H30" s="68">
        <v>826.2</v>
      </c>
      <c r="I30" s="73">
        <f>I28+H30</f>
        <v>1652.4</v>
      </c>
      <c r="J30" s="71">
        <v>1652.4</v>
      </c>
      <c r="K30" s="68" t="s">
        <v>102</v>
      </c>
      <c r="L30" s="68">
        <v>5800</v>
      </c>
      <c r="M30" s="68">
        <v>36151331</v>
      </c>
      <c r="N30" s="68" t="s">
        <v>132</v>
      </c>
    </row>
    <row r="31" spans="1:14">
      <c r="A31" s="72">
        <v>45273</v>
      </c>
      <c r="B31" s="74" t="s">
        <v>133</v>
      </c>
      <c r="C31" s="75" t="s">
        <v>130</v>
      </c>
      <c r="D31" s="76" t="s">
        <v>131</v>
      </c>
      <c r="E31" s="76"/>
      <c r="H31" s="74">
        <v>-1652.4</v>
      </c>
      <c r="I31" s="73">
        <f>I30+H31</f>
        <v>0</v>
      </c>
      <c r="J31" s="71">
        <v>0</v>
      </c>
      <c r="K31" s="74" t="s">
        <v>105</v>
      </c>
      <c r="L31" s="68">
        <v>5800</v>
      </c>
      <c r="M31" s="68">
        <v>36151331</v>
      </c>
      <c r="N31" s="68" t="s">
        <v>134</v>
      </c>
    </row>
    <row r="32" spans="1:14">
      <c r="A32" s="72">
        <v>45273</v>
      </c>
      <c r="B32" s="68" t="s">
        <v>88</v>
      </c>
      <c r="C32" s="69" t="s">
        <v>130</v>
      </c>
      <c r="D32" s="70" t="s">
        <v>131</v>
      </c>
      <c r="H32" s="68">
        <v>21088.49</v>
      </c>
      <c r="I32" s="73">
        <f>I31+H32</f>
        <v>21088.49</v>
      </c>
      <c r="J32" s="71">
        <v>21088.49</v>
      </c>
      <c r="K32" s="68" t="s">
        <v>102</v>
      </c>
      <c r="L32" s="68">
        <v>5800</v>
      </c>
      <c r="M32" s="68">
        <v>36151857</v>
      </c>
      <c r="N32" s="68" t="s">
        <v>132</v>
      </c>
    </row>
    <row r="33" spans="1:14">
      <c r="A33" s="72">
        <v>45273</v>
      </c>
      <c r="B33" s="68">
        <v>801</v>
      </c>
      <c r="C33" s="69">
        <v>527.21223999999995</v>
      </c>
      <c r="D33" s="70">
        <v>40</v>
      </c>
      <c r="F33" s="85">
        <f>D33*C33</f>
        <v>21088.489599999997</v>
      </c>
      <c r="G33" s="85"/>
      <c r="H33" s="68">
        <v>-21088.49</v>
      </c>
      <c r="I33" s="73">
        <f>I32+H33</f>
        <v>0</v>
      </c>
      <c r="J33" s="71">
        <v>0</v>
      </c>
      <c r="K33" s="68" t="s">
        <v>135</v>
      </c>
      <c r="L33" s="68">
        <v>5800</v>
      </c>
      <c r="M33" s="68">
        <v>36151857</v>
      </c>
      <c r="N33" s="68">
        <v>72</v>
      </c>
    </row>
    <row r="34" spans="1:14">
      <c r="A34" s="72">
        <v>45278</v>
      </c>
      <c r="B34" s="68" t="s">
        <v>133</v>
      </c>
      <c r="C34" s="69" t="s">
        <v>130</v>
      </c>
      <c r="D34" s="70" t="s">
        <v>131</v>
      </c>
      <c r="F34" s="73"/>
      <c r="G34" s="73"/>
      <c r="H34" s="77">
        <v>220.32</v>
      </c>
      <c r="I34" s="73">
        <f>I33+H34</f>
        <v>220.32</v>
      </c>
      <c r="J34" s="73">
        <v>220.32</v>
      </c>
      <c r="K34" s="77" t="s">
        <v>127</v>
      </c>
      <c r="L34" s="68">
        <v>165</v>
      </c>
      <c r="M34" s="68">
        <v>88888888</v>
      </c>
      <c r="N34" s="68" t="s">
        <v>136</v>
      </c>
    </row>
    <row r="35" spans="1:14">
      <c r="A35" s="72">
        <v>45278</v>
      </c>
      <c r="B35" s="78" t="s">
        <v>133</v>
      </c>
      <c r="C35" s="79">
        <v>55.08</v>
      </c>
      <c r="D35" s="80">
        <v>26</v>
      </c>
      <c r="E35" s="80"/>
      <c r="F35" s="81">
        <f>D35*C35</f>
        <v>1432.08</v>
      </c>
      <c r="G35" s="81"/>
      <c r="H35" s="78">
        <v>0</v>
      </c>
      <c r="I35" s="81"/>
      <c r="J35" s="71">
        <v>220.32</v>
      </c>
      <c r="K35" s="68" t="s">
        <v>137</v>
      </c>
      <c r="L35" s="68">
        <v>165</v>
      </c>
      <c r="M35" s="68">
        <v>88888888</v>
      </c>
      <c r="N35" s="68" t="s">
        <v>136</v>
      </c>
    </row>
    <row r="36" spans="1:14">
      <c r="A36" s="72">
        <v>45288</v>
      </c>
      <c r="B36" s="89">
        <v>808</v>
      </c>
      <c r="C36" s="90">
        <v>18.625761000000001</v>
      </c>
      <c r="D36" s="91">
        <v>-300</v>
      </c>
      <c r="E36" s="91"/>
      <c r="F36" s="92"/>
      <c r="G36" s="92"/>
      <c r="H36" s="89">
        <v>5587.73</v>
      </c>
      <c r="I36" s="73">
        <f>I34+H36</f>
        <v>5808.0499999999993</v>
      </c>
      <c r="J36" s="71">
        <v>5808.05</v>
      </c>
      <c r="K36" s="68" t="s">
        <v>138</v>
      </c>
      <c r="L36" s="68">
        <v>5800</v>
      </c>
      <c r="M36" s="68">
        <v>95105725</v>
      </c>
      <c r="N36" s="68">
        <v>73</v>
      </c>
    </row>
    <row r="37" spans="1:14">
      <c r="A37" s="72">
        <v>45288</v>
      </c>
      <c r="B37" s="68" t="s">
        <v>88</v>
      </c>
      <c r="C37" s="69" t="s">
        <v>130</v>
      </c>
      <c r="D37" s="70" t="s">
        <v>131</v>
      </c>
      <c r="H37" s="68">
        <v>-5587.73</v>
      </c>
      <c r="I37" s="73">
        <f>I36+H37</f>
        <v>220.31999999999971</v>
      </c>
      <c r="J37" s="71">
        <v>220.32</v>
      </c>
      <c r="K37" s="68" t="s">
        <v>139</v>
      </c>
      <c r="L37" s="68">
        <v>5800</v>
      </c>
      <c r="M37" s="68">
        <v>95105725</v>
      </c>
      <c r="N37" s="68" t="s">
        <v>140</v>
      </c>
    </row>
    <row r="38" spans="1:14">
      <c r="A38" s="72">
        <v>45288</v>
      </c>
      <c r="B38" s="68" t="s">
        <v>88</v>
      </c>
      <c r="C38" s="69" t="s">
        <v>130</v>
      </c>
      <c r="D38" s="70" t="s">
        <v>131</v>
      </c>
      <c r="H38" s="68">
        <v>2086.5100000000002</v>
      </c>
      <c r="I38" s="73">
        <f>I37+H38</f>
        <v>2306.83</v>
      </c>
      <c r="J38" s="71">
        <v>2306.83</v>
      </c>
      <c r="K38" s="68" t="s">
        <v>102</v>
      </c>
      <c r="L38" s="68">
        <v>5800</v>
      </c>
      <c r="M38" s="68">
        <v>10001</v>
      </c>
      <c r="N38" s="68" t="s">
        <v>132</v>
      </c>
    </row>
    <row r="39" spans="1:14">
      <c r="A39" s="72">
        <v>45288</v>
      </c>
      <c r="B39" s="68" t="s">
        <v>141</v>
      </c>
      <c r="C39" s="69">
        <v>115.1</v>
      </c>
      <c r="D39" s="70">
        <v>20</v>
      </c>
      <c r="H39" s="68">
        <v>-2306.83</v>
      </c>
      <c r="I39" s="82"/>
      <c r="J39" s="82">
        <v>2306.83</v>
      </c>
      <c r="K39" s="83" t="s">
        <v>142</v>
      </c>
      <c r="L39" s="68">
        <v>165</v>
      </c>
      <c r="M39" s="68">
        <v>95110347</v>
      </c>
      <c r="N39" s="68" t="s">
        <v>143</v>
      </c>
    </row>
    <row r="40" spans="1:14">
      <c r="A40" s="72">
        <v>45288</v>
      </c>
      <c r="B40" s="68" t="s">
        <v>88</v>
      </c>
      <c r="C40" s="69" t="s">
        <v>130</v>
      </c>
      <c r="D40" s="70" t="s">
        <v>131</v>
      </c>
      <c r="H40" s="68">
        <v>3960.3</v>
      </c>
      <c r="I40" s="73">
        <f>I38+H40</f>
        <v>6267.13</v>
      </c>
      <c r="J40" s="71">
        <v>6267.13</v>
      </c>
      <c r="K40" s="68" t="s">
        <v>102</v>
      </c>
      <c r="L40" s="68">
        <v>5800</v>
      </c>
      <c r="M40" s="68">
        <v>10001</v>
      </c>
      <c r="N40" s="68" t="s">
        <v>132</v>
      </c>
    </row>
    <row r="41" spans="1:14">
      <c r="A41" s="72">
        <v>45288</v>
      </c>
      <c r="B41" s="68" t="s">
        <v>133</v>
      </c>
      <c r="C41" s="69">
        <v>39.520000000000003</v>
      </c>
      <c r="D41" s="70">
        <v>100</v>
      </c>
      <c r="H41" s="68">
        <v>-3960.3</v>
      </c>
      <c r="I41" s="82"/>
      <c r="J41" s="82">
        <v>6267.13</v>
      </c>
      <c r="K41" s="83" t="s">
        <v>144</v>
      </c>
      <c r="L41" s="68">
        <v>165</v>
      </c>
      <c r="M41" s="68">
        <v>95111027</v>
      </c>
      <c r="N41" s="68" t="s">
        <v>143</v>
      </c>
    </row>
    <row r="42" spans="1:14">
      <c r="A42" s="83"/>
      <c r="B42" s="83"/>
      <c r="C42" s="93"/>
      <c r="D42" s="94"/>
      <c r="E42" s="94"/>
      <c r="F42" s="82"/>
      <c r="G42" s="82"/>
      <c r="H42" s="83"/>
      <c r="I42" s="82"/>
      <c r="J42" s="82"/>
      <c r="K42" s="83"/>
      <c r="L42" s="83"/>
      <c r="M42" s="83"/>
      <c r="N42" s="83"/>
    </row>
    <row r="43" spans="1:14">
      <c r="A43" s="72">
        <v>45293</v>
      </c>
      <c r="B43" s="86" t="s">
        <v>145</v>
      </c>
      <c r="C43" s="87">
        <v>-115.1</v>
      </c>
      <c r="D43" s="88">
        <v>20</v>
      </c>
      <c r="E43" s="88"/>
      <c r="F43" s="85">
        <f>H43/D43</f>
        <v>-115.3415</v>
      </c>
      <c r="G43" s="85">
        <v>4.83</v>
      </c>
      <c r="H43" s="86">
        <v>-2306.83</v>
      </c>
      <c r="I43" s="73">
        <f>I40+H43</f>
        <v>3960.3</v>
      </c>
      <c r="J43" s="71">
        <v>3960.3</v>
      </c>
      <c r="K43" s="68" t="s">
        <v>146</v>
      </c>
      <c r="L43" s="68">
        <v>165</v>
      </c>
      <c r="M43" s="68">
        <v>0</v>
      </c>
      <c r="N43" s="68" t="s">
        <v>147</v>
      </c>
    </row>
    <row r="44" spans="1:14">
      <c r="A44" s="72">
        <v>45293</v>
      </c>
      <c r="B44" s="86" t="s">
        <v>148</v>
      </c>
      <c r="C44" s="87">
        <v>-39.5</v>
      </c>
      <c r="D44" s="88">
        <v>100</v>
      </c>
      <c r="E44" s="88"/>
      <c r="F44" s="85">
        <f>H44/D44</f>
        <v>-39.582999999999998</v>
      </c>
      <c r="G44" s="85">
        <v>8.3000000000000007</v>
      </c>
      <c r="H44" s="86">
        <v>-3958.3</v>
      </c>
      <c r="I44" s="73">
        <f>I43+H44</f>
        <v>2</v>
      </c>
      <c r="J44" s="71">
        <v>2</v>
      </c>
      <c r="K44" s="68" t="s">
        <v>149</v>
      </c>
      <c r="L44" s="68">
        <v>165</v>
      </c>
      <c r="M44" s="68">
        <v>0</v>
      </c>
      <c r="N44" s="68" t="s">
        <v>147</v>
      </c>
    </row>
    <row r="45" spans="1:14">
      <c r="A45" s="72">
        <v>45293</v>
      </c>
      <c r="B45" s="89">
        <v>801</v>
      </c>
      <c r="C45" s="90">
        <v>538.78970700000002</v>
      </c>
      <c r="D45" s="91">
        <v>-28</v>
      </c>
      <c r="E45" s="91"/>
      <c r="F45" s="92"/>
      <c r="G45" s="92"/>
      <c r="H45" s="89">
        <v>15086.11</v>
      </c>
      <c r="I45" s="73">
        <f>I44+H45</f>
        <v>15088.11</v>
      </c>
      <c r="J45" s="71">
        <v>15088.11</v>
      </c>
      <c r="K45" s="68" t="s">
        <v>150</v>
      </c>
      <c r="L45" s="68">
        <v>5800</v>
      </c>
      <c r="M45" s="68">
        <v>95112740</v>
      </c>
      <c r="N45" s="68">
        <v>73</v>
      </c>
    </row>
    <row r="46" spans="1:14">
      <c r="A46" s="72">
        <v>45293</v>
      </c>
      <c r="B46" s="68" t="s">
        <v>151</v>
      </c>
      <c r="C46" s="69" t="s">
        <v>100</v>
      </c>
      <c r="D46" s="70" t="s">
        <v>152</v>
      </c>
      <c r="H46" s="68">
        <v>-15086.11</v>
      </c>
      <c r="I46" s="73">
        <f>I45+H46</f>
        <v>2</v>
      </c>
      <c r="J46" s="71">
        <v>2</v>
      </c>
      <c r="K46" s="68" t="s">
        <v>139</v>
      </c>
      <c r="L46" s="68">
        <v>5800</v>
      </c>
      <c r="M46" s="68">
        <v>95112740</v>
      </c>
      <c r="N46" s="68" t="s">
        <v>140</v>
      </c>
    </row>
    <row r="47" spans="1:14">
      <c r="A47" s="72">
        <v>45294</v>
      </c>
      <c r="B47" s="68" t="s">
        <v>151</v>
      </c>
      <c r="C47" s="69" t="s">
        <v>100</v>
      </c>
      <c r="D47" s="70" t="s">
        <v>152</v>
      </c>
      <c r="G47" s="71">
        <v>-1.9</v>
      </c>
      <c r="H47" s="68">
        <v>0</v>
      </c>
      <c r="I47" s="73">
        <f>I46+G47</f>
        <v>0.10000000000000009</v>
      </c>
      <c r="J47" s="71">
        <v>0.1</v>
      </c>
      <c r="K47" s="68" t="s">
        <v>153</v>
      </c>
      <c r="L47" s="68">
        <v>165</v>
      </c>
      <c r="M47" s="68">
        <v>22229971</v>
      </c>
      <c r="N47" s="68" t="s">
        <v>154</v>
      </c>
    </row>
    <row r="48" spans="1:14">
      <c r="A48" s="72">
        <v>45294</v>
      </c>
      <c r="B48" s="68" t="s">
        <v>151</v>
      </c>
      <c r="C48" s="69" t="s">
        <v>100</v>
      </c>
      <c r="D48" s="70" t="s">
        <v>152</v>
      </c>
      <c r="G48" s="71">
        <v>-0.1</v>
      </c>
      <c r="H48" s="68">
        <v>-0.1</v>
      </c>
      <c r="I48" s="73">
        <f>I47+G48</f>
        <v>0</v>
      </c>
      <c r="J48" s="71">
        <v>0</v>
      </c>
      <c r="K48" s="68" t="s">
        <v>155</v>
      </c>
      <c r="L48" s="68">
        <v>165</v>
      </c>
      <c r="M48" s="68">
        <v>22229977</v>
      </c>
      <c r="N48" s="68" t="s">
        <v>156</v>
      </c>
    </row>
    <row r="49" spans="1:14">
      <c r="A49" s="72">
        <v>45295</v>
      </c>
      <c r="B49" s="89">
        <v>801</v>
      </c>
      <c r="C49" s="90">
        <v>540.000044</v>
      </c>
      <c r="D49" s="91">
        <v>-22</v>
      </c>
      <c r="E49" s="91"/>
      <c r="F49" s="92"/>
      <c r="G49" s="92"/>
      <c r="H49" s="89">
        <v>11880</v>
      </c>
      <c r="I49" s="73">
        <f t="shared" ref="I49:I55" si="1">I48+H49</f>
        <v>11880</v>
      </c>
      <c r="J49" s="71">
        <v>11880</v>
      </c>
      <c r="K49" s="68" t="s">
        <v>138</v>
      </c>
      <c r="L49" s="68">
        <v>5800</v>
      </c>
      <c r="M49" s="68">
        <v>95101505</v>
      </c>
      <c r="N49" s="68">
        <v>73</v>
      </c>
    </row>
    <row r="50" spans="1:14">
      <c r="A50" s="72">
        <v>45295</v>
      </c>
      <c r="B50" s="68" t="s">
        <v>151</v>
      </c>
      <c r="C50" s="69" t="s">
        <v>100</v>
      </c>
      <c r="D50" s="70" t="s">
        <v>152</v>
      </c>
      <c r="H50" s="68">
        <v>-11855.75</v>
      </c>
      <c r="I50" s="73">
        <f t="shared" si="1"/>
        <v>24.25</v>
      </c>
      <c r="J50" s="71">
        <v>24.25</v>
      </c>
      <c r="K50" s="68" t="s">
        <v>139</v>
      </c>
      <c r="L50" s="68">
        <v>5800</v>
      </c>
      <c r="M50" s="68">
        <v>95101505</v>
      </c>
      <c r="N50" s="68" t="s">
        <v>140</v>
      </c>
    </row>
    <row r="51" spans="1:14">
      <c r="A51" s="72">
        <v>45295</v>
      </c>
      <c r="B51" s="68" t="s">
        <v>151</v>
      </c>
      <c r="C51" s="69" t="s">
        <v>100</v>
      </c>
      <c r="D51" s="70" t="s">
        <v>152</v>
      </c>
      <c r="G51" s="71">
        <v>-23.1</v>
      </c>
      <c r="H51" s="68">
        <v>-23.1</v>
      </c>
      <c r="I51" s="73">
        <f t="shared" si="1"/>
        <v>1.1499999999999986</v>
      </c>
      <c r="J51" s="71">
        <v>1.1499999999999999</v>
      </c>
      <c r="K51" s="68" t="s">
        <v>153</v>
      </c>
      <c r="L51" s="68">
        <v>5800</v>
      </c>
      <c r="M51" s="68">
        <v>95109971</v>
      </c>
      <c r="N51" s="68" t="s">
        <v>154</v>
      </c>
    </row>
    <row r="52" spans="1:14">
      <c r="A52" s="72">
        <v>45295</v>
      </c>
      <c r="B52" s="68" t="s">
        <v>151</v>
      </c>
      <c r="C52" s="69" t="s">
        <v>100</v>
      </c>
      <c r="D52" s="70" t="s">
        <v>152</v>
      </c>
      <c r="G52" s="71">
        <v>-1.1499999999999999</v>
      </c>
      <c r="H52" s="68">
        <v>-1.1499999999999999</v>
      </c>
      <c r="I52" s="73">
        <f t="shared" si="1"/>
        <v>0</v>
      </c>
      <c r="J52" s="71">
        <v>0</v>
      </c>
      <c r="K52" s="68" t="s">
        <v>155</v>
      </c>
      <c r="L52" s="68">
        <v>5800</v>
      </c>
      <c r="M52" s="68">
        <v>95109977</v>
      </c>
      <c r="N52" s="68" t="s">
        <v>156</v>
      </c>
    </row>
    <row r="53" spans="1:14">
      <c r="A53" s="72">
        <v>45296</v>
      </c>
      <c r="B53" s="68" t="s">
        <v>151</v>
      </c>
      <c r="C53" s="69" t="s">
        <v>100</v>
      </c>
      <c r="D53" s="70" t="s">
        <v>152</v>
      </c>
      <c r="H53" s="68">
        <v>59466.12</v>
      </c>
      <c r="I53" s="73">
        <f t="shared" si="1"/>
        <v>59466.12</v>
      </c>
      <c r="J53" s="71">
        <v>59466.12</v>
      </c>
      <c r="K53" s="68" t="s">
        <v>102</v>
      </c>
      <c r="L53" s="68">
        <v>5800</v>
      </c>
      <c r="M53" s="68">
        <v>36161744</v>
      </c>
      <c r="N53" s="68" t="s">
        <v>132</v>
      </c>
    </row>
    <row r="54" spans="1:14">
      <c r="A54" s="72">
        <v>45296</v>
      </c>
      <c r="B54" s="86">
        <v>801</v>
      </c>
      <c r="C54" s="87">
        <v>540.60110799999995</v>
      </c>
      <c r="D54" s="88">
        <v>110</v>
      </c>
      <c r="E54" s="88"/>
      <c r="F54" s="85">
        <f>D54*C54</f>
        <v>59466.121879999992</v>
      </c>
      <c r="G54" s="85"/>
      <c r="H54" s="86">
        <v>-59466.12</v>
      </c>
      <c r="I54" s="73">
        <f t="shared" si="1"/>
        <v>0</v>
      </c>
      <c r="J54" s="71">
        <v>0</v>
      </c>
      <c r="K54" s="68" t="s">
        <v>157</v>
      </c>
      <c r="L54" s="68">
        <v>5800</v>
      </c>
      <c r="M54" s="68">
        <v>36161744</v>
      </c>
      <c r="N54" s="68">
        <v>72</v>
      </c>
    </row>
    <row r="55" spans="1:14">
      <c r="A55" s="72">
        <v>45296</v>
      </c>
      <c r="B55" s="68" t="s">
        <v>151</v>
      </c>
      <c r="C55" s="69" t="s">
        <v>100</v>
      </c>
      <c r="D55" s="70" t="s">
        <v>152</v>
      </c>
      <c r="H55" s="68">
        <v>27030.06</v>
      </c>
      <c r="I55" s="73">
        <f t="shared" si="1"/>
        <v>27030.06</v>
      </c>
      <c r="J55" s="71">
        <v>27030.06</v>
      </c>
      <c r="K55" s="68" t="s">
        <v>102</v>
      </c>
      <c r="L55" s="68">
        <v>5800</v>
      </c>
      <c r="M55" s="68">
        <v>95173631</v>
      </c>
      <c r="N55" s="68" t="s">
        <v>132</v>
      </c>
    </row>
    <row r="56" spans="1:14">
      <c r="A56" s="72">
        <v>45296</v>
      </c>
      <c r="B56" s="68">
        <v>801</v>
      </c>
      <c r="C56" s="69" t="s">
        <v>158</v>
      </c>
      <c r="D56" s="70">
        <v>50000</v>
      </c>
      <c r="H56" s="68">
        <v>-27030.06</v>
      </c>
      <c r="I56" s="82"/>
      <c r="J56" s="82">
        <v>27030.06</v>
      </c>
      <c r="K56" s="83" t="s">
        <v>159</v>
      </c>
      <c r="L56" s="68">
        <v>5800</v>
      </c>
      <c r="M56" s="68">
        <v>95173631</v>
      </c>
      <c r="N56" s="68" t="s">
        <v>160</v>
      </c>
    </row>
    <row r="57" spans="1:14">
      <c r="A57" s="72">
        <v>45299</v>
      </c>
      <c r="B57" s="68" t="s">
        <v>151</v>
      </c>
      <c r="C57" s="69" t="s">
        <v>100</v>
      </c>
      <c r="D57" s="70" t="s">
        <v>152</v>
      </c>
      <c r="H57" s="68">
        <v>91.67</v>
      </c>
      <c r="I57" s="73">
        <f>I55+H57</f>
        <v>27121.73</v>
      </c>
      <c r="J57" s="71">
        <v>27121.73</v>
      </c>
      <c r="K57" s="68" t="s">
        <v>102</v>
      </c>
      <c r="L57" s="68">
        <v>5800</v>
      </c>
      <c r="M57" s="68">
        <v>58009517</v>
      </c>
      <c r="N57" s="68" t="s">
        <v>132</v>
      </c>
    </row>
    <row r="58" spans="1:14">
      <c r="A58" s="72">
        <v>45299</v>
      </c>
      <c r="B58" s="86">
        <v>801</v>
      </c>
      <c r="C58" s="87">
        <v>542.43450199999995</v>
      </c>
      <c r="D58" s="88">
        <v>50</v>
      </c>
      <c r="E58" s="88"/>
      <c r="F58" s="85">
        <f>D58*C58</f>
        <v>27121.725099999996</v>
      </c>
      <c r="G58" s="85"/>
      <c r="H58" s="86">
        <v>-27121.73</v>
      </c>
      <c r="I58" s="82"/>
      <c r="J58" s="82">
        <v>0</v>
      </c>
      <c r="K58" s="83" t="s">
        <v>161</v>
      </c>
      <c r="L58" s="68">
        <v>5800</v>
      </c>
      <c r="M58" s="68">
        <v>95173631</v>
      </c>
      <c r="N58" s="68" t="s">
        <v>162</v>
      </c>
    </row>
    <row r="59" spans="1:14">
      <c r="A59" s="72">
        <v>45313</v>
      </c>
      <c r="B59" s="68" t="s">
        <v>148</v>
      </c>
      <c r="C59" s="69">
        <v>51.4</v>
      </c>
      <c r="D59" s="70">
        <v>-126</v>
      </c>
      <c r="H59" s="68">
        <v>6462.8</v>
      </c>
      <c r="I59" s="82"/>
      <c r="J59" s="82">
        <v>0</v>
      </c>
      <c r="K59" s="83" t="s">
        <v>163</v>
      </c>
      <c r="L59" s="68">
        <v>165</v>
      </c>
      <c r="M59" s="68">
        <v>95164217</v>
      </c>
      <c r="N59" s="68" t="s">
        <v>164</v>
      </c>
    </row>
    <row r="60" spans="1:14">
      <c r="A60" s="72">
        <v>45313</v>
      </c>
      <c r="B60" s="68" t="s">
        <v>165</v>
      </c>
      <c r="C60" s="69">
        <v>41.6</v>
      </c>
      <c r="D60" s="70">
        <v>-13</v>
      </c>
      <c r="H60" s="68">
        <v>539.66999999999996</v>
      </c>
      <c r="I60" s="82"/>
      <c r="J60" s="82">
        <v>0</v>
      </c>
      <c r="K60" s="83" t="s">
        <v>166</v>
      </c>
      <c r="L60" s="68">
        <v>165</v>
      </c>
      <c r="M60" s="68">
        <v>95164250</v>
      </c>
      <c r="N60" s="68" t="s">
        <v>164</v>
      </c>
    </row>
    <row r="61" spans="1:14">
      <c r="A61" s="72">
        <v>45315</v>
      </c>
      <c r="B61" s="77" t="s">
        <v>148</v>
      </c>
      <c r="C61" s="95">
        <v>-51.4</v>
      </c>
      <c r="D61" s="96">
        <v>-126</v>
      </c>
      <c r="E61" s="96"/>
      <c r="F61" s="73">
        <f>D61*C61</f>
        <v>6476.4</v>
      </c>
      <c r="G61" s="73"/>
      <c r="H61" s="77">
        <v>6462.8</v>
      </c>
      <c r="I61" s="73">
        <f>I60+H61</f>
        <v>6462.8</v>
      </c>
      <c r="J61" s="71">
        <v>6462.8</v>
      </c>
      <c r="K61" s="68" t="s">
        <v>167</v>
      </c>
      <c r="L61" s="68">
        <v>165</v>
      </c>
      <c r="M61" s="68">
        <v>0</v>
      </c>
      <c r="N61" s="68" t="s">
        <v>168</v>
      </c>
    </row>
    <row r="62" spans="1:14">
      <c r="A62" s="72">
        <v>45315</v>
      </c>
      <c r="B62" s="77" t="s">
        <v>165</v>
      </c>
      <c r="C62" s="95">
        <v>-41.6</v>
      </c>
      <c r="D62" s="96">
        <v>-13</v>
      </c>
      <c r="E62" s="96"/>
      <c r="F62" s="73">
        <f>D62*C62</f>
        <v>540.80000000000007</v>
      </c>
      <c r="G62" s="73"/>
      <c r="H62" s="77">
        <v>539.66999999999996</v>
      </c>
      <c r="I62" s="73">
        <f>I61+H62</f>
        <v>7002.47</v>
      </c>
      <c r="J62" s="71">
        <v>7002.47</v>
      </c>
      <c r="K62" s="68" t="s">
        <v>169</v>
      </c>
      <c r="L62" s="68">
        <v>165</v>
      </c>
      <c r="M62" s="68">
        <v>0</v>
      </c>
      <c r="N62" s="68" t="s">
        <v>168</v>
      </c>
    </row>
    <row r="63" spans="1:14">
      <c r="D63" s="68"/>
      <c r="E63" s="68"/>
    </row>
    <row r="64" spans="1:14">
      <c r="D64" s="68"/>
      <c r="E64" s="68"/>
    </row>
    <row r="65" spans="4:5">
      <c r="D65" s="68"/>
      <c r="E65" s="6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Sayfa2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2024-02-28T14:54:46Z</dcterms:modified>
  <dc:language>tr-TR</dc:language>
</cp:coreProperties>
</file>