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0A3DB77D-3C18-4B21-BE0A-B34E9B52DB3B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ayfa2" sheetId="1" r:id="rId1"/>
    <sheet name="Sayfa4" sheetId="2" r:id="rId2"/>
    <sheet name="Yasemin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" i="2" l="1"/>
  <c r="K6" i="2"/>
  <c r="J6" i="2"/>
  <c r="H6" i="2"/>
  <c r="F6" i="2"/>
  <c r="D6" i="2"/>
  <c r="L6" i="2" s="1"/>
  <c r="G25" i="1"/>
  <c r="G24" i="1"/>
  <c r="G23" i="1"/>
  <c r="G22" i="1"/>
  <c r="G21" i="1"/>
  <c r="G16" i="1"/>
  <c r="G15" i="1"/>
  <c r="I9" i="3"/>
  <c r="P7" i="2"/>
  <c r="K7" i="2"/>
  <c r="P8" i="2" l="1"/>
  <c r="K8" i="2"/>
  <c r="E27" i="3"/>
  <c r="K2" i="2"/>
  <c r="K5" i="2"/>
  <c r="H18" i="3" s="1"/>
  <c r="I2" i="2"/>
  <c r="H24" i="2"/>
  <c r="L24" i="2" s="1"/>
  <c r="L25" i="2"/>
  <c r="J22" i="2"/>
  <c r="J21" i="2" s="1"/>
  <c r="P5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I27" i="3"/>
  <c r="F16" i="3"/>
  <c r="L16" i="3" s="1"/>
  <c r="I17" i="3"/>
  <c r="I16" i="3"/>
  <c r="E16" i="3"/>
  <c r="J16" i="3"/>
  <c r="K16" i="3" s="1"/>
  <c r="F18" i="3"/>
  <c r="L18" i="3" s="1"/>
  <c r="F17" i="3"/>
  <c r="L17" i="3" s="1"/>
  <c r="E17" i="3"/>
  <c r="E18" i="3"/>
  <c r="L27" i="3"/>
  <c r="J27" i="3"/>
  <c r="K27" i="3" s="1"/>
  <c r="O29" i="3" s="1"/>
  <c r="O21" i="3" s="1"/>
  <c r="B7" i="3"/>
  <c r="N9" i="3" s="1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Y33" i="2"/>
  <c r="W33" i="2"/>
  <c r="S33" i="2"/>
  <c r="Y31" i="2"/>
  <c r="W31" i="2"/>
  <c r="Y27" i="2"/>
  <c r="W27" i="2"/>
  <c r="AA27" i="2"/>
  <c r="R22" i="2"/>
  <c r="R21" i="2" s="1"/>
  <c r="R19" i="2" s="1"/>
  <c r="V21" i="2"/>
  <c r="V19" i="2" s="1"/>
  <c r="T21" i="2"/>
  <c r="T17" i="2" s="1"/>
  <c r="F21" i="2"/>
  <c r="D21" i="2"/>
  <c r="X20" i="2"/>
  <c r="X19" i="2"/>
  <c r="X18" i="2"/>
  <c r="X17" i="2"/>
  <c r="X16" i="2"/>
  <c r="X15" i="2"/>
  <c r="X14" i="2"/>
  <c r="Y2" i="2"/>
  <c r="W2" i="2"/>
  <c r="S2" i="2"/>
  <c r="AA2" i="2"/>
  <c r="AA30" i="2" s="1"/>
  <c r="H15" i="1"/>
  <c r="I15" i="1" s="1"/>
  <c r="U2" i="2"/>
  <c r="G2" i="2"/>
  <c r="H24" i="1" s="1"/>
  <c r="I24" i="1" s="1"/>
  <c r="E2" i="2"/>
  <c r="H25" i="1" s="1"/>
  <c r="I25" i="1" s="1"/>
  <c r="C2" i="2"/>
  <c r="A2" i="2"/>
  <c r="L73" i="1"/>
  <c r="J73" i="1"/>
  <c r="K73" i="1" s="1"/>
  <c r="I73" i="1"/>
  <c r="E73" i="1"/>
  <c r="L72" i="1"/>
  <c r="H72" i="1"/>
  <c r="I72" i="1" s="1"/>
  <c r="E72" i="1"/>
  <c r="L71" i="1"/>
  <c r="J71" i="1"/>
  <c r="K71" i="1" s="1"/>
  <c r="I71" i="1"/>
  <c r="E71" i="1"/>
  <c r="L70" i="1"/>
  <c r="J70" i="1"/>
  <c r="K70" i="1" s="1"/>
  <c r="I70" i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4" i="1"/>
  <c r="J54" i="1"/>
  <c r="K54" i="1" s="1"/>
  <c r="I54" i="1"/>
  <c r="E54" i="1"/>
  <c r="L51" i="1"/>
  <c r="J51" i="1"/>
  <c r="K51" i="1" s="1"/>
  <c r="I51" i="1"/>
  <c r="E51" i="1"/>
  <c r="J50" i="1"/>
  <c r="K50" i="1" s="1"/>
  <c r="I50" i="1"/>
  <c r="E50" i="1"/>
  <c r="L49" i="1"/>
  <c r="J49" i="1"/>
  <c r="K49" i="1" s="1"/>
  <c r="I49" i="1"/>
  <c r="E49" i="1"/>
  <c r="L48" i="1"/>
  <c r="J48" i="1"/>
  <c r="K48" i="1" s="1"/>
  <c r="I48" i="1"/>
  <c r="E48" i="1"/>
  <c r="K47" i="1"/>
  <c r="I47" i="1"/>
  <c r="E47" i="1"/>
  <c r="L46" i="1"/>
  <c r="J46" i="1"/>
  <c r="K46" i="1" s="1"/>
  <c r="I46" i="1"/>
  <c r="E46" i="1"/>
  <c r="L45" i="1"/>
  <c r="J45" i="1"/>
  <c r="K45" i="1" s="1"/>
  <c r="I45" i="1"/>
  <c r="E45" i="1"/>
  <c r="L44" i="1"/>
  <c r="J44" i="1"/>
  <c r="K44" i="1" s="1"/>
  <c r="I44" i="1"/>
  <c r="E44" i="1"/>
  <c r="L43" i="1"/>
  <c r="J43" i="1"/>
  <c r="K43" i="1" s="1"/>
  <c r="I43" i="1"/>
  <c r="E43" i="1"/>
  <c r="L41" i="1"/>
  <c r="J41" i="1"/>
  <c r="K41" i="1" s="1"/>
  <c r="I41" i="1"/>
  <c r="E41" i="1"/>
  <c r="L39" i="1"/>
  <c r="J39" i="1"/>
  <c r="K39" i="1" s="1"/>
  <c r="I39" i="1"/>
  <c r="E39" i="1"/>
  <c r="L32" i="1"/>
  <c r="J32" i="1"/>
  <c r="K32" i="1" s="1"/>
  <c r="I32" i="1"/>
  <c r="E32" i="1"/>
  <c r="L31" i="1"/>
  <c r="J31" i="1"/>
  <c r="K31" i="1" s="1"/>
  <c r="I31" i="1"/>
  <c r="E31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F19" i="1"/>
  <c r="L19" i="1" s="1"/>
  <c r="E19" i="1"/>
  <c r="H18" i="1"/>
  <c r="I18" i="1" s="1"/>
  <c r="F18" i="1"/>
  <c r="L18" i="1" s="1"/>
  <c r="E18" i="1"/>
  <c r="F16" i="1"/>
  <c r="L16" i="1" s="1"/>
  <c r="E16" i="1"/>
  <c r="F15" i="1"/>
  <c r="L15" i="1" s="1"/>
  <c r="E15" i="1"/>
  <c r="L37" i="1"/>
  <c r="J37" i="1"/>
  <c r="K37" i="1" s="1"/>
  <c r="I37" i="1"/>
  <c r="E37" i="1"/>
  <c r="L35" i="1"/>
  <c r="E35" i="1"/>
  <c r="C3" i="1"/>
  <c r="D14" i="2" l="1"/>
  <c r="D7" i="2"/>
  <c r="F14" i="2"/>
  <c r="F7" i="2"/>
  <c r="J8" i="2"/>
  <c r="J7" i="2"/>
  <c r="I18" i="3"/>
  <c r="I8" i="3" s="1"/>
  <c r="J18" i="3"/>
  <c r="K18" i="3" s="1"/>
  <c r="M18" i="3" s="1"/>
  <c r="N18" i="3" s="1"/>
  <c r="H23" i="2"/>
  <c r="L23" i="2" s="1"/>
  <c r="F8" i="2"/>
  <c r="D8" i="2"/>
  <c r="H22" i="2"/>
  <c r="H21" i="2" s="1"/>
  <c r="H7" i="2" s="1"/>
  <c r="J16" i="2"/>
  <c r="J18" i="2"/>
  <c r="J19" i="2"/>
  <c r="J20" i="2"/>
  <c r="J5" i="2" s="1"/>
  <c r="J17" i="2"/>
  <c r="L22" i="2"/>
  <c r="P28" i="2"/>
  <c r="J9" i="2"/>
  <c r="J10" i="2"/>
  <c r="J11" i="2"/>
  <c r="J12" i="2"/>
  <c r="J13" i="2"/>
  <c r="J14" i="2"/>
  <c r="J15" i="2"/>
  <c r="D16" i="2"/>
  <c r="D18" i="2"/>
  <c r="M16" i="3"/>
  <c r="M27" i="3"/>
  <c r="N27" i="3" s="1"/>
  <c r="E8" i="3"/>
  <c r="N16" i="3"/>
  <c r="E9" i="3"/>
  <c r="K9" i="3"/>
  <c r="J17" i="3"/>
  <c r="K17" i="3" s="1"/>
  <c r="D9" i="2"/>
  <c r="F9" i="2"/>
  <c r="M46" i="1"/>
  <c r="N46" i="1" s="1"/>
  <c r="F11" i="2"/>
  <c r="D10" i="2"/>
  <c r="F10" i="2"/>
  <c r="D19" i="2"/>
  <c r="D11" i="2"/>
  <c r="J35" i="1"/>
  <c r="K35" i="1" s="1"/>
  <c r="M35" i="1" s="1"/>
  <c r="D13" i="2"/>
  <c r="D20" i="2"/>
  <c r="F13" i="2"/>
  <c r="T18" i="2"/>
  <c r="F18" i="2"/>
  <c r="F19" i="2"/>
  <c r="T19" i="2"/>
  <c r="F20" i="2"/>
  <c r="F5" i="2" s="1"/>
  <c r="F16" i="2"/>
  <c r="T20" i="2"/>
  <c r="D12" i="2"/>
  <c r="F12" i="2"/>
  <c r="R18" i="2"/>
  <c r="V18" i="2"/>
  <c r="D15" i="2"/>
  <c r="F15" i="2"/>
  <c r="E5" i="1"/>
  <c r="E6" i="1"/>
  <c r="M63" i="1"/>
  <c r="N63" i="1" s="1"/>
  <c r="M48" i="1"/>
  <c r="N48" i="1" s="1"/>
  <c r="M57" i="1"/>
  <c r="N57" i="1" s="1"/>
  <c r="M50" i="1"/>
  <c r="M44" i="1"/>
  <c r="M59" i="1"/>
  <c r="N59" i="1" s="1"/>
  <c r="M65" i="1"/>
  <c r="N65" i="1" s="1"/>
  <c r="M71" i="1"/>
  <c r="N71" i="1" s="1"/>
  <c r="M39" i="1"/>
  <c r="N39" i="1" s="1"/>
  <c r="M62" i="1"/>
  <c r="N62" i="1" s="1"/>
  <c r="M56" i="1"/>
  <c r="N56" i="1" s="1"/>
  <c r="M49" i="1"/>
  <c r="N49" i="1" s="1"/>
  <c r="M64" i="1"/>
  <c r="N64" i="1" s="1"/>
  <c r="M70" i="1"/>
  <c r="N70" i="1" s="1"/>
  <c r="M60" i="1"/>
  <c r="N60" i="1" s="1"/>
  <c r="M66" i="1"/>
  <c r="N66" i="1" s="1"/>
  <c r="M55" i="1"/>
  <c r="N55" i="1" s="1"/>
  <c r="M73" i="1"/>
  <c r="N73" i="1" s="1"/>
  <c r="M68" i="1"/>
  <c r="N68" i="1" s="1"/>
  <c r="M37" i="1"/>
  <c r="N37" i="1" s="1"/>
  <c r="M69" i="1"/>
  <c r="N69" i="1" s="1"/>
  <c r="M51" i="1"/>
  <c r="N51" i="1" s="1"/>
  <c r="M61" i="1"/>
  <c r="N61" i="1" s="1"/>
  <c r="M58" i="1"/>
  <c r="N58" i="1" s="1"/>
  <c r="M32" i="1"/>
  <c r="N32" i="1" s="1"/>
  <c r="M41" i="1"/>
  <c r="O51" i="1"/>
  <c r="J24" i="1"/>
  <c r="K24" i="1" s="1"/>
  <c r="M24" i="1" s="1"/>
  <c r="N24" i="1" s="1"/>
  <c r="J25" i="1"/>
  <c r="K25" i="1" s="1"/>
  <c r="M25" i="1" s="1"/>
  <c r="N25" i="1" s="1"/>
  <c r="M31" i="1"/>
  <c r="N31" i="1" s="1"/>
  <c r="O32" i="1"/>
  <c r="O73" i="1"/>
  <c r="M54" i="1"/>
  <c r="N54" i="1" s="1"/>
  <c r="N67" i="1"/>
  <c r="M67" i="1"/>
  <c r="M43" i="1"/>
  <c r="N43" i="1"/>
  <c r="M45" i="1"/>
  <c r="N45" i="1"/>
  <c r="AA33" i="2"/>
  <c r="AA31" i="2"/>
  <c r="J18" i="1"/>
  <c r="K18" i="1" s="1"/>
  <c r="J15" i="1"/>
  <c r="K15" i="1" s="1"/>
  <c r="M15" i="1" s="1"/>
  <c r="N44" i="1"/>
  <c r="H19" i="1"/>
  <c r="I19" i="1" s="1"/>
  <c r="J72" i="1"/>
  <c r="K72" i="1" s="1"/>
  <c r="M72" i="1" s="1"/>
  <c r="N72" i="1" s="1"/>
  <c r="D17" i="2"/>
  <c r="H16" i="1"/>
  <c r="I16" i="1" s="1"/>
  <c r="F17" i="2"/>
  <c r="R20" i="2"/>
  <c r="V20" i="2"/>
  <c r="L7" i="2" l="1"/>
  <c r="N15" i="1"/>
  <c r="O18" i="3"/>
  <c r="O14" i="3" s="1"/>
  <c r="H18" i="2"/>
  <c r="H8" i="2"/>
  <c r="L8" i="2" s="1"/>
  <c r="L18" i="2"/>
  <c r="D5" i="2"/>
  <c r="L21" i="2"/>
  <c r="M17" i="3"/>
  <c r="N17" i="3" s="1"/>
  <c r="K8" i="3"/>
  <c r="L9" i="3"/>
  <c r="M8" i="3"/>
  <c r="N8" i="3"/>
  <c r="H10" i="2"/>
  <c r="L10" i="2" s="1"/>
  <c r="H9" i="2"/>
  <c r="L9" i="2" s="1"/>
  <c r="H20" i="2"/>
  <c r="H5" i="2" s="1"/>
  <c r="H11" i="2"/>
  <c r="L11" i="2" s="1"/>
  <c r="H16" i="2"/>
  <c r="L16" i="2" s="1"/>
  <c r="H14" i="2"/>
  <c r="L14" i="2" s="1"/>
  <c r="H15" i="2"/>
  <c r="L15" i="2" s="1"/>
  <c r="H19" i="2"/>
  <c r="L19" i="2" s="1"/>
  <c r="H17" i="2"/>
  <c r="L17" i="2" s="1"/>
  <c r="H13" i="2"/>
  <c r="L13" i="2" s="1"/>
  <c r="H12" i="2"/>
  <c r="L12" i="2" s="1"/>
  <c r="I35" i="1"/>
  <c r="I6" i="1" s="1"/>
  <c r="O29" i="1"/>
  <c r="H20" i="1"/>
  <c r="I20" i="1" s="1"/>
  <c r="J19" i="1"/>
  <c r="K19" i="1" s="1"/>
  <c r="M19" i="1" s="1"/>
  <c r="N19" i="1" s="1"/>
  <c r="M18" i="1"/>
  <c r="N18" i="1" s="1"/>
  <c r="J16" i="1"/>
  <c r="K16" i="1" s="1"/>
  <c r="M16" i="1" s="1"/>
  <c r="N16" i="1" s="1"/>
  <c r="K6" i="1"/>
  <c r="L6" i="1" s="1"/>
  <c r="N35" i="1"/>
  <c r="N41" i="1"/>
  <c r="S31" i="2"/>
  <c r="L8" i="3" l="1"/>
  <c r="K7" i="3"/>
  <c r="M5" i="1"/>
  <c r="N5" i="1"/>
  <c r="K5" i="3"/>
  <c r="B8" i="3" s="1"/>
  <c r="L20" i="2"/>
  <c r="L5" i="2"/>
  <c r="O16" i="1"/>
  <c r="H21" i="1"/>
  <c r="I21" i="1" s="1"/>
  <c r="J20" i="1"/>
  <c r="K20" i="1" s="1"/>
  <c r="M20" i="1" l="1"/>
  <c r="N20" i="1" s="1"/>
  <c r="J21" i="1"/>
  <c r="K21" i="1" s="1"/>
  <c r="M21" i="1" s="1"/>
  <c r="N21" i="1" s="1"/>
  <c r="H22" i="1"/>
  <c r="I22" i="1" s="1"/>
  <c r="P18" i="1" l="1"/>
  <c r="J22" i="1"/>
  <c r="K22" i="1" s="1"/>
  <c r="M22" i="1" s="1"/>
  <c r="N22" i="1" s="1"/>
  <c r="H23" i="1"/>
  <c r="I23" i="1" s="1"/>
  <c r="I5" i="1" s="1"/>
  <c r="P19" i="1" l="1"/>
  <c r="R19" i="1" s="1"/>
  <c r="R18" i="1"/>
  <c r="J23" i="1"/>
  <c r="K23" i="1" s="1"/>
  <c r="P20" i="1" l="1"/>
  <c r="M23" i="1"/>
  <c r="N23" i="1" s="1"/>
  <c r="K5" i="1"/>
  <c r="O25" i="1"/>
  <c r="R20" i="1" l="1"/>
  <c r="R21" i="1" s="1"/>
  <c r="P23" i="1"/>
  <c r="K2" i="1"/>
  <c r="L5" i="1"/>
  <c r="P24" i="1" l="1"/>
  <c r="P25" i="1" s="1"/>
  <c r="R25" i="1" s="1"/>
  <c r="R23" i="1"/>
  <c r="T25" i="1"/>
  <c r="D3" i="1"/>
  <c r="M2" i="2" s="1"/>
  <c r="N2" i="2"/>
  <c r="R28" i="1" l="1"/>
  <c r="R26" i="1"/>
  <c r="E7" i="3"/>
  <c r="L7" i="3"/>
  <c r="I7" i="3"/>
  <c r="O11" i="1"/>
</calcChain>
</file>

<file path=xl/sharedStrings.xml><?xml version="1.0" encoding="utf-8"?>
<sst xmlns="http://schemas.openxmlformats.org/spreadsheetml/2006/main" count="451" uniqueCount="231">
  <si>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</si>
  <si>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</si>
  <si>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</si>
  <si>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</si>
  <si>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</si>
  <si>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</si>
  <si>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</si>
  <si>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</si>
  <si>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</si>
  <si>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</si>
  <si>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</si>
  <si>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</si>
  <si>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</si>
  <si>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</si>
  <si>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</si>
  <si>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</si>
  <si>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</si>
  <si>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</si>
  <si>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</si>
  <si>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</si>
  <si>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</si>
  <si>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</si>
  <si>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</si>
  <si>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</si>
  <si>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</si>
  <si>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</si>
  <si>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</si>
  <si>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</si>
  <si>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</si>
  <si>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</si>
  <si>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</si>
  <si>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</si>
  <si>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</si>
  <si>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</si>
  <si>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</si>
  <si>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</si>
  <si>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</si>
  <si>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</si>
  <si>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</si>
  <si>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</si>
  <si>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</si>
  <si>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</si>
  <si>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</si>
  <si>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</si>
  <si>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</si>
  <si>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</si>
  <si>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</si>
  <si>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</si>
  <si>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</si>
  <si>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</si>
  <si>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</si>
  <si>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</si>
  <si>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</si>
  <si>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</si>
  <si>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</si>
  <si>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</si>
  <si>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</si>
  <si>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</si>
  <si>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</si>
  <si>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</si>
  <si>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</si>
  <si>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</si>
  <si>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</si>
  <si>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</si>
  <si>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</si>
  <si>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</si>
  <si>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</si>
  <si>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</si>
  <si>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</si>
  <si>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</si>
  <si>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</si>
  <si>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</si>
  <si>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</si>
  <si>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</si>
  <si>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</si>
  <si>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</si>
  <si>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</si>
  <si>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</si>
  <si>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</si>
  <si>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</si>
  <si>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</si>
  <si>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</si>
  <si>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</si>
  <si>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</si>
  <si>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</si>
  <si>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</si>
  <si>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</si>
  <si>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</si>
  <si>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</si>
  <si>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</si>
  <si>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</si>
  <si>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</si>
  <si>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</si>
  <si>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</si>
  <si>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</si>
  <si>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</si>
  <si>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</si>
  <si>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</si>
  <si>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</si>
  <si>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</si>
  <si>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</si>
  <si>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</si>
  <si>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</si>
  <si>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</si>
  <si>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</si>
  <si>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</si>
  <si>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</si>
  <si>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</si>
  <si>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</si>
  <si>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</si>
  <si>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</si>
  <si>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</si>
  <si>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</si>
  <si>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</si>
  <si>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</si>
  <si>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</si>
  <si>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</si>
  <si>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</si>
  <si>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</si>
  <si>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</si>
  <si>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</si>
  <si>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</si>
  <si>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</si>
  <si>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</si>
  <si>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</si>
  <si>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</si>
  <si>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</si>
  <si>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</si>
  <si>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</si>
  <si>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</si>
  <si>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</si>
  <si>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</si>
  <si>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</si>
  <si>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</si>
  <si>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</si>
  <si>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</si>
  <si>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</si>
  <si>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</si>
  <si>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</si>
  <si>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</si>
  <si>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</si>
  <si>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</si>
  <si>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</si>
  <si>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</si>
  <si>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</si>
  <si>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</si>
  <si>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</si>
  <si>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</si>
  <si>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</si>
  <si>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</si>
  <si>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</si>
  <si>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</si>
  <si>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</si>
  <si>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</si>
  <si>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</si>
  <si>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</si>
  <si>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</si>
  <si>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</si>
  <si>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</si>
  <si>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</si>
  <si>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</si>
  <si>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</si>
  <si>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</si>
  <si>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</si>
  <si>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</si>
  <si>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</si>
  <si>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</si>
  <si>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</si>
  <si>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</si>
  <si>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</si>
  <si>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</si>
  <si>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</si>
  <si>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</si>
  <si>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</si>
  <si>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</si>
  <si>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</si>
  <si>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</si>
  <si>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</si>
  <si>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</si>
  <si>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</si>
  <si>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</si>
  <si>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</si>
  <si>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</si>
  <si>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</si>
  <si>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</si>
  <si>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</si>
  <si>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</si>
  <si>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</si>
  <si>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</si>
  <si>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</si>
  <si>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</si>
  <si>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</si>
  <si>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</si>
  <si>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</si>
  <si>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</si>
  <si>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</si>
  <si>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</si>
  <si>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</si>
  <si>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</si>
  <si>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</si>
  <si>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</si>
  <si>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</si>
  <si>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</si>
  <si>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</si>
  <si>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</si>
  <si>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</si>
  <si>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</si>
  <si>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</si>
  <si>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</si>
  <si>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</si>
  <si>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</si>
  <si>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</si>
  <si>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</si>
  <si>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</si>
  <si>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</si>
  <si>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</si>
  <si>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</si>
  <si>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</si>
  <si>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</si>
  <si>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</si>
  <si>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</si>
  <si>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</si>
  <si>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</si>
  <si>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</si>
  <si>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</si>
  <si>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</si>
  <si>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</si>
  <si>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</si>
  <si>
    <t>MOGAN komisyon</t>
  </si>
  <si>
    <t>AVPGY Halka Arz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</si>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</sst>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dd/mm/yyyy"/>
    <numFmt numFmtId="175" formatCode="0.000"/>
    <numFmt numFmtId="176" formatCode="%0.0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rgb="FFDEEBF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FFF2CC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DEEBF7"/>
      </patternFill>
    </fill>
    <fill>
      <patternFill patternType="solid">
        <fgColor theme="7" tint="0.79998168889431442"/>
        <bgColor rgb="FFDAE3F3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227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ill="1" applyBorder="1"/>
    <xf numFmtId="4" fontId="2" fillId="14" borderId="0" xfId="0" applyNumberFormat="1" applyFon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4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5" fontId="19" fillId="0" borderId="0" xfId="0" applyNumberFormat="1" applyFont="1"/>
    <xf numFmtId="4" fontId="19" fillId="0" borderId="0" xfId="0" applyNumberFormat="1" applyFont="1"/>
    <xf numFmtId="174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5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5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5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5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5" fontId="19" fillId="15" borderId="0" xfId="0" applyNumberFormat="1" applyFont="1" applyFill="1"/>
    <xf numFmtId="173" fontId="19" fillId="16" borderId="0" xfId="0" applyNumberFormat="1" applyFont="1" applyFill="1"/>
    <xf numFmtId="175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  <xf numFmtId="16" fontId="0" fillId="0" borderId="0" xfId="0" applyNumberFormat="1"/>
    <xf numFmtId="176" fontId="20" fillId="0" borderId="0" xfId="1" applyNumberFormat="1"/>
    <xf numFmtId="176" fontId="0" fillId="0" borderId="0" xfId="0" applyNumberFormat="1"/>
    <xf numFmtId="0" fontId="0" fillId="21" borderId="0" xfId="0" applyFill="1"/>
    <xf numFmtId="166" fontId="2" fillId="22" borderId="0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9" borderId="0" xfId="0" applyFont="1" applyFill="1" applyBorder="1" applyAlignment="1">
      <alignment horizontal="right"/>
    </xf>
    <xf numFmtId="168" fontId="20" fillId="21" borderId="0" xfId="1" applyFill="1" applyBorder="1" applyProtection="1"/>
    <xf numFmtId="164" fontId="0" fillId="23" borderId="0" xfId="0" applyNumberFormat="1" applyFill="1" applyBorder="1"/>
    <xf numFmtId="2" fontId="0" fillId="23" borderId="0" xfId="0" applyNumberFormat="1" applyFill="1" applyBorder="1"/>
    <xf numFmtId="0" fontId="0" fillId="23" borderId="0" xfId="0" applyFill="1" applyBorder="1" applyAlignment="1">
      <alignment horizontal="right"/>
    </xf>
    <xf numFmtId="166" fontId="2" fillId="23" borderId="0" xfId="0" applyNumberFormat="1" applyFont="1" applyFill="1" applyBorder="1"/>
    <xf numFmtId="165" fontId="0" fillId="23" borderId="0" xfId="0" applyNumberFormat="1" applyFill="1" applyBorder="1"/>
    <xf numFmtId="170" fontId="0" fillId="23" borderId="0" xfId="1" applyNumberFormat="1" applyFont="1" applyFill="1" applyBorder="1" applyAlignment="1" applyProtection="1"/>
    <xf numFmtId="167" fontId="0" fillId="23" borderId="0" xfId="0" applyNumberFormat="1" applyFill="1" applyBorder="1"/>
    <xf numFmtId="0" fontId="0" fillId="23" borderId="0" xfId="0" applyFill="1" applyBorder="1"/>
    <xf numFmtId="0" fontId="0" fillId="0" borderId="0" xfId="0" applyFill="1" applyBorder="1"/>
    <xf numFmtId="0" fontId="0" fillId="24" borderId="0" xfId="0" applyFont="1" applyFill="1" applyBorder="1" applyAlignment="1">
      <alignment horizontal="center"/>
    </xf>
    <xf numFmtId="164" fontId="0" fillId="25" borderId="0" xfId="0" applyNumberFormat="1" applyFill="1" applyBorder="1"/>
    <xf numFmtId="2" fontId="0" fillId="25" borderId="0" xfId="0" applyNumberFormat="1" applyFill="1" applyBorder="1"/>
    <xf numFmtId="0" fontId="0" fillId="25" borderId="0" xfId="0" applyFill="1" applyBorder="1"/>
    <xf numFmtId="4" fontId="0" fillId="25" borderId="0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167" fontId="0" fillId="25" borderId="0" xfId="0" applyNumberFormat="1" applyFill="1" applyBorder="1"/>
    <xf numFmtId="2" fontId="14" fillId="24" borderId="2" xfId="0" applyNumberFormat="1" applyFont="1" applyFill="1" applyBorder="1"/>
    <xf numFmtId="0" fontId="0" fillId="26" borderId="0" xfId="0" applyFill="1" applyBorder="1"/>
    <xf numFmtId="164" fontId="0" fillId="26" borderId="0" xfId="0" applyNumberFormat="1" applyFill="1" applyBorder="1"/>
    <xf numFmtId="2" fontId="0" fillId="26" borderId="0" xfId="0" applyNumberFormat="1" applyFont="1" applyFill="1" applyBorder="1"/>
    <xf numFmtId="0" fontId="0" fillId="26" borderId="0" xfId="0" applyFont="1" applyFill="1" applyBorder="1"/>
    <xf numFmtId="4" fontId="0" fillId="26" borderId="0" xfId="0" applyNumberFormat="1" applyFill="1" applyBorder="1"/>
    <xf numFmtId="2" fontId="0" fillId="26" borderId="0" xfId="0" applyNumberFormat="1" applyFill="1" applyBorder="1"/>
    <xf numFmtId="165" fontId="0" fillId="26" borderId="0" xfId="0" applyNumberFormat="1" applyFill="1" applyBorder="1"/>
    <xf numFmtId="166" fontId="0" fillId="26" borderId="0" xfId="0" applyNumberFormat="1" applyFill="1" applyBorder="1"/>
    <xf numFmtId="4" fontId="2" fillId="26" borderId="0" xfId="0" applyNumberFormat="1" applyFont="1" applyFill="1" applyBorder="1"/>
    <xf numFmtId="171" fontId="0" fillId="26" borderId="0" xfId="0" applyNumberFormat="1" applyFill="1" applyBorder="1"/>
    <xf numFmtId="168" fontId="20" fillId="25" borderId="0" xfId="1" applyFill="1" applyBorder="1" applyProtection="1"/>
    <xf numFmtId="0" fontId="0" fillId="24" borderId="0" xfId="0" applyFill="1" applyBorder="1"/>
    <xf numFmtId="2" fontId="0" fillId="24" borderId="0" xfId="0" applyNumberFormat="1" applyFont="1" applyFill="1" applyBorder="1"/>
    <xf numFmtId="0" fontId="0" fillId="24" borderId="0" xfId="0" applyFont="1" applyFill="1" applyBorder="1"/>
    <xf numFmtId="4" fontId="2" fillId="24" borderId="0" xfId="0" applyNumberFormat="1" applyFont="1" applyFill="1" applyBorder="1"/>
    <xf numFmtId="164" fontId="2" fillId="25" borderId="0" xfId="0" applyNumberFormat="1" applyFont="1" applyFill="1" applyBorder="1"/>
    <xf numFmtId="2" fontId="2" fillId="27" borderId="0" xfId="0" applyNumberFormat="1" applyFont="1" applyFill="1" applyBorder="1"/>
    <xf numFmtId="165" fontId="2" fillId="27" borderId="0" xfId="0" applyNumberFormat="1" applyFont="1" applyFill="1" applyBorder="1"/>
    <xf numFmtId="2" fontId="0" fillId="25" borderId="0" xfId="0" applyNumberFormat="1" applyFont="1" applyFill="1" applyBorder="1"/>
    <xf numFmtId="0" fontId="0" fillId="25" borderId="0" xfId="0" applyFont="1" applyFill="1" applyBorder="1" applyAlignment="1">
      <alignment horizontal="center"/>
    </xf>
    <xf numFmtId="166" fontId="2" fillId="25" borderId="0" xfId="0" applyNumberFormat="1" applyFont="1" applyFill="1" applyBorder="1"/>
    <xf numFmtId="166" fontId="0" fillId="27" borderId="0" xfId="0" applyNumberFormat="1" applyFill="1" applyBorder="1"/>
    <xf numFmtId="166" fontId="2" fillId="24" borderId="0" xfId="0" applyNumberFormat="1" applyFont="1" applyFill="1" applyBorder="1"/>
    <xf numFmtId="170" fontId="0" fillId="25" borderId="0" xfId="1" applyNumberFormat="1" applyFont="1" applyFill="1" applyBorder="1" applyAlignment="1" applyProtection="1"/>
    <xf numFmtId="0" fontId="0" fillId="28" borderId="0" xfId="0" applyFont="1" applyFill="1" applyBorder="1" applyAlignment="1">
      <alignment horizontal="center"/>
    </xf>
    <xf numFmtId="166" fontId="0" fillId="29" borderId="0" xfId="0" applyNumberFormat="1" applyFill="1" applyBorder="1"/>
    <xf numFmtId="164" fontId="0" fillId="28" borderId="0" xfId="0" applyNumberFormat="1" applyFill="1" applyBorder="1"/>
    <xf numFmtId="2" fontId="0" fillId="28" borderId="0" xfId="0" applyNumberFormat="1" applyFill="1" applyBorder="1"/>
    <xf numFmtId="165" fontId="0" fillId="28" borderId="0" xfId="0" applyNumberFormat="1" applyFill="1" applyBorder="1"/>
    <xf numFmtId="166" fontId="0" fillId="28" borderId="0" xfId="0" applyNumberFormat="1" applyFill="1" applyBorder="1"/>
    <xf numFmtId="166" fontId="2" fillId="29" borderId="0" xfId="0" applyNumberFormat="1" applyFont="1" applyFill="1" applyBorder="1"/>
    <xf numFmtId="170" fontId="14" fillId="28" borderId="0" xfId="1" applyNumberFormat="1" applyFont="1" applyFill="1" applyBorder="1" applyAlignment="1" applyProtection="1"/>
    <xf numFmtId="167" fontId="17" fillId="30" borderId="0" xfId="1" applyNumberFormat="1" applyFont="1" applyFill="1" applyBorder="1" applyAlignment="1" applyProtection="1"/>
    <xf numFmtId="0" fontId="0" fillId="22" borderId="0" xfId="0" applyFill="1" applyBorder="1"/>
    <xf numFmtId="164" fontId="0" fillId="22" borderId="0" xfId="0" applyNumberFormat="1" applyFill="1" applyBorder="1"/>
    <xf numFmtId="2" fontId="0" fillId="22" borderId="0" xfId="0" applyNumberFormat="1" applyFont="1" applyFill="1" applyBorder="1"/>
    <xf numFmtId="4" fontId="2" fillId="22" borderId="0" xfId="0" applyNumberFormat="1" applyFont="1" applyFill="1" applyBorder="1"/>
    <xf numFmtId="164" fontId="2" fillId="22" borderId="0" xfId="0" applyNumberFormat="1" applyFont="1" applyFill="1" applyBorder="1"/>
    <xf numFmtId="2" fontId="2" fillId="22" borderId="0" xfId="0" applyNumberFormat="1" applyFont="1" applyFill="1" applyBorder="1"/>
    <xf numFmtId="165" fontId="2" fillId="22" borderId="0" xfId="0" applyNumberFormat="1" applyFont="1" applyFill="1" applyBorder="1"/>
    <xf numFmtId="166" fontId="0" fillId="22" borderId="0" xfId="0" applyNumberFormat="1" applyFill="1" applyBorder="1"/>
    <xf numFmtId="2" fontId="0" fillId="22" borderId="0" xfId="0" applyNumberFormat="1" applyFill="1" applyBorder="1"/>
    <xf numFmtId="168" fontId="20" fillId="22" borderId="0" xfId="1" applyFill="1" applyBorder="1" applyProtection="1"/>
    <xf numFmtId="168" fontId="14" fillId="22" borderId="2" xfId="1" applyFont="1" applyFill="1" applyBorder="1" applyProtection="1"/>
    <xf numFmtId="2" fontId="14" fillId="29" borderId="2" xfId="0" applyNumberFormat="1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166" fontId="0" fillId="0" borderId="0" xfId="0" applyNumberFormat="1" applyFill="1" applyBorder="1"/>
    <xf numFmtId="168" fontId="20" fillId="0" borderId="0" xfId="1" applyFill="1" applyBorder="1" applyProtection="1"/>
    <xf numFmtId="167" fontId="0" fillId="0" borderId="0" xfId="0" applyNumberFormat="1" applyFill="1" applyBorder="1"/>
    <xf numFmtId="2" fontId="0" fillId="0" borderId="0" xfId="0" applyNumberFormat="1" applyFont="1" applyFill="1" applyBorder="1"/>
    <xf numFmtId="0" fontId="0" fillId="22" borderId="0" xfId="0" applyFont="1" applyFill="1" applyBorder="1"/>
    <xf numFmtId="0" fontId="18" fillId="22" borderId="0" xfId="0" applyFont="1" applyFill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398570</xdr:colOff>
      <xdr:row>10</xdr:row>
      <xdr:rowOff>83344</xdr:rowOff>
    </xdr:from>
    <xdr:ext cx="2804949" cy="1590897"/>
    <xdr:pic>
      <xdr:nvPicPr>
        <xdr:cNvPr id="2" name="Resim 1">
          <a:extLst>
            <a:ext uri="{FF2B5EF4-FFF2-40B4-BE49-F238E27FC236}">
              <a16:creationId xmlns:a16="http://schemas.microsoft.com/office/drawing/2014/main" id="{0C5F915C-4112-4C19-B483-80E29B38E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6898" y="1690688"/>
          <a:ext cx="2804949" cy="1590897"/>
        </a:xfrm>
        <a:prstGeom prst="rect">
          <a:avLst/>
        </a:prstGeom>
      </xdr:spPr>
    </xdr:pic>
    <xdr:clientData/>
  </xdr:oneCellAnchor>
  <xdr:oneCellAnchor>
    <xdr:from>
      <xdr:col>15</xdr:col>
      <xdr:colOff>602455</xdr:colOff>
      <xdr:row>11</xdr:row>
      <xdr:rowOff>74310</xdr:rowOff>
    </xdr:from>
    <xdr:ext cx="3248478" cy="1457528"/>
    <xdr:pic>
      <xdr:nvPicPr>
        <xdr:cNvPr id="3" name="Resim 2">
          <a:extLst>
            <a:ext uri="{FF2B5EF4-FFF2-40B4-BE49-F238E27FC236}">
              <a16:creationId xmlns:a16="http://schemas.microsoft.com/office/drawing/2014/main" id="{0A00FC4F-097A-42E1-A7D3-E33283BA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6346" y="1842388"/>
          <a:ext cx="3248478" cy="1457528"/>
        </a:xfrm>
        <a:prstGeom prst="rect">
          <a:avLst/>
        </a:prstGeom>
      </xdr:spPr>
    </xdr:pic>
    <xdr:clientData/>
  </xdr:oneCellAnchor>
  <xdr:oneCellAnchor>
    <xdr:from>
      <xdr:col>15</xdr:col>
      <xdr:colOff>72257</xdr:colOff>
      <xdr:row>10</xdr:row>
      <xdr:rowOff>119062</xdr:rowOff>
    </xdr:from>
    <xdr:ext cx="3134162" cy="1600423"/>
    <xdr:pic>
      <xdr:nvPicPr>
        <xdr:cNvPr id="4" name="Resim 3">
          <a:extLst>
            <a:ext uri="{FF2B5EF4-FFF2-40B4-BE49-F238E27FC236}">
              <a16:creationId xmlns:a16="http://schemas.microsoft.com/office/drawing/2014/main" id="{DAB582AC-A01F-40AA-AA9C-AEE72487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6148" y="1726406"/>
          <a:ext cx="3134162" cy="160042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6" totalsRowShown="0">
  <autoFilter ref="A9:M76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3098D-8D02-474C-8EC1-1006D28E99DB}" name="Tablo23" displayName="Tablo23" ref="A12:M33" totalsRowShown="0">
  <autoFilter ref="A12:M33" xr:uid="{6BE3098D-8D02-474C-8EC1-1006D28E99DB}"/>
  <tableColumns count="13">
    <tableColumn id="1" xr3:uid="{D1E5CA4F-3A2B-4E09-904B-421D39EE6709}" name="Açıklama"/>
    <tableColumn id="2" xr3:uid="{1830CD67-930C-4B67-94C1-E4FA481EF238}" name="tarih"/>
    <tableColumn id="3" xr3:uid="{B43D2FB6-08F1-43F0-8A34-10AF3E2F1ADC}" name="adet"/>
    <tableColumn id="4" xr3:uid="{9000F313-F425-4B33-BC60-637B2390D418}" name="birim fiyat"/>
    <tableColumn id="5" xr3:uid="{C3B15483-34CB-483B-9A23-65E4BD1E46AE}" name="Tutar"/>
    <tableColumn id="6" xr3:uid="{296E65FE-9A8E-438E-B3A1-8A339F678BDE}" name="Tarih2"/>
    <tableColumn id="7" xr3:uid="{57ED224E-4D66-4CB4-B4B4-BF8A112C6D4B}" name="Miktar"/>
    <tableColumn id="8" xr3:uid="{1B754962-F8E4-4836-9F18-CD65668EEF64}" name="Fiyat"/>
    <tableColumn id="9" xr3:uid="{C6591501-89DD-409D-95F6-C868ECDE7C34}" name="Tutar3"/>
    <tableColumn id="10" xr3:uid="{7565BCDA-C739-4745-B83E-7E3F3188AD88}" name="Miktar3"/>
    <tableColumn id="11" xr3:uid="{12563BB7-B2C4-4F9F-B039-30221DDC7DF3}" name="Tutar2"/>
    <tableColumn id="12" xr3:uid="{81BD07FA-20A2-4BFF-8AE7-58F702E42306}" name="Mktr"/>
    <tableColumn id="13" xr3:uid="{49913C24-3C7C-43DF-A07D-50AC04DE4F5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4"/>
  <sheetViews>
    <sheetView topLeftCell="A5" zoomScale="160" zoomScaleNormal="160" workbookViewId="0">
      <selection activeCell="F35" sqref="F35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2.7109375" style="6" bestFit="1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45373</v>
      </c>
      <c r="K2" s="14">
        <f>SUM(K5:K6)</f>
        <v>245919.30674700002</v>
      </c>
    </row>
    <row r="3" spans="1:15">
      <c r="B3" s="2">
        <v>43803</v>
      </c>
      <c r="C3" s="3">
        <f>B2-B3</f>
        <v>1570</v>
      </c>
      <c r="D3" s="3">
        <f>K2/C3</f>
        <v>156.63650111273887</v>
      </c>
      <c r="L3" s="15"/>
    </row>
    <row r="4" spans="1:15">
      <c r="B4" s="152"/>
      <c r="C4" s="153"/>
      <c r="D4" s="154"/>
      <c r="E4" s="155"/>
      <c r="F4" s="152"/>
      <c r="G4" s="153"/>
      <c r="H4" s="156"/>
      <c r="I4" s="155"/>
      <c r="J4" s="153"/>
      <c r="K4" s="155"/>
      <c r="L4" s="157"/>
      <c r="M4" s="158"/>
      <c r="N4" s="158"/>
      <c r="O4" s="159"/>
    </row>
    <row r="5" spans="1:15">
      <c r="D5" s="189" t="s">
        <v>3</v>
      </c>
      <c r="E5" s="190">
        <f>SUBTOTAL(109,E10:E26)</f>
        <v>288235.26908</v>
      </c>
      <c r="F5" s="162"/>
      <c r="G5" s="163"/>
      <c r="H5" s="166"/>
      <c r="I5" s="191">
        <f>SUM(I11:I25)</f>
        <v>517935.89843999996</v>
      </c>
      <c r="J5" s="163"/>
      <c r="K5" s="192">
        <f>SUBTOTAL(109,K10:K26)</f>
        <v>229700.62936000002</v>
      </c>
      <c r="L5" s="193">
        <f>K5/E5</f>
        <v>0.79692062006557007</v>
      </c>
      <c r="M5" s="180">
        <f>SUBTOTAL(101,M10:M16)</f>
        <v>-9.9032876496021577E-2</v>
      </c>
      <c r="N5" s="180">
        <f>SUBTOTAL(101,N10:N16)</f>
        <v>-0.11285169084493368</v>
      </c>
      <c r="O5" s="164"/>
    </row>
    <row r="6" spans="1:15">
      <c r="B6" s="3"/>
      <c r="D6" s="194" t="s">
        <v>4</v>
      </c>
      <c r="E6" s="195">
        <f>SUBTOTAL(109,E29:E75)</f>
        <v>462985.00808399991</v>
      </c>
      <c r="F6" s="196"/>
      <c r="G6" s="197"/>
      <c r="H6" s="198"/>
      <c r="I6" s="199">
        <f>SUBTOTAL(109,I29:I75)</f>
        <v>472251.57449500007</v>
      </c>
      <c r="J6" s="197"/>
      <c r="K6" s="200">
        <f>SUBTOTAL(109,K29:K74)</f>
        <v>16218.677387000014</v>
      </c>
      <c r="L6" s="201">
        <f>K6/E6</f>
        <v>3.5030675084100002E-2</v>
      </c>
      <c r="M6" s="202"/>
      <c r="N6" s="202"/>
      <c r="O6" s="203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</row>
    <row r="11" spans="1:15">
      <c r="A11" s="161" t="s">
        <v>3</v>
      </c>
      <c r="B11" s="162"/>
      <c r="C11" s="163"/>
      <c r="D11" s="164"/>
      <c r="E11" s="165"/>
      <c r="F11" s="162"/>
      <c r="G11" s="163"/>
      <c r="H11" s="166"/>
      <c r="I11" s="167"/>
      <c r="J11" s="163"/>
      <c r="K11" s="164"/>
      <c r="L11" s="164"/>
      <c r="M11" s="168"/>
      <c r="N11" s="168"/>
      <c r="O11" s="169">
        <f ca="1">SUM(O11:O25)</f>
        <v>240626.44680000003</v>
      </c>
    </row>
    <row r="12" spans="1:15">
      <c r="O12" s="160"/>
    </row>
    <row r="15" spans="1:15">
      <c r="A15" s="1" t="s">
        <v>26</v>
      </c>
      <c r="B15" s="2">
        <v>45348</v>
      </c>
      <c r="C15" s="29">
        <v>75000</v>
      </c>
      <c r="D15" s="30">
        <v>1.064435</v>
      </c>
      <c r="E15" s="50">
        <f>Sayfa2!$D15*Sayfa2!$C15</f>
        <v>79832.625</v>
      </c>
      <c r="F15" s="44">
        <f>$B$2</f>
        <v>45373</v>
      </c>
      <c r="G15" s="45">
        <f>Tablo2[[#This Row],[adet]]</f>
        <v>75000</v>
      </c>
      <c r="H15" s="46">
        <f>Sayfa4!I2</f>
        <v>0.93062100000000003</v>
      </c>
      <c r="I15" s="25">
        <f>Sayfa2!$H15*Sayfa2!$G15</f>
        <v>69796.574999999997</v>
      </c>
      <c r="J15" s="29">
        <f>H15-D15</f>
        <v>-0.13381399999999999</v>
      </c>
      <c r="K15" s="47">
        <f>Sayfa2!$J15*Sayfa2!$C15</f>
        <v>-10036.049999999999</v>
      </c>
      <c r="L15" s="48">
        <f>F15-B15</f>
        <v>25</v>
      </c>
      <c r="M15" s="20">
        <f>K15/E15</f>
        <v>-0.12571364150934533</v>
      </c>
      <c r="N15" s="20">
        <f>M15/L15*30</f>
        <v>-0.15085636981121442</v>
      </c>
      <c r="O15" s="43"/>
    </row>
    <row r="16" spans="1:15">
      <c r="A16" s="1" t="s">
        <v>26</v>
      </c>
      <c r="B16" s="2">
        <v>45344</v>
      </c>
      <c r="C16" s="29">
        <v>50000</v>
      </c>
      <c r="D16" s="30">
        <v>1.0032049999999999</v>
      </c>
      <c r="E16" s="50">
        <f>Sayfa2!$D16*Sayfa2!$C16</f>
        <v>50160.249999999993</v>
      </c>
      <c r="F16" s="44">
        <f>$B$2</f>
        <v>45373</v>
      </c>
      <c r="G16" s="45">
        <f>Tablo2[[#This Row],[adet]]</f>
        <v>50000</v>
      </c>
      <c r="H16" s="46">
        <f>H15</f>
        <v>0.93062100000000003</v>
      </c>
      <c r="I16" s="25">
        <f>Sayfa2!$H16*Sayfa2!$G16</f>
        <v>46531.05</v>
      </c>
      <c r="J16" s="29">
        <f>H16-D16</f>
        <v>-7.2583999999999871E-2</v>
      </c>
      <c r="K16" s="47">
        <f>Sayfa2!$J16*Sayfa2!$C16</f>
        <v>-3629.1999999999935</v>
      </c>
      <c r="L16" s="48">
        <f>F16-B16</f>
        <v>29</v>
      </c>
      <c r="M16" s="20">
        <f>K16/E16</f>
        <v>-7.2352111482697837E-2</v>
      </c>
      <c r="N16" s="20">
        <f>M16/L16*30</f>
        <v>-7.4847011878652933E-2</v>
      </c>
      <c r="O16" s="51">
        <f>SUM(K13:K16)</f>
        <v>-13665.249999999993</v>
      </c>
    </row>
    <row r="17" spans="1:20">
      <c r="A17" s="170"/>
      <c r="B17" s="171"/>
      <c r="C17" s="172"/>
      <c r="D17" s="173"/>
      <c r="E17" s="174"/>
      <c r="F17" s="162"/>
      <c r="G17" s="175"/>
      <c r="H17" s="176"/>
      <c r="I17" s="177"/>
      <c r="J17" s="172"/>
      <c r="K17" s="178"/>
      <c r="L17" s="179"/>
      <c r="M17" s="180"/>
      <c r="N17" s="180"/>
      <c r="O17" s="181"/>
    </row>
    <row r="18" spans="1:20">
      <c r="A18" s="1" t="s">
        <v>27</v>
      </c>
      <c r="B18" s="2">
        <v>45219</v>
      </c>
      <c r="C18" s="29">
        <v>50</v>
      </c>
      <c r="D18" s="30">
        <v>1826.53</v>
      </c>
      <c r="E18" s="50">
        <f>Sayfa2!$D18*Sayfa2!$C18</f>
        <v>91326.5</v>
      </c>
      <c r="F18" s="44">
        <f t="shared" ref="F18:F25" si="0">$B$2</f>
        <v>45373</v>
      </c>
      <c r="G18" s="45">
        <v>50</v>
      </c>
      <c r="H18" s="46">
        <f>Sayfa4!C5</f>
        <v>2212.11</v>
      </c>
      <c r="I18" s="25">
        <f>Sayfa2!$H18*Sayfa2!$G18</f>
        <v>110605.5</v>
      </c>
      <c r="J18" s="29">
        <f t="shared" ref="J18:J25" si="1">H18-D18</f>
        <v>385.58000000000015</v>
      </c>
      <c r="K18" s="47">
        <f>Sayfa2!$J18*Sayfa2!$C18</f>
        <v>19279.000000000007</v>
      </c>
      <c r="L18" s="48">
        <f t="shared" ref="L18:L25" si="2">F18-B18</f>
        <v>154</v>
      </c>
      <c r="M18" s="20">
        <f t="shared" ref="M18:M25" si="3">K18/E18</f>
        <v>0.21109973556415726</v>
      </c>
      <c r="N18" s="20">
        <f t="shared" ref="N18:N25" si="4">M18/L18*30</f>
        <v>4.1123325109900764E-2</v>
      </c>
      <c r="O18" s="43"/>
      <c r="P18" s="6">
        <f>Tablo2[[#This Row],[Tutar3]]</f>
        <v>110605.5</v>
      </c>
      <c r="Q18" s="1">
        <v>2000</v>
      </c>
      <c r="R18" s="1">
        <f>P18/Q18</f>
        <v>55.302750000000003</v>
      </c>
    </row>
    <row r="19" spans="1:20">
      <c r="A19" s="1" t="s">
        <v>27</v>
      </c>
      <c r="B19" s="2">
        <v>44244</v>
      </c>
      <c r="C19" s="29">
        <v>11</v>
      </c>
      <c r="D19" s="30">
        <v>402.1</v>
      </c>
      <c r="E19" s="50">
        <f>Sayfa2!$D19*Sayfa2!$C19</f>
        <v>4423.1000000000004</v>
      </c>
      <c r="F19" s="44">
        <f t="shared" si="0"/>
        <v>45373</v>
      </c>
      <c r="G19" s="45">
        <v>11</v>
      </c>
      <c r="H19" s="46">
        <f>H18</f>
        <v>2212.11</v>
      </c>
      <c r="I19" s="25">
        <f>Sayfa2!$H19*Sayfa2!$G19</f>
        <v>24333.210000000003</v>
      </c>
      <c r="J19" s="29">
        <f t="shared" si="1"/>
        <v>1810.0100000000002</v>
      </c>
      <c r="K19" s="47">
        <f>Sayfa2!$J19*Sayfa2!$C19</f>
        <v>19910.11</v>
      </c>
      <c r="L19" s="48">
        <f t="shared" si="2"/>
        <v>1129</v>
      </c>
      <c r="M19" s="20">
        <f t="shared" si="3"/>
        <v>4.5013926883859732</v>
      </c>
      <c r="N19" s="20">
        <f t="shared" si="4"/>
        <v>0.11961185177287793</v>
      </c>
      <c r="O19" s="43"/>
      <c r="P19" s="6">
        <f>Tablo2[[#This Row],[Tutar3]]</f>
        <v>24333.210000000003</v>
      </c>
      <c r="Q19" s="1">
        <v>2000</v>
      </c>
      <c r="R19" s="1">
        <f>P19/Q19</f>
        <v>12.166605000000001</v>
      </c>
    </row>
    <row r="20" spans="1:20">
      <c r="A20" s="1" t="s">
        <v>27</v>
      </c>
      <c r="B20" s="2">
        <v>44084</v>
      </c>
      <c r="C20" s="29">
        <v>50</v>
      </c>
      <c r="D20" s="30">
        <v>468.86</v>
      </c>
      <c r="E20" s="50">
        <f>Sayfa2!$D20*Sayfa2!$C20</f>
        <v>23443</v>
      </c>
      <c r="F20" s="44">
        <f t="shared" si="0"/>
        <v>45373</v>
      </c>
      <c r="G20" s="45">
        <v>50</v>
      </c>
      <c r="H20" s="46">
        <f>H19</f>
        <v>2212.11</v>
      </c>
      <c r="I20" s="25">
        <f>Sayfa2!$H20*Sayfa2!$G20</f>
        <v>110605.5</v>
      </c>
      <c r="J20" s="29">
        <f t="shared" si="1"/>
        <v>1743.25</v>
      </c>
      <c r="K20" s="47">
        <f>Sayfa2!$J20*Sayfa2!$C20</f>
        <v>87162.5</v>
      </c>
      <c r="L20" s="48">
        <f t="shared" si="2"/>
        <v>1289</v>
      </c>
      <c r="M20" s="20">
        <f t="shared" si="3"/>
        <v>3.7180608283922707</v>
      </c>
      <c r="N20" s="20">
        <f t="shared" si="4"/>
        <v>8.6533611211612196E-2</v>
      </c>
      <c r="O20" s="43"/>
      <c r="P20" s="6">
        <f>Tablo2[[#This Row],[Tutar3]]</f>
        <v>110605.5</v>
      </c>
      <c r="Q20" s="1">
        <v>2000</v>
      </c>
      <c r="R20" s="1">
        <f>P20/Q20</f>
        <v>55.302750000000003</v>
      </c>
    </row>
    <row r="21" spans="1:20">
      <c r="A21" s="1" t="s">
        <v>27</v>
      </c>
      <c r="B21" s="2">
        <v>44020</v>
      </c>
      <c r="C21" s="29">
        <v>25</v>
      </c>
      <c r="D21" s="30">
        <v>399.87</v>
      </c>
      <c r="E21" s="50">
        <f>Sayfa2!$D21*Sayfa2!$C21</f>
        <v>9996.75</v>
      </c>
      <c r="F21" s="44">
        <f t="shared" si="0"/>
        <v>45373</v>
      </c>
      <c r="G21" s="45">
        <f>Tablo2[[#This Row],[adet]]</f>
        <v>25</v>
      </c>
      <c r="H21" s="46">
        <f>H20</f>
        <v>2212.11</v>
      </c>
      <c r="I21" s="25">
        <f>Sayfa2!$H21*Sayfa2!$G21</f>
        <v>55302.75</v>
      </c>
      <c r="J21" s="29">
        <f t="shared" si="1"/>
        <v>1812.2400000000002</v>
      </c>
      <c r="K21" s="47">
        <f>Sayfa2!$J21*Sayfa2!$C21</f>
        <v>45306.000000000007</v>
      </c>
      <c r="L21" s="48">
        <f t="shared" si="2"/>
        <v>1353</v>
      </c>
      <c r="M21" s="20">
        <f t="shared" si="3"/>
        <v>4.5320729237002029</v>
      </c>
      <c r="N21" s="20">
        <f t="shared" si="4"/>
        <v>0.10048942181153443</v>
      </c>
      <c r="O21" s="43"/>
      <c r="R21" s="1">
        <f>SUM(R18:R20)</f>
        <v>122.77210500000001</v>
      </c>
    </row>
    <row r="22" spans="1:20">
      <c r="A22" s="1" t="s">
        <v>27</v>
      </c>
      <c r="B22" s="2">
        <v>43803</v>
      </c>
      <c r="C22" s="29">
        <v>24</v>
      </c>
      <c r="D22" s="30">
        <v>273.81</v>
      </c>
      <c r="E22" s="50">
        <f>Sayfa2!$D22*Sayfa2!$C22</f>
        <v>6571.4400000000005</v>
      </c>
      <c r="F22" s="44">
        <f t="shared" si="0"/>
        <v>45373</v>
      </c>
      <c r="G22" s="45">
        <f>Tablo2[[#This Row],[adet]]</f>
        <v>24</v>
      </c>
      <c r="H22" s="46">
        <f>H21</f>
        <v>2212.11</v>
      </c>
      <c r="I22" s="25">
        <f>Sayfa2!$H22*Sayfa2!$G22</f>
        <v>53090.64</v>
      </c>
      <c r="J22" s="29">
        <f t="shared" si="1"/>
        <v>1938.3000000000002</v>
      </c>
      <c r="K22" s="47">
        <f>Sayfa2!$J22*Sayfa2!$C22</f>
        <v>46519.200000000004</v>
      </c>
      <c r="L22" s="48">
        <f t="shared" si="2"/>
        <v>1570</v>
      </c>
      <c r="M22" s="20">
        <f t="shared" si="3"/>
        <v>7.0789963843541139</v>
      </c>
      <c r="N22" s="20">
        <f t="shared" si="4"/>
        <v>0.135267446834792</v>
      </c>
      <c r="O22" s="43"/>
    </row>
    <row r="23" spans="1:20">
      <c r="A23" s="1" t="s">
        <v>27</v>
      </c>
      <c r="B23" s="2">
        <v>43803</v>
      </c>
      <c r="C23" s="29">
        <v>1</v>
      </c>
      <c r="D23" s="30">
        <v>237.59</v>
      </c>
      <c r="E23" s="50">
        <f>Sayfa2!$D23*Sayfa2!$C23</f>
        <v>237.59</v>
      </c>
      <c r="F23" s="44">
        <f t="shared" si="0"/>
        <v>45373</v>
      </c>
      <c r="G23" s="45">
        <f>Tablo2[[#This Row],[adet]]</f>
        <v>1</v>
      </c>
      <c r="H23" s="46">
        <f>H22</f>
        <v>2212.11</v>
      </c>
      <c r="I23" s="25">
        <f>Sayfa2!$H23*Sayfa2!$G23</f>
        <v>2212.11</v>
      </c>
      <c r="J23" s="29">
        <f t="shared" si="1"/>
        <v>1974.5200000000002</v>
      </c>
      <c r="K23" s="47">
        <f>Sayfa2!$J23*Sayfa2!$C23</f>
        <v>1974.5200000000002</v>
      </c>
      <c r="L23" s="48">
        <f t="shared" si="2"/>
        <v>1570</v>
      </c>
      <c r="M23" s="20">
        <f t="shared" si="3"/>
        <v>8.3106191338019286</v>
      </c>
      <c r="N23" s="20">
        <f t="shared" si="4"/>
        <v>0.1588016394993999</v>
      </c>
      <c r="O23" s="43"/>
      <c r="P23" s="6">
        <f>SUM(P18:P22)</f>
        <v>245544.21</v>
      </c>
      <c r="R23" s="1">
        <f>P23/2220.32</f>
        <v>110.58955916264321</v>
      </c>
    </row>
    <row r="24" spans="1:20">
      <c r="A24" s="1" t="s">
        <v>28</v>
      </c>
      <c r="B24" s="2">
        <v>44784</v>
      </c>
      <c r="C24" s="29">
        <v>298.8</v>
      </c>
      <c r="D24" s="30">
        <v>18.721599999999999</v>
      </c>
      <c r="E24" s="50">
        <f>Sayfa2!$D24*Sayfa2!$C24</f>
        <v>5594.0140799999999</v>
      </c>
      <c r="F24" s="44">
        <f t="shared" si="0"/>
        <v>45373</v>
      </c>
      <c r="G24" s="45">
        <f>Tablo2[[#This Row],[adet]]</f>
        <v>298.8</v>
      </c>
      <c r="H24" s="46">
        <f>Sayfa4!G2</f>
        <v>34.336300000000001</v>
      </c>
      <c r="I24" s="25">
        <f>Sayfa2!$H24*Sayfa2!$G24</f>
        <v>10259.686440000001</v>
      </c>
      <c r="J24" s="29">
        <f t="shared" si="1"/>
        <v>15.614700000000003</v>
      </c>
      <c r="K24" s="47">
        <f>Sayfa2!$J24*Sayfa2!$C24</f>
        <v>4665.6723600000014</v>
      </c>
      <c r="L24" s="48">
        <f t="shared" si="2"/>
        <v>589</v>
      </c>
      <c r="M24" s="20">
        <f t="shared" si="3"/>
        <v>0.83404730364926105</v>
      </c>
      <c r="N24" s="20">
        <f t="shared" si="4"/>
        <v>4.2481186943086301E-2</v>
      </c>
      <c r="O24" s="43"/>
      <c r="P24" s="1">
        <f>P23*Q24</f>
        <v>24554.421000000002</v>
      </c>
      <c r="Q24" s="56">
        <v>0.1</v>
      </c>
      <c r="T24" s="1">
        <v>2300</v>
      </c>
    </row>
    <row r="25" spans="1:20">
      <c r="A25" s="1" t="s">
        <v>29</v>
      </c>
      <c r="B25" s="2">
        <v>44774</v>
      </c>
      <c r="C25" s="29">
        <v>1110</v>
      </c>
      <c r="D25" s="30">
        <v>15</v>
      </c>
      <c r="E25" s="50">
        <f>Sayfa2!$D25*Sayfa2!$C25</f>
        <v>16650</v>
      </c>
      <c r="F25" s="44">
        <f t="shared" si="0"/>
        <v>45373</v>
      </c>
      <c r="G25" s="45">
        <f>Tablo2[[#This Row],[adet]]</f>
        <v>1110</v>
      </c>
      <c r="H25" s="46">
        <f>Sayfa4!E2</f>
        <v>31.710699999999999</v>
      </c>
      <c r="I25" s="25">
        <f>Sayfa2!$H25*Sayfa2!$G25</f>
        <v>35198.877</v>
      </c>
      <c r="J25" s="29">
        <f t="shared" si="1"/>
        <v>16.710699999999999</v>
      </c>
      <c r="K25" s="47">
        <f>Sayfa2!$J25*Sayfa2!$C25</f>
        <v>18548.877</v>
      </c>
      <c r="L25" s="48">
        <f t="shared" si="2"/>
        <v>599</v>
      </c>
      <c r="M25" s="20">
        <f t="shared" si="3"/>
        <v>1.1140466666666666</v>
      </c>
      <c r="N25" s="20">
        <f t="shared" si="4"/>
        <v>5.5795325542570946E-2</v>
      </c>
      <c r="O25" s="51">
        <f>SUM(K18:K25)</f>
        <v>243365.87936000002</v>
      </c>
      <c r="P25" s="6">
        <f>SUM(P23:P24)</f>
        <v>270098.63099999999</v>
      </c>
      <c r="R25" s="1">
        <f>P25/2000</f>
        <v>135.04931550000001</v>
      </c>
      <c r="T25" s="1">
        <f>P23/T24</f>
        <v>106.75835217391304</v>
      </c>
    </row>
    <row r="26" spans="1:20">
      <c r="A26" s="164"/>
      <c r="B26" s="162"/>
      <c r="C26" s="182"/>
      <c r="D26" s="183"/>
      <c r="E26" s="184"/>
      <c r="F26" s="185"/>
      <c r="G26" s="186"/>
      <c r="H26" s="187"/>
      <c r="I26" s="167"/>
      <c r="J26" s="188"/>
      <c r="K26" s="164"/>
      <c r="L26" s="164"/>
      <c r="M26" s="180"/>
      <c r="N26" s="180"/>
      <c r="O26" s="164"/>
      <c r="R26" s="20">
        <f>1-(R25/R23)</f>
        <v>-0.22117600000000026</v>
      </c>
    </row>
    <row r="27" spans="1:20">
      <c r="A27" s="160"/>
      <c r="B27" s="215"/>
      <c r="C27" s="216"/>
      <c r="D27" s="160"/>
      <c r="E27" s="217"/>
      <c r="F27" s="218"/>
      <c r="G27" s="219"/>
      <c r="H27" s="220"/>
      <c r="I27" s="221"/>
      <c r="J27" s="216"/>
      <c r="K27" s="160"/>
      <c r="L27" s="160"/>
      <c r="M27" s="222"/>
      <c r="N27" s="223"/>
      <c r="O27" s="160"/>
      <c r="P27" s="160"/>
    </row>
    <row r="28" spans="1:20">
      <c r="A28" s="160"/>
      <c r="B28" s="215"/>
      <c r="C28" s="224"/>
      <c r="D28" s="160"/>
      <c r="E28" s="217"/>
      <c r="F28" s="218"/>
      <c r="G28" s="219"/>
      <c r="H28" s="220"/>
      <c r="I28" s="221"/>
      <c r="J28" s="216"/>
      <c r="K28" s="160"/>
      <c r="L28" s="160"/>
      <c r="M28" s="222"/>
      <c r="N28" s="222"/>
      <c r="O28" s="160"/>
      <c r="P28" s="160"/>
      <c r="R28" s="1">
        <f>R25*2220.32</f>
        <v>299852.69619096001</v>
      </c>
    </row>
    <row r="29" spans="1:20">
      <c r="A29" s="194" t="s">
        <v>4</v>
      </c>
      <c r="B29" s="204"/>
      <c r="C29" s="205"/>
      <c r="D29" s="203"/>
      <c r="E29" s="206"/>
      <c r="F29" s="207"/>
      <c r="G29" s="208"/>
      <c r="H29" s="209"/>
      <c r="I29" s="210"/>
      <c r="J29" s="211"/>
      <c r="K29" s="210"/>
      <c r="L29" s="203"/>
      <c r="M29" s="212"/>
      <c r="N29" s="213" t="s">
        <v>30</v>
      </c>
      <c r="O29" s="214">
        <f>SUM(O73,O51,O32)</f>
        <v>15095.277387000015</v>
      </c>
    </row>
    <row r="30" spans="1:20">
      <c r="A30" s="203"/>
      <c r="C30" s="33"/>
      <c r="E30" s="63"/>
      <c r="F30" s="49"/>
      <c r="G30" s="64"/>
      <c r="H30" s="65"/>
      <c r="K30" s="6"/>
      <c r="M30" s="20"/>
      <c r="N30" s="20"/>
      <c r="O30" s="43"/>
    </row>
    <row r="31" spans="1:20">
      <c r="A31" s="203" t="s">
        <v>31</v>
      </c>
      <c r="B31" s="2">
        <v>44784</v>
      </c>
      <c r="C31" s="29">
        <v>23.19</v>
      </c>
      <c r="D31" s="30">
        <v>18.721599999999999</v>
      </c>
      <c r="E31" s="50">
        <f>Sayfa2!$D31*Sayfa2!$C31</f>
        <v>434.15390400000001</v>
      </c>
      <c r="F31" s="2">
        <v>45350</v>
      </c>
      <c r="G31" s="57">
        <v>23.19</v>
      </c>
      <c r="H31" s="58">
        <v>33.222900000000003</v>
      </c>
      <c r="I31" s="25">
        <f>Sayfa2!$H31*Sayfa2!$G31</f>
        <v>770.43905100000006</v>
      </c>
      <c r="J31" s="29">
        <f>H31-D31</f>
        <v>14.501300000000004</v>
      </c>
      <c r="K31" s="47">
        <f>Sayfa2!$J31*Sayfa2!$C31</f>
        <v>336.28514700000011</v>
      </c>
      <c r="L31" s="48">
        <f>F31-B31</f>
        <v>566</v>
      </c>
      <c r="M31" s="20">
        <f>K31/E31</f>
        <v>0.77457589094949175</v>
      </c>
      <c r="N31" s="20">
        <f>M31/L31*30</f>
        <v>4.1055259237605571E-2</v>
      </c>
      <c r="O31" s="43"/>
    </row>
    <row r="32" spans="1:20">
      <c r="A32" s="203" t="s">
        <v>32</v>
      </c>
      <c r="B32" s="2">
        <v>44784</v>
      </c>
      <c r="C32" s="29">
        <v>18.010000000000002</v>
      </c>
      <c r="D32" s="30">
        <v>18.721599999999999</v>
      </c>
      <c r="E32" s="50">
        <f>Sayfa2!$D32*Sayfa2!$C32</f>
        <v>337.176016</v>
      </c>
      <c r="F32" s="2">
        <v>45341</v>
      </c>
      <c r="G32" s="23">
        <v>18.010000000000002</v>
      </c>
      <c r="H32" s="24">
        <v>32.381999999999998</v>
      </c>
      <c r="I32" s="25">
        <f>Sayfa2!$H32*Sayfa2!$G32</f>
        <v>583.19982000000005</v>
      </c>
      <c r="J32" s="29">
        <f>H32-D32</f>
        <v>13.660399999999999</v>
      </c>
      <c r="K32" s="47">
        <f>Sayfa2!$J32*Sayfa2!$C32</f>
        <v>246.02380400000001</v>
      </c>
      <c r="L32" s="48">
        <f>F32-B32</f>
        <v>557</v>
      </c>
      <c r="M32" s="20">
        <f>K32/E32</f>
        <v>0.72965985813178369</v>
      </c>
      <c r="N32" s="20">
        <f>M32/L32*30</f>
        <v>3.9299453759342032E-2</v>
      </c>
      <c r="O32" s="51">
        <f>SUM(K31:K32)</f>
        <v>582.30895100000009</v>
      </c>
    </row>
    <row r="33" spans="1:16">
      <c r="A33" s="203"/>
      <c r="O33" s="43"/>
    </row>
    <row r="34" spans="1:16">
      <c r="A34" s="203"/>
      <c r="O34" s="43"/>
    </row>
    <row r="35" spans="1:16">
      <c r="A35" s="203" t="s">
        <v>23</v>
      </c>
      <c r="B35" s="2">
        <v>45350</v>
      </c>
      <c r="C35" s="29">
        <v>68</v>
      </c>
      <c r="D35" s="30">
        <v>11.33</v>
      </c>
      <c r="E35" s="37">
        <f>Sayfa2!$D35*Sayfa2!$C35</f>
        <v>770.44</v>
      </c>
      <c r="F35" s="44">
        <v>45370</v>
      </c>
      <c r="G35" s="45">
        <v>68</v>
      </c>
      <c r="H35" s="46">
        <v>19.690000000000001</v>
      </c>
      <c r="I35" s="25">
        <f>Sayfa2!$H35*Sayfa2!$G35</f>
        <v>1338.92</v>
      </c>
      <c r="J35" s="29">
        <f>H35-D35</f>
        <v>8.3600000000000012</v>
      </c>
      <c r="K35" s="47">
        <f>Sayfa2!$J35*Sayfa2!$C35</f>
        <v>568.48000000000013</v>
      </c>
      <c r="L35" s="48">
        <f>F35-B35</f>
        <v>20</v>
      </c>
      <c r="M35" s="20">
        <f>K35/E35</f>
        <v>0.73786407766990303</v>
      </c>
      <c r="N35" s="20">
        <f>M35/L35*30</f>
        <v>1.1067961165048545</v>
      </c>
      <c r="O35" s="43"/>
    </row>
    <row r="36" spans="1:16">
      <c r="A36" s="203" t="s">
        <v>23</v>
      </c>
      <c r="C36" s="29"/>
      <c r="D36" s="30"/>
      <c r="E36" s="37"/>
      <c r="F36" s="44"/>
      <c r="G36" s="45"/>
      <c r="H36" s="46"/>
      <c r="I36" s="25"/>
      <c r="J36" s="29"/>
      <c r="K36" s="47">
        <v>-2.81</v>
      </c>
      <c r="L36" s="48"/>
      <c r="M36" s="20"/>
      <c r="N36" s="20"/>
      <c r="O36" s="43"/>
    </row>
    <row r="37" spans="1:16">
      <c r="A37" s="225" t="s">
        <v>24</v>
      </c>
      <c r="B37" s="31">
        <v>45344</v>
      </c>
      <c r="C37" s="29">
        <v>15</v>
      </c>
      <c r="D37" s="30">
        <v>39.24</v>
      </c>
      <c r="E37" s="37">
        <f>Sayfa2!$D37*Sayfa2!$C37</f>
        <v>588.6</v>
      </c>
      <c r="F37" s="67">
        <v>45362</v>
      </c>
      <c r="G37" s="68">
        <v>15</v>
      </c>
      <c r="H37" s="69">
        <v>55.6</v>
      </c>
      <c r="I37" s="40">
        <f>Sayfa2!$H37*Sayfa2!$G37</f>
        <v>834</v>
      </c>
      <c r="J37" s="29">
        <f>H37-D37</f>
        <v>16.36</v>
      </c>
      <c r="K37" s="37">
        <f>Sayfa2!$J37*Sayfa2!$C37</f>
        <v>245.39999999999998</v>
      </c>
      <c r="L37" s="70">
        <f>F37-B37</f>
        <v>18</v>
      </c>
      <c r="M37" s="140">
        <f>K37/E37</f>
        <v>0.41692150866462785</v>
      </c>
      <c r="N37" s="140">
        <f>M37/L37*30</f>
        <v>0.69486918110771312</v>
      </c>
      <c r="O37" s="141"/>
    </row>
    <row r="38" spans="1:16">
      <c r="A38" s="225" t="s">
        <v>25</v>
      </c>
      <c r="B38" s="31"/>
      <c r="C38" s="29"/>
      <c r="D38" s="30"/>
      <c r="E38" s="37"/>
      <c r="F38" s="67"/>
      <c r="G38" s="68"/>
      <c r="H38" s="69"/>
      <c r="I38" s="40"/>
      <c r="J38" s="29"/>
      <c r="K38" s="37">
        <v>-1.75</v>
      </c>
      <c r="L38" s="70"/>
      <c r="M38" s="142"/>
      <c r="N38" s="140"/>
      <c r="O38" s="141"/>
    </row>
    <row r="39" spans="1:16">
      <c r="A39" s="225" t="s">
        <v>33</v>
      </c>
      <c r="B39" s="31">
        <v>45344</v>
      </c>
      <c r="C39" s="29">
        <v>12</v>
      </c>
      <c r="D39" s="30">
        <v>19.45</v>
      </c>
      <c r="E39" s="37">
        <f>Sayfa2!$D39*Sayfa2!$C39</f>
        <v>233.39999999999998</v>
      </c>
      <c r="F39" s="67">
        <v>45364</v>
      </c>
      <c r="G39" s="68">
        <v>12</v>
      </c>
      <c r="H39" s="69">
        <v>45.72</v>
      </c>
      <c r="I39" s="40">
        <f>Sayfa2!$H39*Sayfa2!$G39</f>
        <v>548.64</v>
      </c>
      <c r="J39" s="29">
        <f>H39-D39</f>
        <v>26.27</v>
      </c>
      <c r="K39" s="37">
        <f>Sayfa2!$J39*Sayfa2!$C39</f>
        <v>315.24</v>
      </c>
      <c r="L39" s="70">
        <f>F39-B39</f>
        <v>20</v>
      </c>
      <c r="M39" s="71">
        <f>K39/E39</f>
        <v>1.3506426735218511</v>
      </c>
      <c r="N39" s="71">
        <f>M39/L39*30</f>
        <v>2.0259640102827765</v>
      </c>
      <c r="O39" s="43"/>
    </row>
    <row r="40" spans="1:16">
      <c r="A40" s="225" t="s">
        <v>34</v>
      </c>
      <c r="B40" s="31"/>
      <c r="C40" s="29"/>
      <c r="D40" s="30"/>
      <c r="E40" s="37"/>
      <c r="F40" s="67"/>
      <c r="G40" s="68"/>
      <c r="H40" s="69"/>
      <c r="I40" s="40"/>
      <c r="J40" s="29"/>
      <c r="K40" s="37">
        <v>-1.1599999999999999</v>
      </c>
      <c r="L40" s="70"/>
      <c r="M40" s="72"/>
      <c r="N40" s="71"/>
      <c r="O40" s="43"/>
    </row>
    <row r="41" spans="1:16">
      <c r="A41" s="203" t="s">
        <v>35</v>
      </c>
      <c r="B41" s="2">
        <v>45341</v>
      </c>
      <c r="C41" s="29">
        <v>36</v>
      </c>
      <c r="D41" s="30">
        <v>16.2</v>
      </c>
      <c r="E41" s="50">
        <f>Sayfa2!$D41*Sayfa2!$C41</f>
        <v>583.19999999999993</v>
      </c>
      <c r="F41" s="2">
        <v>45356</v>
      </c>
      <c r="G41" s="23">
        <v>36</v>
      </c>
      <c r="H41" s="24">
        <v>38</v>
      </c>
      <c r="I41" s="25">
        <f>Sayfa2!$H41*Sayfa2!$G41</f>
        <v>1368</v>
      </c>
      <c r="J41" s="29">
        <f>H41-D41</f>
        <v>21.8</v>
      </c>
      <c r="K41" s="73">
        <f>Sayfa2!$J41*Sayfa2!$C41</f>
        <v>784.80000000000007</v>
      </c>
      <c r="L41" s="48">
        <f>F41-B41</f>
        <v>15</v>
      </c>
      <c r="M41" s="20">
        <f>K41/E41</f>
        <v>1.3456790123456792</v>
      </c>
      <c r="N41" s="20">
        <f>M41/L41*30</f>
        <v>2.6913580246913584</v>
      </c>
      <c r="O41" s="66"/>
    </row>
    <row r="42" spans="1:16">
      <c r="A42" s="203" t="s">
        <v>36</v>
      </c>
      <c r="C42" s="29"/>
      <c r="D42" s="30"/>
      <c r="E42" s="50"/>
      <c r="G42" s="23"/>
      <c r="H42" s="24"/>
      <c r="I42" s="25"/>
      <c r="J42" s="29"/>
      <c r="K42" s="73">
        <v>-2.88</v>
      </c>
      <c r="L42" s="48"/>
      <c r="M42" s="20"/>
      <c r="N42" s="20"/>
      <c r="O42" s="66"/>
    </row>
    <row r="43" spans="1:16">
      <c r="A43" s="203" t="s">
        <v>37</v>
      </c>
      <c r="B43" s="2">
        <v>45222</v>
      </c>
      <c r="C43" s="3">
        <v>9</v>
      </c>
      <c r="D43" s="1">
        <v>130</v>
      </c>
      <c r="E43" s="50">
        <f>Sayfa2!$D43*Sayfa2!$C43</f>
        <v>1170</v>
      </c>
      <c r="F43" s="74">
        <v>45334</v>
      </c>
      <c r="G43" s="29">
        <v>9</v>
      </c>
      <c r="H43" s="75">
        <v>145.5</v>
      </c>
      <c r="I43" s="25">
        <f>Sayfa2!$H43*Sayfa2!$G43</f>
        <v>1309.5</v>
      </c>
      <c r="J43" s="22">
        <f>H43-D43</f>
        <v>15.5</v>
      </c>
      <c r="K43" s="47">
        <f>Sayfa2!$J43*Sayfa2!$G43</f>
        <v>139.5</v>
      </c>
      <c r="L43" s="48">
        <f>F43-B43</f>
        <v>112</v>
      </c>
      <c r="M43" s="20">
        <f>K43/E43</f>
        <v>0.11923076923076924</v>
      </c>
      <c r="N43" s="20">
        <f>K43/E43</f>
        <v>0.11923076923076924</v>
      </c>
      <c r="O43" s="66"/>
    </row>
    <row r="44" spans="1:16">
      <c r="A44" s="203" t="s">
        <v>37</v>
      </c>
      <c r="B44" s="2">
        <v>45271</v>
      </c>
      <c r="C44" s="3">
        <v>10</v>
      </c>
      <c r="D44" s="1">
        <v>144.001</v>
      </c>
      <c r="E44" s="50">
        <f>Sayfa2!$D44*Sayfa2!$C44</f>
        <v>1440.01</v>
      </c>
      <c r="F44" s="74">
        <v>45334</v>
      </c>
      <c r="G44" s="29">
        <v>10</v>
      </c>
      <c r="H44" s="75">
        <v>145.5</v>
      </c>
      <c r="I44" s="25">
        <f>Sayfa2!$H44*Sayfa2!$G44</f>
        <v>1455</v>
      </c>
      <c r="J44" s="22">
        <f>H44-D44</f>
        <v>1.4989999999999952</v>
      </c>
      <c r="K44" s="47">
        <f>Sayfa2!$J44*Sayfa2!$G44</f>
        <v>14.989999999999952</v>
      </c>
      <c r="L44" s="48">
        <f>F44-B44</f>
        <v>63</v>
      </c>
      <c r="M44" s="20">
        <f>K44/E44</f>
        <v>1.0409649932986544E-2</v>
      </c>
      <c r="N44" s="20">
        <f>K44/E44</f>
        <v>1.0409649932986544E-2</v>
      </c>
      <c r="O44" s="66"/>
    </row>
    <row r="45" spans="1:16">
      <c r="A45" s="203" t="s">
        <v>37</v>
      </c>
      <c r="B45" s="2">
        <v>45288</v>
      </c>
      <c r="C45" s="3">
        <v>20</v>
      </c>
      <c r="D45" s="1">
        <v>115.34</v>
      </c>
      <c r="E45" s="50">
        <f>Sayfa2!$D45*Sayfa2!$C45</f>
        <v>2306.8000000000002</v>
      </c>
      <c r="F45" s="74">
        <v>45334</v>
      </c>
      <c r="G45" s="29">
        <v>20</v>
      </c>
      <c r="H45" s="75">
        <v>145.5</v>
      </c>
      <c r="I45" s="25">
        <f>Sayfa2!$H45*Sayfa2!$G45</f>
        <v>2910</v>
      </c>
      <c r="J45" s="22">
        <f>H45-D45</f>
        <v>30.159999999999997</v>
      </c>
      <c r="K45" s="47">
        <f>Sayfa2!$J45*Sayfa2!$G45</f>
        <v>603.19999999999993</v>
      </c>
      <c r="L45" s="48">
        <f>F45-B45</f>
        <v>46</v>
      </c>
      <c r="M45" s="20">
        <f>K45/E45</f>
        <v>0.26148777527310557</v>
      </c>
      <c r="N45" s="20">
        <f>K45/E45</f>
        <v>0.26148777527310557</v>
      </c>
      <c r="O45" s="66"/>
    </row>
    <row r="46" spans="1:16">
      <c r="A46" s="203" t="s">
        <v>38</v>
      </c>
      <c r="B46" s="2">
        <v>45335</v>
      </c>
      <c r="C46" s="3">
        <v>313</v>
      </c>
      <c r="D46" s="3">
        <v>190.8</v>
      </c>
      <c r="E46" s="50">
        <f>Sayfa2!$D46*Sayfa2!$C46</f>
        <v>59720.4</v>
      </c>
      <c r="F46" s="2">
        <v>45337</v>
      </c>
      <c r="G46" s="29">
        <v>313</v>
      </c>
      <c r="H46" s="1">
        <v>203.3</v>
      </c>
      <c r="I46" s="25">
        <f>Sayfa2!$H46*Sayfa2!$G46</f>
        <v>63632.9</v>
      </c>
      <c r="J46" s="29">
        <f>H46-D46</f>
        <v>12.5</v>
      </c>
      <c r="K46" s="47">
        <f>Sayfa2!$J46*Sayfa2!$G46</f>
        <v>3912.5</v>
      </c>
      <c r="L46" s="48">
        <f>F46-B46</f>
        <v>2</v>
      </c>
      <c r="M46" s="20">
        <f>K46/E46</f>
        <v>6.5513626834381555E-2</v>
      </c>
      <c r="N46" s="20">
        <f>M46/L46*30</f>
        <v>0.98270440251572333</v>
      </c>
      <c r="O46" s="66"/>
    </row>
    <row r="47" spans="1:16">
      <c r="A47" s="203" t="s">
        <v>39</v>
      </c>
      <c r="E47" s="50">
        <f>Sayfa2!$D47*Sayfa2!$C47</f>
        <v>0</v>
      </c>
      <c r="F47" s="31"/>
      <c r="I47" s="25">
        <f>Sayfa2!$H47*Sayfa2!$G47</f>
        <v>0</v>
      </c>
      <c r="J47" s="3">
        <v>-133.63</v>
      </c>
      <c r="K47" s="47">
        <f>Sayfa2!$J47*Sayfa2!$G47</f>
        <v>0</v>
      </c>
      <c r="M47" s="20"/>
      <c r="N47" s="20"/>
      <c r="O47" s="66"/>
    </row>
    <row r="48" spans="1:16">
      <c r="A48" s="203" t="s">
        <v>40</v>
      </c>
      <c r="B48" s="31">
        <v>45267</v>
      </c>
      <c r="C48" s="33">
        <v>10</v>
      </c>
      <c r="D48" s="1">
        <v>49.18</v>
      </c>
      <c r="E48" s="50">
        <f>Sayfa2!$D48*Sayfa2!$C48</f>
        <v>491.8</v>
      </c>
      <c r="F48" s="31">
        <v>45327</v>
      </c>
      <c r="G48" s="33">
        <v>10</v>
      </c>
      <c r="H48" s="36">
        <v>52</v>
      </c>
      <c r="I48" s="25">
        <f>Sayfa2!$H48*Sayfa2!$G48</f>
        <v>520</v>
      </c>
      <c r="J48" s="6">
        <f>H48-D48</f>
        <v>2.8200000000000003</v>
      </c>
      <c r="K48" s="47">
        <f>Sayfa2!$J48*Sayfa2!$G48</f>
        <v>28.200000000000003</v>
      </c>
      <c r="L48" s="48">
        <f>F48-B48</f>
        <v>60</v>
      </c>
      <c r="M48" s="20">
        <f>K48/E48</f>
        <v>5.7340382269215132E-2</v>
      </c>
      <c r="N48" s="20">
        <f>M48/L48*30</f>
        <v>2.8670191134607566E-2</v>
      </c>
      <c r="O48" s="66"/>
      <c r="P48" s="3"/>
    </row>
    <row r="49" spans="1:16">
      <c r="A49" s="203" t="s">
        <v>41</v>
      </c>
      <c r="B49" s="2">
        <v>45267</v>
      </c>
      <c r="C49" s="3">
        <v>13</v>
      </c>
      <c r="D49" s="1">
        <v>28.3</v>
      </c>
      <c r="E49" s="50">
        <f>Sayfa2!$D49*Sayfa2!$C49</f>
        <v>367.90000000000003</v>
      </c>
      <c r="F49" s="2">
        <v>45313</v>
      </c>
      <c r="G49" s="29">
        <v>13</v>
      </c>
      <c r="H49" s="1">
        <v>41.6</v>
      </c>
      <c r="I49" s="25">
        <f>Sayfa2!$H49*Sayfa2!$G49</f>
        <v>540.80000000000007</v>
      </c>
      <c r="J49" s="6">
        <f>H49-D49</f>
        <v>13.3</v>
      </c>
      <c r="K49" s="47">
        <f>Sayfa2!$J49*Sayfa2!$G49</f>
        <v>172.9</v>
      </c>
      <c r="L49" s="76">
        <f>F49-B49</f>
        <v>46</v>
      </c>
      <c r="M49" s="20">
        <f>K49/E49</f>
        <v>0.46996466431095402</v>
      </c>
      <c r="N49" s="20">
        <f>M49/L49*30</f>
        <v>0.30649869411583958</v>
      </c>
      <c r="O49" s="66"/>
      <c r="P49" s="3"/>
    </row>
    <row r="50" spans="1:16">
      <c r="A50" s="226" t="s">
        <v>42</v>
      </c>
      <c r="B50" s="78">
        <v>45273</v>
      </c>
      <c r="C50" s="79">
        <v>26</v>
      </c>
      <c r="D50" s="77">
        <v>55.08</v>
      </c>
      <c r="E50" s="50">
        <f>Sayfa2!$D50*Sayfa2!$C50</f>
        <v>1432.08</v>
      </c>
      <c r="F50" s="2">
        <v>45313</v>
      </c>
      <c r="G50" s="29">
        <v>26</v>
      </c>
      <c r="H50" s="1">
        <v>51.4</v>
      </c>
      <c r="I50" s="25">
        <f>Sayfa2!$H50*Sayfa2!$G50</f>
        <v>1336.3999999999999</v>
      </c>
      <c r="J50" s="22">
        <f>H50-D50</f>
        <v>-3.6799999999999997</v>
      </c>
      <c r="K50" s="47">
        <f>Sayfa2!$J50*Sayfa2!$G50</f>
        <v>-95.679999999999993</v>
      </c>
      <c r="L50" s="36"/>
      <c r="M50" s="20">
        <f>K50/E50</f>
        <v>-6.6811909949164847E-2</v>
      </c>
      <c r="N50" s="20"/>
      <c r="O50" s="66"/>
      <c r="P50" s="3"/>
    </row>
    <row r="51" spans="1:16">
      <c r="A51" s="203" t="s">
        <v>43</v>
      </c>
      <c r="B51" s="2">
        <v>45288</v>
      </c>
      <c r="C51" s="3">
        <v>100</v>
      </c>
      <c r="D51" s="1">
        <v>39.5</v>
      </c>
      <c r="E51" s="50">
        <f>Sayfa2!$D51*Sayfa2!$C51</f>
        <v>3950</v>
      </c>
      <c r="F51" s="2">
        <v>45313</v>
      </c>
      <c r="G51" s="29">
        <v>100</v>
      </c>
      <c r="H51" s="1">
        <v>51.4</v>
      </c>
      <c r="I51" s="25">
        <f>Sayfa2!$H51*Sayfa2!$G51</f>
        <v>5140</v>
      </c>
      <c r="J51" s="22">
        <f>H51-D51</f>
        <v>11.899999999999999</v>
      </c>
      <c r="K51" s="47">
        <f>Sayfa2!$J51*Sayfa2!$G51</f>
        <v>1189.9999999999998</v>
      </c>
      <c r="L51" s="76">
        <f>F51-B51</f>
        <v>25</v>
      </c>
      <c r="M51" s="20">
        <f>K51/E51</f>
        <v>0.30126582278481007</v>
      </c>
      <c r="N51" s="20">
        <f>M51/L51*30</f>
        <v>0.36151898734177207</v>
      </c>
      <c r="O51" s="51">
        <f>SUM(K41:K51)</f>
        <v>6747.53</v>
      </c>
    </row>
    <row r="52" spans="1:16">
      <c r="A52" s="203"/>
      <c r="E52" s="50"/>
      <c r="G52" s="29"/>
      <c r="H52" s="1"/>
      <c r="I52" s="25"/>
      <c r="J52" s="22"/>
      <c r="K52" s="47"/>
      <c r="L52" s="76"/>
      <c r="M52" s="80"/>
      <c r="N52" s="20"/>
      <c r="O52" s="66"/>
    </row>
    <row r="53" spans="1:16">
      <c r="A53" s="203"/>
      <c r="E53" s="50"/>
      <c r="G53" s="29"/>
      <c r="H53" s="1"/>
      <c r="I53" s="25"/>
      <c r="J53" s="22"/>
      <c r="K53" s="47"/>
      <c r="L53" s="76"/>
      <c r="M53" s="80"/>
      <c r="N53" s="20"/>
      <c r="O53" s="66"/>
    </row>
    <row r="54" spans="1:16">
      <c r="A54" s="203" t="s">
        <v>44</v>
      </c>
      <c r="B54" s="2">
        <v>45344</v>
      </c>
      <c r="C54" s="29">
        <v>12</v>
      </c>
      <c r="D54" s="30">
        <v>571.10522800000001</v>
      </c>
      <c r="E54" s="50">
        <f>Sayfa2!$D54*Sayfa2!$C54</f>
        <v>6853.2627360000006</v>
      </c>
      <c r="F54" s="2">
        <v>45357</v>
      </c>
      <c r="G54" s="23">
        <v>12</v>
      </c>
      <c r="H54" s="24">
        <v>580.05924800000003</v>
      </c>
      <c r="I54" s="25">
        <f>Sayfa2!$H54*Sayfa2!$G54</f>
        <v>6960.7109760000003</v>
      </c>
      <c r="J54" s="29">
        <f t="shared" ref="J54:J72" si="5">H54-D54</f>
        <v>8.9540200000000141</v>
      </c>
      <c r="K54" s="47">
        <f>Sayfa2!$J54*Sayfa2!$C54</f>
        <v>107.44824000000017</v>
      </c>
      <c r="L54" s="48">
        <f t="shared" ref="L54:L72" si="6">F54-B54</f>
        <v>13</v>
      </c>
      <c r="M54" s="20">
        <f t="shared" ref="M54:M73" si="7">K54/E54</f>
        <v>1.5678406642076849E-2</v>
      </c>
      <c r="N54" s="20">
        <f t="shared" ref="N54:N66" si="8">M54/L54*30</f>
        <v>3.618093840479273E-2</v>
      </c>
      <c r="O54" s="66"/>
    </row>
    <row r="55" spans="1:16">
      <c r="A55" s="203" t="s">
        <v>44</v>
      </c>
      <c r="B55" s="2">
        <v>45344</v>
      </c>
      <c r="C55" s="29">
        <v>22</v>
      </c>
      <c r="D55" s="30">
        <v>571.10522800000001</v>
      </c>
      <c r="E55" s="50">
        <f>Sayfa2!$D55*Sayfa2!$C55</f>
        <v>12564.315016</v>
      </c>
      <c r="F55" s="2">
        <v>45357</v>
      </c>
      <c r="G55" s="23">
        <v>10</v>
      </c>
      <c r="H55" s="24">
        <v>580.05924800000003</v>
      </c>
      <c r="I55" s="25">
        <f>Sayfa2!$H55*Sayfa2!$G55</f>
        <v>5800.5924800000003</v>
      </c>
      <c r="J55" s="29">
        <f t="shared" si="5"/>
        <v>8.9540200000000141</v>
      </c>
      <c r="K55" s="47">
        <f>Sayfa2!$J55*Sayfa2!$C55</f>
        <v>196.98844000000031</v>
      </c>
      <c r="L55" s="48">
        <f t="shared" si="6"/>
        <v>13</v>
      </c>
      <c r="M55" s="20">
        <f t="shared" si="7"/>
        <v>1.5678406642076849E-2</v>
      </c>
      <c r="N55" s="20">
        <f t="shared" si="8"/>
        <v>3.618093840479273E-2</v>
      </c>
      <c r="O55" s="66"/>
    </row>
    <row r="56" spans="1:16">
      <c r="A56" s="203" t="s">
        <v>44</v>
      </c>
      <c r="B56" s="2">
        <v>45344</v>
      </c>
      <c r="C56" s="29">
        <v>11</v>
      </c>
      <c r="D56" s="30">
        <v>571.10522800000001</v>
      </c>
      <c r="E56" s="50">
        <f>Sayfa2!$D56*Sayfa2!$C56</f>
        <v>6282.1575080000002</v>
      </c>
      <c r="F56" s="2">
        <v>45356</v>
      </c>
      <c r="G56" s="23">
        <v>11</v>
      </c>
      <c r="H56" s="24">
        <v>580.05924800000003</v>
      </c>
      <c r="I56" s="25">
        <f>Sayfa2!$H56*Sayfa2!$G56</f>
        <v>6380.6517280000007</v>
      </c>
      <c r="J56" s="29">
        <f t="shared" si="5"/>
        <v>8.9540200000000141</v>
      </c>
      <c r="K56" s="47">
        <f>Sayfa2!$J56*Sayfa2!$C56</f>
        <v>98.494220000000155</v>
      </c>
      <c r="L56" s="48">
        <f t="shared" si="6"/>
        <v>12</v>
      </c>
      <c r="M56" s="20">
        <f t="shared" si="7"/>
        <v>1.5678406642076849E-2</v>
      </c>
      <c r="N56" s="20">
        <f t="shared" si="8"/>
        <v>3.9196016605192119E-2</v>
      </c>
      <c r="O56" s="66"/>
    </row>
    <row r="57" spans="1:16">
      <c r="A57" s="203" t="s">
        <v>44</v>
      </c>
      <c r="B57" s="2">
        <v>45355</v>
      </c>
      <c r="C57" s="29">
        <v>60</v>
      </c>
      <c r="D57" s="30">
        <v>578.66060300000004</v>
      </c>
      <c r="E57" s="50">
        <f>Sayfa2!$D57*Sayfa2!$C57</f>
        <v>34719.636180000001</v>
      </c>
      <c r="F57" s="2">
        <v>45356</v>
      </c>
      <c r="G57" s="23">
        <v>60</v>
      </c>
      <c r="H57" s="24">
        <v>580.05924800000003</v>
      </c>
      <c r="I57" s="25">
        <f>Sayfa2!$H57*Sayfa2!$G57</f>
        <v>34803.554880000003</v>
      </c>
      <c r="J57" s="29">
        <f t="shared" si="5"/>
        <v>1.3986449999999877</v>
      </c>
      <c r="K57" s="47">
        <f>Sayfa2!$J57*Sayfa2!$C57</f>
        <v>83.918699999999262</v>
      </c>
      <c r="L57" s="48">
        <f t="shared" si="6"/>
        <v>1</v>
      </c>
      <c r="M57" s="20">
        <f t="shared" si="7"/>
        <v>2.4170385762377323E-3</v>
      </c>
      <c r="N57" s="20">
        <f t="shared" si="8"/>
        <v>7.2511157287131964E-2</v>
      </c>
      <c r="O57" s="66"/>
    </row>
    <row r="58" spans="1:16">
      <c r="A58" s="203" t="s">
        <v>44</v>
      </c>
      <c r="B58" s="2">
        <v>45350</v>
      </c>
      <c r="C58" s="29">
        <v>24</v>
      </c>
      <c r="D58" s="30">
        <v>575.21535400000005</v>
      </c>
      <c r="E58" s="50">
        <f>Sayfa2!$D58*Sayfa2!$C58</f>
        <v>13805.168496000002</v>
      </c>
      <c r="F58" s="2">
        <v>45356</v>
      </c>
      <c r="G58" s="23">
        <v>24</v>
      </c>
      <c r="H58" s="24">
        <v>580.05924800000003</v>
      </c>
      <c r="I58" s="25">
        <f>Sayfa2!$H58*Sayfa2!$G58</f>
        <v>13921.421952000001</v>
      </c>
      <c r="J58" s="29">
        <f t="shared" si="5"/>
        <v>4.8438939999999775</v>
      </c>
      <c r="K58" s="47">
        <f>Sayfa2!$J58*Sayfa2!$C58</f>
        <v>116.25345599999946</v>
      </c>
      <c r="L58" s="48">
        <f t="shared" si="6"/>
        <v>6</v>
      </c>
      <c r="M58" s="20">
        <f t="shared" si="7"/>
        <v>8.4210095685310522E-3</v>
      </c>
      <c r="N58" s="20">
        <f t="shared" si="8"/>
        <v>4.2105047842655258E-2</v>
      </c>
      <c r="O58" s="66"/>
    </row>
    <row r="59" spans="1:16">
      <c r="A59" s="203" t="s">
        <v>45</v>
      </c>
      <c r="B59" s="2">
        <v>45344</v>
      </c>
      <c r="C59" s="29">
        <v>2</v>
      </c>
      <c r="D59" s="30">
        <v>571.10522800000001</v>
      </c>
      <c r="E59" s="50">
        <f>Sayfa2!$D59*Sayfa2!$C59</f>
        <v>1142.210456</v>
      </c>
      <c r="F59" s="2">
        <v>45347</v>
      </c>
      <c r="G59" s="23">
        <v>2</v>
      </c>
      <c r="H59" s="24">
        <v>573.835914</v>
      </c>
      <c r="I59" s="25">
        <f>Sayfa2!$H59*Sayfa2!$G59</f>
        <v>1147.671828</v>
      </c>
      <c r="J59" s="29">
        <f t="shared" si="5"/>
        <v>2.7306859999999915</v>
      </c>
      <c r="K59" s="73">
        <f>Sayfa2!$J59*Sayfa2!$G59</f>
        <v>5.461371999999983</v>
      </c>
      <c r="L59" s="48">
        <f t="shared" si="6"/>
        <v>3</v>
      </c>
      <c r="M59" s="20">
        <f t="shared" si="7"/>
        <v>4.7814060634023678E-3</v>
      </c>
      <c r="N59" s="20">
        <f t="shared" si="8"/>
        <v>4.7814060634023672E-2</v>
      </c>
      <c r="O59" s="66"/>
    </row>
    <row r="60" spans="1:16">
      <c r="A60" s="203" t="s">
        <v>46</v>
      </c>
      <c r="B60" s="2">
        <v>45344</v>
      </c>
      <c r="C60" s="29">
        <v>1</v>
      </c>
      <c r="D60" s="30">
        <v>571.10522800000001</v>
      </c>
      <c r="E60" s="50">
        <f>Sayfa2!$D60*Sayfa2!$C60</f>
        <v>571.10522800000001</v>
      </c>
      <c r="F60" s="2">
        <v>45350</v>
      </c>
      <c r="G60" s="23">
        <v>1</v>
      </c>
      <c r="H60" s="24">
        <v>573.835914</v>
      </c>
      <c r="I60" s="25">
        <f>Sayfa2!$H60*Sayfa2!$G60</f>
        <v>573.835914</v>
      </c>
      <c r="J60" s="29">
        <f t="shared" si="5"/>
        <v>2.7306859999999915</v>
      </c>
      <c r="K60" s="73">
        <f>Sayfa2!$J60*Sayfa2!$G60</f>
        <v>2.7306859999999915</v>
      </c>
      <c r="L60" s="48">
        <f t="shared" si="6"/>
        <v>6</v>
      </c>
      <c r="M60" s="20">
        <f t="shared" si="7"/>
        <v>4.7814060634023678E-3</v>
      </c>
      <c r="N60" s="20">
        <f t="shared" si="8"/>
        <v>2.3907030317011836E-2</v>
      </c>
      <c r="O60" s="66"/>
    </row>
    <row r="61" spans="1:16">
      <c r="A61" s="203" t="s">
        <v>47</v>
      </c>
      <c r="B61" s="2">
        <v>45344</v>
      </c>
      <c r="C61" s="29">
        <v>44</v>
      </c>
      <c r="D61" s="30">
        <v>571.10522800000001</v>
      </c>
      <c r="E61" s="50">
        <f>Sayfa2!$D61*Sayfa2!$C61</f>
        <v>25128.630032000001</v>
      </c>
      <c r="F61" s="2">
        <v>45350</v>
      </c>
      <c r="G61" s="23">
        <v>44</v>
      </c>
      <c r="H61" s="24">
        <v>573.835914</v>
      </c>
      <c r="I61" s="25">
        <f>Sayfa2!$H61*Sayfa2!$G61</f>
        <v>25248.780215999999</v>
      </c>
      <c r="J61" s="29">
        <f t="shared" si="5"/>
        <v>2.7306859999999915</v>
      </c>
      <c r="K61" s="73">
        <f>Sayfa2!$J61*Sayfa2!$G61</f>
        <v>120.15018399999963</v>
      </c>
      <c r="L61" s="48">
        <f t="shared" si="6"/>
        <v>6</v>
      </c>
      <c r="M61" s="20">
        <f t="shared" si="7"/>
        <v>4.7814060634023669E-3</v>
      </c>
      <c r="N61" s="20">
        <f t="shared" si="8"/>
        <v>2.3907030317011836E-2</v>
      </c>
      <c r="O61" s="66"/>
    </row>
    <row r="62" spans="1:16">
      <c r="A62" s="203" t="s">
        <v>47</v>
      </c>
      <c r="B62" s="2">
        <v>45341</v>
      </c>
      <c r="C62" s="29">
        <v>106</v>
      </c>
      <c r="D62" s="30">
        <v>569.09258399999999</v>
      </c>
      <c r="E62" s="50">
        <f>Sayfa2!$D62*Sayfa2!$C62</f>
        <v>60323.813903999995</v>
      </c>
      <c r="F62" s="2">
        <v>45350</v>
      </c>
      <c r="G62" s="23">
        <v>106</v>
      </c>
      <c r="H62" s="24">
        <v>573.835914</v>
      </c>
      <c r="I62" s="25">
        <f>Sayfa2!$H62*Sayfa2!$G62</f>
        <v>60826.606884000001</v>
      </c>
      <c r="J62" s="29">
        <f t="shared" si="5"/>
        <v>4.7433300000000145</v>
      </c>
      <c r="K62" s="73">
        <f>Sayfa2!$J62*Sayfa2!$G62</f>
        <v>502.79298000000153</v>
      </c>
      <c r="L62" s="48">
        <f t="shared" si="6"/>
        <v>9</v>
      </c>
      <c r="M62" s="20">
        <f t="shared" si="7"/>
        <v>8.3349003894241831E-3</v>
      </c>
      <c r="N62" s="20">
        <f t="shared" si="8"/>
        <v>2.778300129808061E-2</v>
      </c>
      <c r="O62" s="66"/>
    </row>
    <row r="63" spans="1:16">
      <c r="A63" s="203" t="s">
        <v>48</v>
      </c>
      <c r="B63" s="2">
        <v>45338</v>
      </c>
      <c r="C63" s="3">
        <v>64</v>
      </c>
      <c r="D63" s="1">
        <v>567.08235100000002</v>
      </c>
      <c r="E63" s="50">
        <f>Sayfa2!$D63*Sayfa2!$C63</f>
        <v>36293.270464000001</v>
      </c>
      <c r="F63" s="2">
        <v>45344</v>
      </c>
      <c r="G63" s="29">
        <v>64</v>
      </c>
      <c r="H63" s="1">
        <v>571.10522800000001</v>
      </c>
      <c r="I63" s="25">
        <f>Sayfa2!$H63*Sayfa2!$G63</f>
        <v>36550.734592000001</v>
      </c>
      <c r="J63" s="29">
        <f t="shared" si="5"/>
        <v>4.022876999999994</v>
      </c>
      <c r="K63" s="73">
        <f>Sayfa2!$J63*Sayfa2!$G63</f>
        <v>257.46412799999962</v>
      </c>
      <c r="L63" s="48">
        <f t="shared" si="6"/>
        <v>6</v>
      </c>
      <c r="M63" s="20">
        <f t="shared" si="7"/>
        <v>7.0939908337933691E-3</v>
      </c>
      <c r="N63" s="20">
        <f t="shared" si="8"/>
        <v>3.5469954168966845E-2</v>
      </c>
      <c r="O63" s="66"/>
    </row>
    <row r="64" spans="1:16">
      <c r="A64" s="203" t="s">
        <v>44</v>
      </c>
      <c r="B64" s="2">
        <v>45299</v>
      </c>
      <c r="C64" s="3">
        <v>50</v>
      </c>
      <c r="D64" s="1">
        <v>542.43450199999995</v>
      </c>
      <c r="E64" s="50">
        <f>Sayfa2!$D64*Sayfa2!$C64</f>
        <v>27121.725099999996</v>
      </c>
      <c r="F64" s="2">
        <v>45344</v>
      </c>
      <c r="G64" s="29">
        <v>50</v>
      </c>
      <c r="H64" s="1">
        <v>571.10522800000001</v>
      </c>
      <c r="I64" s="25">
        <f>Sayfa2!$H64*Sayfa2!$G64</f>
        <v>28555.261399999999</v>
      </c>
      <c r="J64" s="29">
        <f t="shared" si="5"/>
        <v>28.670726000000059</v>
      </c>
      <c r="K64" s="73">
        <f>Sayfa2!$J64*Sayfa2!$G64</f>
        <v>1433.5363000000029</v>
      </c>
      <c r="L64" s="48">
        <f t="shared" si="6"/>
        <v>45</v>
      </c>
      <c r="M64" s="20">
        <f t="shared" si="7"/>
        <v>5.2855645970690972E-2</v>
      </c>
      <c r="N64" s="20">
        <f t="shared" si="8"/>
        <v>3.5237097313793986E-2</v>
      </c>
      <c r="O64" s="66"/>
    </row>
    <row r="65" spans="1:15">
      <c r="A65" s="203" t="s">
        <v>44</v>
      </c>
      <c r="B65" s="2">
        <v>45321</v>
      </c>
      <c r="C65" s="3">
        <v>50</v>
      </c>
      <c r="D65" s="1">
        <v>555.950107</v>
      </c>
      <c r="E65" s="50">
        <f>Sayfa2!$D65*Sayfa2!$C65</f>
        <v>27797.505349999999</v>
      </c>
      <c r="F65" s="2">
        <v>45344</v>
      </c>
      <c r="G65" s="29">
        <v>50</v>
      </c>
      <c r="H65" s="1">
        <v>571.10522800000001</v>
      </c>
      <c r="I65" s="25">
        <f>Sayfa2!$H65*Sayfa2!$G65</f>
        <v>28555.261399999999</v>
      </c>
      <c r="J65" s="29">
        <f t="shared" si="5"/>
        <v>15.155121000000008</v>
      </c>
      <c r="K65" s="73">
        <f>Sayfa2!$J65*Sayfa2!$G65</f>
        <v>757.75605000000041</v>
      </c>
      <c r="L65" s="48">
        <f t="shared" si="6"/>
        <v>23</v>
      </c>
      <c r="M65" s="20">
        <f t="shared" si="7"/>
        <v>2.7259858050535473E-2</v>
      </c>
      <c r="N65" s="20">
        <f t="shared" si="8"/>
        <v>3.5556336587654967E-2</v>
      </c>
      <c r="O65" s="66"/>
    </row>
    <row r="66" spans="1:15">
      <c r="A66" s="203" t="s">
        <v>44</v>
      </c>
      <c r="B66" s="2">
        <v>45322</v>
      </c>
      <c r="C66" s="3">
        <v>16</v>
      </c>
      <c r="D66" s="1">
        <v>555.950107</v>
      </c>
      <c r="E66" s="50">
        <f>Sayfa2!$D66*Sayfa2!$C66</f>
        <v>8895.201712</v>
      </c>
      <c r="F66" s="2">
        <v>45344</v>
      </c>
      <c r="G66" s="29">
        <v>16</v>
      </c>
      <c r="H66" s="1">
        <v>571.10522800000001</v>
      </c>
      <c r="I66" s="25">
        <f>Sayfa2!$H66*Sayfa2!$G66</f>
        <v>9137.6836480000002</v>
      </c>
      <c r="J66" s="29">
        <f t="shared" si="5"/>
        <v>15.155121000000008</v>
      </c>
      <c r="K66" s="73">
        <f>Sayfa2!$J66*Sayfa2!$G66</f>
        <v>242.48193600000013</v>
      </c>
      <c r="L66" s="48">
        <f t="shared" si="6"/>
        <v>22</v>
      </c>
      <c r="M66" s="20">
        <f t="shared" si="7"/>
        <v>2.7259858050535473E-2</v>
      </c>
      <c r="N66" s="20">
        <f t="shared" si="8"/>
        <v>3.7172533705275651E-2</v>
      </c>
      <c r="O66" s="66"/>
    </row>
    <row r="67" spans="1:15">
      <c r="A67" s="203" t="s">
        <v>44</v>
      </c>
      <c r="B67" s="2">
        <v>45296</v>
      </c>
      <c r="C67" s="3">
        <v>110</v>
      </c>
      <c r="D67" s="1">
        <v>540.60110799999995</v>
      </c>
      <c r="E67" s="50">
        <f>Sayfa2!$D67*Sayfa2!$C67</f>
        <v>59466.121879999992</v>
      </c>
      <c r="F67" s="2">
        <v>45335</v>
      </c>
      <c r="G67" s="29">
        <v>110</v>
      </c>
      <c r="H67" s="1">
        <v>565.11282900000003</v>
      </c>
      <c r="I67" s="25">
        <f>Sayfa2!$H67*Sayfa2!$G67</f>
        <v>62162.411190000006</v>
      </c>
      <c r="J67" s="22">
        <f t="shared" si="5"/>
        <v>24.51172100000008</v>
      </c>
      <c r="K67" s="47">
        <f>Sayfa2!$J67*Sayfa2!$G67</f>
        <v>2696.2893100000088</v>
      </c>
      <c r="L67" s="48">
        <f t="shared" si="6"/>
        <v>39</v>
      </c>
      <c r="M67" s="20">
        <f t="shared" si="7"/>
        <v>4.5341603332415076E-2</v>
      </c>
      <c r="N67" s="20">
        <f>K67/E67</f>
        <v>4.5341603332415076E-2</v>
      </c>
      <c r="O67" s="66"/>
    </row>
    <row r="68" spans="1:15">
      <c r="A68" s="203" t="s">
        <v>44</v>
      </c>
      <c r="B68" s="2">
        <v>45322</v>
      </c>
      <c r="C68" s="3">
        <v>10</v>
      </c>
      <c r="D68" s="1">
        <v>555.950107</v>
      </c>
      <c r="E68" s="50">
        <f>Sayfa2!$D68*Sayfa2!$C68</f>
        <v>5559.5010700000003</v>
      </c>
      <c r="F68" s="2">
        <v>45334</v>
      </c>
      <c r="G68" s="29">
        <v>10</v>
      </c>
      <c r="H68" s="1">
        <v>564.45009800000003</v>
      </c>
      <c r="I68" s="25">
        <f>Sayfa2!$H68*Sayfa2!$G68</f>
        <v>5644.5009800000007</v>
      </c>
      <c r="J68" s="22">
        <f t="shared" si="5"/>
        <v>8.4999910000000227</v>
      </c>
      <c r="K68" s="47">
        <f>Sayfa2!$J68*Sayfa2!$G68</f>
        <v>84.999910000000227</v>
      </c>
      <c r="L68" s="48">
        <f t="shared" si="6"/>
        <v>12</v>
      </c>
      <c r="M68" s="20">
        <f t="shared" si="7"/>
        <v>1.5289125576155384E-2</v>
      </c>
      <c r="N68" s="20">
        <f t="shared" ref="N68:N73" si="9">M68/L68*30</f>
        <v>3.8222813940388463E-2</v>
      </c>
      <c r="O68" s="66"/>
    </row>
    <row r="69" spans="1:15">
      <c r="A69" s="203" t="s">
        <v>44</v>
      </c>
      <c r="B69" s="31">
        <v>45322</v>
      </c>
      <c r="C69" s="33">
        <v>46</v>
      </c>
      <c r="D69" s="1">
        <v>555.950107</v>
      </c>
      <c r="E69" s="50">
        <f>Sayfa2!$D69*Sayfa2!$C69</f>
        <v>25573.704922000001</v>
      </c>
      <c r="F69" s="31">
        <v>45327</v>
      </c>
      <c r="G69" s="33">
        <v>46</v>
      </c>
      <c r="H69" s="1">
        <v>559.83385699999997</v>
      </c>
      <c r="I69" s="25">
        <f>Sayfa2!$H69*Sayfa2!$G69</f>
        <v>25752.357421999997</v>
      </c>
      <c r="J69" s="6">
        <f t="shared" si="5"/>
        <v>3.8837499999999636</v>
      </c>
      <c r="K69" s="47">
        <f>Sayfa2!$J69*Sayfa2!$G69</f>
        <v>178.65249999999833</v>
      </c>
      <c r="L69" s="48">
        <f t="shared" si="6"/>
        <v>5</v>
      </c>
      <c r="M69" s="20">
        <f t="shared" si="7"/>
        <v>6.9857887445284065E-3</v>
      </c>
      <c r="N69" s="20">
        <f t="shared" si="9"/>
        <v>4.1914732467170444E-2</v>
      </c>
      <c r="O69" s="66"/>
    </row>
    <row r="70" spans="1:15">
      <c r="A70" s="203" t="s">
        <v>49</v>
      </c>
      <c r="B70" s="2">
        <v>45267</v>
      </c>
      <c r="C70" s="3">
        <v>300</v>
      </c>
      <c r="D70" s="1">
        <v>18.207357999999999</v>
      </c>
      <c r="E70" s="50">
        <f>Sayfa2!$D70*Sayfa2!$C70</f>
        <v>5462.2073999999993</v>
      </c>
      <c r="F70" s="2">
        <v>45288</v>
      </c>
      <c r="G70" s="29">
        <v>300</v>
      </c>
      <c r="H70" s="1">
        <v>18.625761000000001</v>
      </c>
      <c r="I70" s="25">
        <f>Sayfa2!$H70*Sayfa2!$G70</f>
        <v>5587.7282999999998</v>
      </c>
      <c r="J70" s="22">
        <f t="shared" si="5"/>
        <v>0.41840300000000141</v>
      </c>
      <c r="K70" s="47">
        <f>Sayfa2!$J70*Sayfa2!$G70</f>
        <v>125.52090000000042</v>
      </c>
      <c r="L70" s="1">
        <f t="shared" si="6"/>
        <v>21</v>
      </c>
      <c r="M70" s="20">
        <f t="shared" si="7"/>
        <v>2.2979885384798907E-2</v>
      </c>
      <c r="N70" s="20">
        <f t="shared" si="9"/>
        <v>3.2828407692569866E-2</v>
      </c>
      <c r="O70" s="66"/>
    </row>
    <row r="71" spans="1:15">
      <c r="A71" s="203" t="s">
        <v>44</v>
      </c>
      <c r="B71" s="2">
        <v>45267</v>
      </c>
      <c r="C71" s="3">
        <v>10</v>
      </c>
      <c r="D71" s="1">
        <v>523.88987099999997</v>
      </c>
      <c r="E71" s="50">
        <f>Sayfa2!$D71*Sayfa2!$C71</f>
        <v>5238.8987099999995</v>
      </c>
      <c r="F71" s="2">
        <v>45293</v>
      </c>
      <c r="G71" s="29">
        <v>10</v>
      </c>
      <c r="H71" s="1">
        <v>538.78970700000002</v>
      </c>
      <c r="I71" s="25">
        <f>Sayfa2!$H71*Sayfa2!$G71</f>
        <v>5387.89707</v>
      </c>
      <c r="J71" s="22">
        <f t="shared" si="5"/>
        <v>14.89983600000005</v>
      </c>
      <c r="K71" s="47">
        <f>Sayfa2!$J71*Sayfa2!$G71</f>
        <v>148.9983600000005</v>
      </c>
      <c r="L71" s="1">
        <f t="shared" si="6"/>
        <v>26</v>
      </c>
      <c r="M71" s="20">
        <f t="shared" si="7"/>
        <v>2.8440778920881354E-2</v>
      </c>
      <c r="N71" s="20">
        <f t="shared" si="9"/>
        <v>3.2816283370247716E-2</v>
      </c>
      <c r="O71" s="66"/>
    </row>
    <row r="72" spans="1:15">
      <c r="A72" s="203" t="s">
        <v>44</v>
      </c>
      <c r="B72" s="2">
        <v>45273</v>
      </c>
      <c r="C72" s="3">
        <v>28</v>
      </c>
      <c r="D72" s="1">
        <v>527.21223999999995</v>
      </c>
      <c r="E72" s="50">
        <f>Sayfa2!$D72*Sayfa2!$C72</f>
        <v>14761.942719999999</v>
      </c>
      <c r="F72" s="2">
        <v>45293</v>
      </c>
      <c r="G72" s="29">
        <v>28</v>
      </c>
      <c r="H72" s="1">
        <f>H71</f>
        <v>538.78970700000002</v>
      </c>
      <c r="I72" s="25">
        <f>Sayfa2!$H72*Sayfa2!$G72</f>
        <v>15086.111796000001</v>
      </c>
      <c r="J72" s="22">
        <f t="shared" si="5"/>
        <v>11.57746700000007</v>
      </c>
      <c r="K72" s="47">
        <f>Sayfa2!$J72*Sayfa2!$G72</f>
        <v>324.16907600000195</v>
      </c>
      <c r="L72" s="1">
        <f t="shared" si="6"/>
        <v>20</v>
      </c>
      <c r="M72" s="20">
        <f t="shared" si="7"/>
        <v>2.1959784165860925E-2</v>
      </c>
      <c r="N72" s="20">
        <f t="shared" si="9"/>
        <v>3.2939676248791384E-2</v>
      </c>
      <c r="O72" s="66"/>
    </row>
    <row r="73" spans="1:15">
      <c r="A73" s="203" t="s">
        <v>50</v>
      </c>
      <c r="B73" s="2">
        <v>45273</v>
      </c>
      <c r="C73" s="3">
        <v>22</v>
      </c>
      <c r="D73" s="1">
        <v>527.21223999999995</v>
      </c>
      <c r="E73" s="50">
        <f>Sayfa2!$D73*Sayfa2!$C73</f>
        <v>11598.669279999998</v>
      </c>
      <c r="F73" s="2">
        <v>45295</v>
      </c>
      <c r="G73" s="29">
        <v>22</v>
      </c>
      <c r="H73" s="1">
        <v>540.000044</v>
      </c>
      <c r="I73" s="25">
        <f>Sayfa2!$H73*Sayfa2!$G73</f>
        <v>11880.000968</v>
      </c>
      <c r="J73" s="22">
        <f>H73-D72</f>
        <v>12.787804000000051</v>
      </c>
      <c r="K73" s="47">
        <f>Sayfa2!$J73*Sayfa2!$G73</f>
        <v>281.33168800000112</v>
      </c>
      <c r="L73" s="1">
        <f>F73-B72</f>
        <v>22</v>
      </c>
      <c r="M73" s="20">
        <f t="shared" si="7"/>
        <v>2.4255514249821006E-2</v>
      </c>
      <c r="N73" s="20">
        <f t="shared" si="9"/>
        <v>3.3075701249755916E-2</v>
      </c>
      <c r="O73" s="51">
        <f>SUM(K54:K73)</f>
        <v>7765.4384360000149</v>
      </c>
    </row>
    <row r="74" spans="1:15">
      <c r="E74" s="34"/>
      <c r="F74" s="31"/>
      <c r="G74" s="33"/>
      <c r="I74" s="81"/>
      <c r="K74" s="36"/>
      <c r="L74" s="36"/>
    </row>
    <row r="75" spans="1:15">
      <c r="E75" s="34"/>
      <c r="F75" s="31"/>
      <c r="G75" s="33"/>
      <c r="I75" s="81"/>
      <c r="K75" s="36"/>
      <c r="L75" s="36"/>
    </row>
    <row r="76" spans="1:15">
      <c r="E76" s="34"/>
      <c r="F76" s="31"/>
      <c r="G76" s="33"/>
      <c r="I76" s="81"/>
      <c r="K76" s="36"/>
      <c r="L76" s="36"/>
    </row>
    <row r="77" spans="1:15">
      <c r="E77" s="34"/>
      <c r="F77" s="31"/>
      <c r="G77" s="33"/>
      <c r="I77" s="81"/>
      <c r="K77" s="36"/>
      <c r="L77" s="36"/>
    </row>
    <row r="78" spans="1:15">
      <c r="E78" s="34"/>
      <c r="F78" s="31"/>
      <c r="G78" s="33"/>
      <c r="I78" s="81"/>
      <c r="K78" s="36"/>
      <c r="L78" s="36"/>
    </row>
    <row r="79" spans="1:15">
      <c r="E79" s="34"/>
      <c r="F79" s="31"/>
      <c r="G79" s="33"/>
      <c r="I79" s="81"/>
      <c r="K79" s="36"/>
      <c r="L79" s="36"/>
    </row>
    <row r="80" spans="1:15">
      <c r="E80" s="34"/>
      <c r="F80" s="31"/>
      <c r="G80" s="33"/>
      <c r="I80" s="81"/>
      <c r="K80" s="36"/>
      <c r="L80" s="36"/>
    </row>
    <row r="81" spans="5:7">
      <c r="E81" s="34"/>
      <c r="F81" s="31"/>
      <c r="G81" s="33"/>
    </row>
    <row r="82" spans="5:7">
      <c r="E82" s="34"/>
      <c r="F82" s="31"/>
      <c r="G82" s="33"/>
    </row>
    <row r="83" spans="5:7">
      <c r="E83" s="34"/>
      <c r="F83" s="31"/>
      <c r="G83" s="33"/>
    </row>
    <row r="84" spans="5:7">
      <c r="E84" s="34"/>
      <c r="F84" s="31"/>
      <c r="G84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N43 N48 L50 N73 I74:L74 I75:I80 K75:L80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3"/>
  <sheetViews>
    <sheetView zoomScale="145" zoomScaleNormal="145" workbookViewId="0">
      <selection activeCell="U13" sqref="U13"/>
    </sheetView>
  </sheetViews>
  <sheetFormatPr defaultColWidth="8.7109375" defaultRowHeight="12.75"/>
  <cols>
    <col min="1" max="1" width="6.85546875" customWidth="1"/>
    <col min="2" max="2" width="4.140625" style="82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9" max="11" width="9.42578125" customWidth="1"/>
    <col min="12" max="12" width="11.140625" style="83" customWidth="1"/>
    <col min="14" max="14" width="10.5703125" customWidth="1"/>
    <col min="16" max="16" width="14.5703125" bestFit="1" customWidth="1"/>
    <col min="18" max="18" width="3" customWidth="1"/>
    <col min="19" max="19" width="8.5703125" customWidth="1"/>
    <col min="20" max="20" width="3" customWidth="1"/>
    <col min="21" max="21" width="11.5703125" customWidth="1"/>
    <col min="22" max="22" width="3" customWidth="1"/>
    <col min="23" max="23" width="10.7109375" customWidth="1"/>
    <col min="24" max="24" width="3" customWidth="1"/>
    <col min="26" max="26" width="3" customWidth="1"/>
    <col min="27" max="27" width="9.5703125" customWidth="1"/>
    <col min="29" max="29" width="2.7109375" customWidth="1"/>
    <col min="30" max="30" width="7.5703125" bestFit="1" customWidth="1"/>
    <col min="31" max="31" width="4.42578125" customWidth="1"/>
    <col min="33" max="33" width="4.42578125" customWidth="1"/>
    <col min="1023" max="1028" width="11.28515625" customWidth="1"/>
  </cols>
  <sheetData>
    <row r="2" spans="1:27">
      <c r="A2" s="84">
        <f>A5</f>
        <v>45373</v>
      </c>
      <c r="C2">
        <f>C5</f>
        <v>2212.11</v>
      </c>
      <c r="E2">
        <f>E5</f>
        <v>31.710699999999999</v>
      </c>
      <c r="G2">
        <f>G5</f>
        <v>34.336300000000001</v>
      </c>
      <c r="I2">
        <f>I5</f>
        <v>0.93062100000000003</v>
      </c>
      <c r="K2">
        <f>I5</f>
        <v>0.93062100000000003</v>
      </c>
      <c r="M2" s="85">
        <f>Sayfa2!D3</f>
        <v>156.63650111273887</v>
      </c>
      <c r="N2" s="86">
        <f>Sayfa2!K2</f>
        <v>245919.30674700002</v>
      </c>
      <c r="S2">
        <f>S5</f>
        <v>0</v>
      </c>
      <c r="U2">
        <f>U5</f>
        <v>0</v>
      </c>
      <c r="W2">
        <f>W5</f>
        <v>0</v>
      </c>
      <c r="Y2">
        <f>Y5</f>
        <v>0</v>
      </c>
      <c r="AA2">
        <f>AA8</f>
        <v>19.690000000000001</v>
      </c>
    </row>
    <row r="3" spans="1:27">
      <c r="A3" s="87"/>
      <c r="B3" s="88"/>
      <c r="C3" s="89" t="s">
        <v>51</v>
      </c>
      <c r="D3" s="89"/>
      <c r="E3" s="89" t="s">
        <v>29</v>
      </c>
      <c r="F3" s="89"/>
      <c r="G3" s="89" t="s">
        <v>52</v>
      </c>
      <c r="H3" s="89"/>
      <c r="I3" s="89" t="s">
        <v>53</v>
      </c>
      <c r="J3" s="89"/>
      <c r="K3" s="89" t="s">
        <v>53</v>
      </c>
      <c r="L3" s="90" t="s">
        <v>55</v>
      </c>
      <c r="O3" s="89" t="s">
        <v>56</v>
      </c>
      <c r="P3" s="89"/>
      <c r="Q3" s="89"/>
      <c r="R3" s="89"/>
      <c r="S3" s="89" t="s">
        <v>57</v>
      </c>
      <c r="T3" s="89"/>
      <c r="U3" s="89">
        <v>801</v>
      </c>
      <c r="V3" s="89"/>
      <c r="W3" s="89" t="s">
        <v>58</v>
      </c>
      <c r="X3" s="89"/>
      <c r="Y3" s="89" t="s">
        <v>59</v>
      </c>
      <c r="Z3" s="89"/>
      <c r="AA3" s="89" t="s">
        <v>54</v>
      </c>
    </row>
    <row r="5" spans="1:27">
      <c r="A5" s="84">
        <v>45373</v>
      </c>
      <c r="B5" s="82">
        <v>161</v>
      </c>
      <c r="C5">
        <v>2212.11</v>
      </c>
      <c r="D5">
        <f>D20</f>
        <v>1110</v>
      </c>
      <c r="E5">
        <v>31.710699999999999</v>
      </c>
      <c r="F5">
        <f>F20</f>
        <v>321.99</v>
      </c>
      <c r="G5">
        <v>34.336300000000001</v>
      </c>
      <c r="H5">
        <f>H20</f>
        <v>50000</v>
      </c>
      <c r="I5">
        <v>0.93062100000000003</v>
      </c>
      <c r="J5">
        <f>J20</f>
        <v>75000</v>
      </c>
      <c r="K5" s="146">
        <f>I5</f>
        <v>0.93062100000000003</v>
      </c>
      <c r="L5" s="83">
        <f>(B5*C5)+(D5*E5)+(F5*G5)+(T5*U5)+(H5*I5)+(R5*S5)+(V5*W5)+(X5*Y5)+(Z8*AA8)+(J5*K5)</f>
        <v>520071.07723699999</v>
      </c>
      <c r="M5">
        <v>156.63999999999999</v>
      </c>
      <c r="N5">
        <v>245919.31</v>
      </c>
      <c r="O5" s="85">
        <v>8955.1200000000008</v>
      </c>
      <c r="P5" s="144">
        <f>(1-(O9/O5))</f>
        <v>2.6466423677181328E-2</v>
      </c>
    </row>
    <row r="6" spans="1:27">
      <c r="A6" s="84">
        <v>45372</v>
      </c>
      <c r="B6" s="82">
        <v>161</v>
      </c>
      <c r="C6">
        <v>2267.61</v>
      </c>
      <c r="D6">
        <f>D21</f>
        <v>1110</v>
      </c>
      <c r="E6">
        <v>32.063899999999997</v>
      </c>
      <c r="F6">
        <f>F21</f>
        <v>321.99</v>
      </c>
      <c r="G6">
        <v>35.065100000000001</v>
      </c>
      <c r="H6">
        <f>H21</f>
        <v>50000</v>
      </c>
      <c r="I6">
        <v>0.94166499999999997</v>
      </c>
      <c r="J6">
        <f>J21</f>
        <v>75000</v>
      </c>
      <c r="K6" s="146">
        <f>I6</f>
        <v>0.94166499999999997</v>
      </c>
      <c r="L6" s="83">
        <f>(B6*C6)+(D6*E6)+(F6*G6)+(T6*U6)+(H6*I6)+(R6*S6)+(V6*W6)+(X6*Y6)+(Z9*AA9)+(J6*K6)</f>
        <v>531236.15554900002</v>
      </c>
      <c r="M6">
        <v>163.91</v>
      </c>
      <c r="N6">
        <v>256845.12</v>
      </c>
      <c r="O6" s="85">
        <v>8955.1200000000008</v>
      </c>
      <c r="P6" s="144">
        <f>(1-(O10/O6))</f>
        <v>1.4117063757939641E-2</v>
      </c>
    </row>
    <row r="7" spans="1:27">
      <c r="A7" s="84">
        <v>45371</v>
      </c>
      <c r="B7" s="82">
        <v>161</v>
      </c>
      <c r="C7">
        <v>2220.92</v>
      </c>
      <c r="D7">
        <f>D21</f>
        <v>1110</v>
      </c>
      <c r="E7">
        <v>32.028799999999997</v>
      </c>
      <c r="F7">
        <f>F21</f>
        <v>321.99</v>
      </c>
      <c r="G7">
        <v>34.808799999999998</v>
      </c>
      <c r="H7">
        <f>H21</f>
        <v>50000</v>
      </c>
      <c r="I7">
        <v>0.93470600000000004</v>
      </c>
      <c r="J7">
        <f>J21</f>
        <v>75000</v>
      </c>
      <c r="K7" s="146">
        <f>I7</f>
        <v>0.93470600000000004</v>
      </c>
      <c r="L7" s="83">
        <f t="shared" ref="L7:L10" si="0">(B7*C7)+(D7*E7)+(F7*G7)+(T7*U7)+(H7*I7)+(R7*S7)+(V7*W7)+(X7*Y7)+(Z7*AA7)+(J7*K7)</f>
        <v>521166.42351200001</v>
      </c>
      <c r="M7">
        <v>158.47999999999999</v>
      </c>
      <c r="N7">
        <v>248342.62</v>
      </c>
      <c r="O7" s="85">
        <v>8929.8799999999992</v>
      </c>
      <c r="P7" s="144">
        <f>(1-(O10/O7))</f>
        <v>1.1330499402007477E-2</v>
      </c>
    </row>
    <row r="8" spans="1:27">
      <c r="A8" s="84">
        <v>45370</v>
      </c>
      <c r="B8" s="82">
        <v>161</v>
      </c>
      <c r="C8">
        <v>2219.02</v>
      </c>
      <c r="D8">
        <f>D21</f>
        <v>1110</v>
      </c>
      <c r="E8">
        <v>32.087800000000001</v>
      </c>
      <c r="F8">
        <f>F21</f>
        <v>321.99</v>
      </c>
      <c r="G8">
        <v>34.799100000000003</v>
      </c>
      <c r="H8">
        <f>H21</f>
        <v>50000</v>
      </c>
      <c r="I8">
        <v>0.90033600000000003</v>
      </c>
      <c r="J8">
        <f>J21</f>
        <v>75000</v>
      </c>
      <c r="K8" s="146">
        <f>I8</f>
        <v>0.90033600000000003</v>
      </c>
      <c r="L8" s="83">
        <f t="shared" si="0"/>
        <v>517965.56020899996</v>
      </c>
      <c r="M8">
        <v>155.59</v>
      </c>
      <c r="N8">
        <v>243803.06</v>
      </c>
      <c r="O8" s="85">
        <v>8774</v>
      </c>
      <c r="P8" s="144">
        <f>(1-(O10/O8))</f>
        <v>-6.2343286984272162E-3</v>
      </c>
      <c r="Z8">
        <v>68</v>
      </c>
      <c r="AA8">
        <v>19.690000000000001</v>
      </c>
    </row>
    <row r="9" spans="1:27">
      <c r="A9" s="84">
        <v>45369</v>
      </c>
      <c r="B9" s="82">
        <v>161</v>
      </c>
      <c r="C9">
        <v>2212.35</v>
      </c>
      <c r="D9">
        <f>D21</f>
        <v>1110</v>
      </c>
      <c r="E9">
        <v>31.9499</v>
      </c>
      <c r="F9">
        <f>F21</f>
        <v>321.99</v>
      </c>
      <c r="G9">
        <v>34.8125</v>
      </c>
      <c r="H9">
        <f>H21</f>
        <v>50000</v>
      </c>
      <c r="I9">
        <v>0.93887900000000002</v>
      </c>
      <c r="J9">
        <f>J21</f>
        <v>75000</v>
      </c>
      <c r="K9">
        <v>0.93887900000000002</v>
      </c>
      <c r="L9" s="83">
        <f t="shared" si="0"/>
        <v>521783.17087500001</v>
      </c>
      <c r="M9">
        <v>155.44</v>
      </c>
      <c r="N9">
        <v>247623.17</v>
      </c>
      <c r="O9" s="85">
        <v>8718.11</v>
      </c>
      <c r="P9" s="144">
        <f t="shared" ref="P9:P25" si="1">(1-(O10/O9))</f>
        <v>-1.2685088855267868E-2</v>
      </c>
      <c r="Z9">
        <v>68</v>
      </c>
      <c r="AA9">
        <v>22.96</v>
      </c>
    </row>
    <row r="10" spans="1:27">
      <c r="A10" s="84">
        <v>45366</v>
      </c>
      <c r="B10" s="82">
        <v>161</v>
      </c>
      <c r="C10">
        <v>2213.54</v>
      </c>
      <c r="D10">
        <f>D21</f>
        <v>1110</v>
      </c>
      <c r="E10">
        <v>31.796299999999999</v>
      </c>
      <c r="F10">
        <f>F21</f>
        <v>321.99</v>
      </c>
      <c r="G10">
        <v>34.619700000000002</v>
      </c>
      <c r="H10">
        <f>H21</f>
        <v>50000</v>
      </c>
      <c r="I10">
        <v>0.94838599999999995</v>
      </c>
      <c r="J10">
        <f>J21</f>
        <v>75000</v>
      </c>
      <c r="K10">
        <v>0.94838599999999995</v>
      </c>
      <c r="L10" s="83">
        <f t="shared" si="0"/>
        <v>522868.00020299997</v>
      </c>
      <c r="M10">
        <v>156.13</v>
      </c>
      <c r="N10">
        <v>248712.47</v>
      </c>
      <c r="O10" s="85">
        <v>8828.7000000000007</v>
      </c>
      <c r="P10" s="144">
        <f t="shared" si="1"/>
        <v>-6.2092946866469934E-3</v>
      </c>
      <c r="Z10">
        <v>68</v>
      </c>
      <c r="AA10">
        <v>22.04</v>
      </c>
    </row>
    <row r="11" spans="1:27">
      <c r="A11" s="84">
        <v>45365</v>
      </c>
      <c r="B11" s="82">
        <v>161</v>
      </c>
      <c r="C11">
        <v>2222.88</v>
      </c>
      <c r="D11">
        <f>D21</f>
        <v>1110</v>
      </c>
      <c r="E11">
        <v>31.775700000000001</v>
      </c>
      <c r="F11">
        <f>F21</f>
        <v>321.99</v>
      </c>
      <c r="G11">
        <v>34.762500000000003</v>
      </c>
      <c r="H11">
        <f>H21</f>
        <v>50000</v>
      </c>
      <c r="I11">
        <v>0.95100700000000005</v>
      </c>
      <c r="J11">
        <f>J21</f>
        <v>75000</v>
      </c>
      <c r="K11">
        <v>0.95100700000000005</v>
      </c>
      <c r="L11" s="83">
        <f t="shared" ref="L11:L25" si="2">(B11*C11)+(D11*E11)+(F11*G11)+(T11*U11)+(H11*I11)+(R11*S11)+(V11*W11)+(X11*Y11)+(Z11*AA11)+(J11*K11)</f>
        <v>524610.95937499998</v>
      </c>
      <c r="M11">
        <v>157.21</v>
      </c>
      <c r="N11">
        <v>250427.64</v>
      </c>
      <c r="O11" s="85">
        <v>8883.52</v>
      </c>
      <c r="P11" s="144">
        <f t="shared" si="1"/>
        <v>-3.0066910413888426E-3</v>
      </c>
      <c r="Z11">
        <v>68</v>
      </c>
      <c r="AA11">
        <v>20.399999999999999</v>
      </c>
    </row>
    <row r="12" spans="1:27">
      <c r="A12" s="84">
        <v>45364</v>
      </c>
      <c r="B12" s="82">
        <v>161</v>
      </c>
      <c r="C12">
        <v>2220.3200000000002</v>
      </c>
      <c r="D12">
        <f>D21</f>
        <v>1110</v>
      </c>
      <c r="E12">
        <v>32</v>
      </c>
      <c r="F12">
        <f>F21</f>
        <v>321.99</v>
      </c>
      <c r="G12">
        <v>35</v>
      </c>
      <c r="H12">
        <f>H21</f>
        <v>50000</v>
      </c>
      <c r="I12">
        <v>0.957233</v>
      </c>
      <c r="J12">
        <f>J21</f>
        <v>75000</v>
      </c>
      <c r="K12">
        <v>0.957233</v>
      </c>
      <c r="L12" s="83">
        <f t="shared" si="2"/>
        <v>525154.25500000012</v>
      </c>
      <c r="M12">
        <v>160.79</v>
      </c>
      <c r="N12">
        <v>250989.9</v>
      </c>
      <c r="O12" s="85">
        <v>8910.23</v>
      </c>
      <c r="P12" s="144">
        <f t="shared" si="1"/>
        <v>-1.7822211098927898E-2</v>
      </c>
      <c r="Z12">
        <v>68</v>
      </c>
      <c r="AA12">
        <v>18.22</v>
      </c>
    </row>
    <row r="13" spans="1:27">
      <c r="A13" s="84">
        <v>45363</v>
      </c>
      <c r="B13" s="82">
        <v>161</v>
      </c>
      <c r="C13">
        <v>2220.3200000000002</v>
      </c>
      <c r="D13">
        <f>D21</f>
        <v>1110</v>
      </c>
      <c r="E13">
        <v>31.516400000000001</v>
      </c>
      <c r="F13">
        <f>F21</f>
        <v>321.99</v>
      </c>
      <c r="G13">
        <v>34.463200000000001</v>
      </c>
      <c r="H13">
        <f>H21</f>
        <v>50000</v>
      </c>
      <c r="I13">
        <v>0.979213</v>
      </c>
      <c r="J13">
        <f>J21</f>
        <v>75000</v>
      </c>
      <c r="K13">
        <v>0.979213</v>
      </c>
      <c r="L13" s="83">
        <f t="shared" si="2"/>
        <v>527079.91476800013</v>
      </c>
      <c r="M13">
        <v>161.94999999999999</v>
      </c>
      <c r="N13">
        <v>252645.61</v>
      </c>
      <c r="O13" s="85">
        <v>9069.0300000000007</v>
      </c>
      <c r="P13" s="144">
        <f t="shared" si="1"/>
        <v>-6.8684302510850781E-3</v>
      </c>
      <c r="Z13">
        <v>68</v>
      </c>
      <c r="AA13">
        <v>16.57</v>
      </c>
    </row>
    <row r="14" spans="1:27">
      <c r="A14" s="84">
        <v>45362</v>
      </c>
      <c r="B14" s="82">
        <v>161</v>
      </c>
      <c r="C14">
        <v>2232.66</v>
      </c>
      <c r="D14">
        <f>D21</f>
        <v>1110</v>
      </c>
      <c r="E14">
        <v>31.571400000000001</v>
      </c>
      <c r="F14">
        <f>F21</f>
        <v>321.99</v>
      </c>
      <c r="G14">
        <v>34.558100000000003</v>
      </c>
      <c r="H14">
        <f>H21</f>
        <v>50000</v>
      </c>
      <c r="I14">
        <v>0.99851990000000002</v>
      </c>
      <c r="J14">
        <f>J21</f>
        <v>75000</v>
      </c>
      <c r="K14">
        <v>0.99851990000000002</v>
      </c>
      <c r="L14" s="83">
        <f t="shared" si="2"/>
        <v>532801.83411900001</v>
      </c>
      <c r="M14">
        <v>164.91</v>
      </c>
      <c r="N14">
        <v>257088.48</v>
      </c>
      <c r="O14" s="85">
        <v>9131.32</v>
      </c>
      <c r="P14" s="144">
        <f t="shared" si="1"/>
        <v>-2.6283166070184549E-3</v>
      </c>
      <c r="V14">
        <v>12</v>
      </c>
      <c r="W14">
        <v>41.58</v>
      </c>
      <c r="X14">
        <f>X21</f>
        <v>15</v>
      </c>
      <c r="Y14">
        <v>55.55</v>
      </c>
      <c r="Z14">
        <v>68</v>
      </c>
      <c r="AA14">
        <v>15.07</v>
      </c>
    </row>
    <row r="15" spans="1:27">
      <c r="A15" s="84">
        <v>45359</v>
      </c>
      <c r="B15" s="82">
        <v>161</v>
      </c>
      <c r="C15">
        <v>2198.16</v>
      </c>
      <c r="D15">
        <f>D21</f>
        <v>1110</v>
      </c>
      <c r="E15">
        <v>31.402999999999999</v>
      </c>
      <c r="F15">
        <f>F21</f>
        <v>321.99</v>
      </c>
      <c r="G15">
        <v>34.3643</v>
      </c>
      <c r="H15">
        <f>H21</f>
        <v>50000</v>
      </c>
      <c r="I15">
        <v>0.99115900000000001</v>
      </c>
      <c r="J15">
        <f>J21</f>
        <v>75000</v>
      </c>
      <c r="K15">
        <v>0.99115900000000001</v>
      </c>
      <c r="L15" s="83">
        <f t="shared" si="2"/>
        <v>525972.37595699995</v>
      </c>
      <c r="M15">
        <v>160.9</v>
      </c>
      <c r="O15" s="85">
        <v>9155.32</v>
      </c>
      <c r="P15" s="144">
        <f t="shared" si="1"/>
        <v>1.1047128882442081E-2</v>
      </c>
      <c r="V15">
        <v>12</v>
      </c>
      <c r="W15">
        <v>37.799999999999997</v>
      </c>
      <c r="X15">
        <f>X21</f>
        <v>15</v>
      </c>
      <c r="Y15">
        <v>57.75</v>
      </c>
      <c r="Z15">
        <v>68</v>
      </c>
      <c r="AA15">
        <v>13.7</v>
      </c>
    </row>
    <row r="16" spans="1:27">
      <c r="A16" s="84">
        <v>45358</v>
      </c>
      <c r="B16" s="82">
        <v>161</v>
      </c>
      <c r="C16">
        <v>2184.79</v>
      </c>
      <c r="D16">
        <f>D21</f>
        <v>1110</v>
      </c>
      <c r="E16">
        <v>31.297000000000001</v>
      </c>
      <c r="F16">
        <f>F21</f>
        <v>321.99</v>
      </c>
      <c r="G16">
        <v>34.110599999999998</v>
      </c>
      <c r="H16">
        <f>H21</f>
        <v>50000</v>
      </c>
      <c r="I16">
        <v>0.945214</v>
      </c>
      <c r="J16">
        <f>J21</f>
        <v>75000</v>
      </c>
      <c r="K16">
        <v>0.945214</v>
      </c>
      <c r="L16" s="83">
        <f t="shared" si="2"/>
        <v>517832.22209400003</v>
      </c>
      <c r="M16">
        <v>155.75</v>
      </c>
      <c r="O16" s="85">
        <v>9054.18</v>
      </c>
      <c r="P16" s="144">
        <f t="shared" si="1"/>
        <v>3.4194151209717583E-2</v>
      </c>
      <c r="V16">
        <v>12</v>
      </c>
      <c r="W16">
        <v>34.380000000000003</v>
      </c>
      <c r="X16">
        <f>X21</f>
        <v>15</v>
      </c>
      <c r="Y16">
        <v>63.1</v>
      </c>
      <c r="Z16">
        <v>68</v>
      </c>
      <c r="AA16">
        <v>12.46</v>
      </c>
    </row>
    <row r="17" spans="1:27">
      <c r="A17" s="84">
        <v>45357</v>
      </c>
      <c r="B17" s="82">
        <v>161</v>
      </c>
      <c r="C17">
        <v>2150.9</v>
      </c>
      <c r="D17">
        <f>D21</f>
        <v>1110</v>
      </c>
      <c r="E17">
        <v>31.293399999999998</v>
      </c>
      <c r="F17">
        <f>F21</f>
        <v>321.99</v>
      </c>
      <c r="G17">
        <v>34.006500000000003</v>
      </c>
      <c r="H17">
        <f>H21</f>
        <v>50000</v>
      </c>
      <c r="I17">
        <v>0.99397100000000005</v>
      </c>
      <c r="J17">
        <f>J21</f>
        <v>75000</v>
      </c>
      <c r="K17">
        <v>0.99397100000000005</v>
      </c>
      <c r="L17" s="83">
        <f t="shared" si="2"/>
        <v>551296.63907100004</v>
      </c>
      <c r="M17">
        <v>156.16</v>
      </c>
      <c r="O17" s="85">
        <v>8744.58</v>
      </c>
      <c r="P17" s="144">
        <f t="shared" si="1"/>
        <v>-1.3258498407013208E-2</v>
      </c>
      <c r="T17">
        <f>T21</f>
        <v>57</v>
      </c>
      <c r="U17">
        <v>580.05924800000003</v>
      </c>
      <c r="V17">
        <v>12</v>
      </c>
      <c r="W17">
        <v>31.26</v>
      </c>
      <c r="X17">
        <f>X21</f>
        <v>15</v>
      </c>
      <c r="Y17">
        <v>57.4</v>
      </c>
      <c r="Z17">
        <v>68</v>
      </c>
      <c r="AA17">
        <v>11.33</v>
      </c>
    </row>
    <row r="18" spans="1:27">
      <c r="A18" s="84">
        <v>45356</v>
      </c>
      <c r="B18" s="82">
        <v>161</v>
      </c>
      <c r="C18">
        <v>2116.34</v>
      </c>
      <c r="D18">
        <f>D21</f>
        <v>1110</v>
      </c>
      <c r="E18">
        <v>31.079899999999999</v>
      </c>
      <c r="F18">
        <f>F21</f>
        <v>321.99</v>
      </c>
      <c r="G18">
        <v>33.721699999999998</v>
      </c>
      <c r="H18">
        <f>H21</f>
        <v>50000</v>
      </c>
      <c r="I18">
        <v>1.0160309999999999</v>
      </c>
      <c r="J18">
        <f>J21</f>
        <v>75000</v>
      </c>
      <c r="K18">
        <v>1.0160309999999999</v>
      </c>
      <c r="L18" s="83">
        <f t="shared" si="2"/>
        <v>549382.85210899997</v>
      </c>
      <c r="M18">
        <v>154.22999999999999</v>
      </c>
      <c r="O18" s="85">
        <v>8860.52</v>
      </c>
      <c r="P18" s="144">
        <f t="shared" si="1"/>
        <v>-5.319100910555985E-3</v>
      </c>
      <c r="R18">
        <f>R21</f>
        <v>36</v>
      </c>
      <c r="S18" s="91">
        <v>38.15</v>
      </c>
      <c r="T18">
        <f>T21</f>
        <v>57</v>
      </c>
      <c r="U18">
        <v>579.361718</v>
      </c>
      <c r="V18">
        <f>V21</f>
        <v>12</v>
      </c>
      <c r="W18">
        <v>28.42</v>
      </c>
      <c r="X18">
        <f>X21</f>
        <v>15</v>
      </c>
      <c r="Y18">
        <v>52.2</v>
      </c>
      <c r="Z18">
        <v>68</v>
      </c>
      <c r="AA18">
        <v>11.33</v>
      </c>
    </row>
    <row r="19" spans="1:27">
      <c r="A19" s="84">
        <v>45355</v>
      </c>
      <c r="B19" s="82">
        <v>161</v>
      </c>
      <c r="C19">
        <v>2072.52</v>
      </c>
      <c r="D19">
        <f>D21</f>
        <v>1110</v>
      </c>
      <c r="E19">
        <v>30.905999999999999</v>
      </c>
      <c r="F19">
        <f>F21</f>
        <v>321.99</v>
      </c>
      <c r="G19">
        <v>33.542299999999997</v>
      </c>
      <c r="H19">
        <f>H21</f>
        <v>50000</v>
      </c>
      <c r="I19">
        <v>1.041954</v>
      </c>
      <c r="J19">
        <f>J21</f>
        <v>75000</v>
      </c>
      <c r="K19">
        <v>1.041954</v>
      </c>
      <c r="L19" s="83">
        <f t="shared" si="2"/>
        <v>545049.74954800005</v>
      </c>
      <c r="O19" s="85">
        <v>8907.65</v>
      </c>
      <c r="P19" s="144">
        <f t="shared" si="1"/>
        <v>-2.1273848882702007E-2</v>
      </c>
      <c r="R19">
        <f>R21</f>
        <v>36</v>
      </c>
      <c r="S19">
        <v>34.659999999999997</v>
      </c>
      <c r="T19">
        <f>T21</f>
        <v>57</v>
      </c>
      <c r="U19">
        <v>578.66060300000004</v>
      </c>
      <c r="V19">
        <f>V21</f>
        <v>12</v>
      </c>
      <c r="W19">
        <v>25.84</v>
      </c>
      <c r="X19">
        <f>X21</f>
        <v>15</v>
      </c>
      <c r="Y19">
        <v>47.46</v>
      </c>
      <c r="Z19">
        <v>68</v>
      </c>
      <c r="AA19">
        <v>11.33</v>
      </c>
    </row>
    <row r="20" spans="1:27">
      <c r="A20" s="84">
        <v>45352</v>
      </c>
      <c r="B20" s="82">
        <v>161</v>
      </c>
      <c r="C20">
        <v>2018.91</v>
      </c>
      <c r="D20">
        <f>D21</f>
        <v>1110</v>
      </c>
      <c r="E20">
        <v>30.7361</v>
      </c>
      <c r="F20">
        <f>F21</f>
        <v>321.99</v>
      </c>
      <c r="G20">
        <v>33.225700000000003</v>
      </c>
      <c r="H20">
        <f>H21</f>
        <v>50000</v>
      </c>
      <c r="I20">
        <v>1.034036</v>
      </c>
      <c r="J20">
        <f>J21</f>
        <v>75000</v>
      </c>
      <c r="K20">
        <v>1.034036</v>
      </c>
      <c r="L20" s="83">
        <f t="shared" si="2"/>
        <v>534814.50418999989</v>
      </c>
      <c r="O20" s="85">
        <v>9097.15</v>
      </c>
      <c r="P20" s="144">
        <f t="shared" si="1"/>
        <v>-1.0612114783201454E-2</v>
      </c>
      <c r="R20">
        <f>R21</f>
        <v>36</v>
      </c>
      <c r="S20">
        <v>31.52</v>
      </c>
      <c r="T20">
        <f>T21</f>
        <v>57</v>
      </c>
      <c r="U20">
        <v>576.58807100000001</v>
      </c>
      <c r="V20">
        <f>V21</f>
        <v>12</v>
      </c>
      <c r="W20">
        <v>23.5</v>
      </c>
      <c r="X20">
        <f>X21</f>
        <v>15</v>
      </c>
      <c r="Y20">
        <v>43.16</v>
      </c>
      <c r="Z20">
        <v>68</v>
      </c>
      <c r="AA20">
        <v>11.33</v>
      </c>
    </row>
    <row r="21" spans="1:27">
      <c r="A21" s="84">
        <v>45351</v>
      </c>
      <c r="B21" s="82">
        <v>161</v>
      </c>
      <c r="C21">
        <v>2018.91</v>
      </c>
      <c r="D21">
        <f>D22</f>
        <v>1110</v>
      </c>
      <c r="E21">
        <v>30.7361</v>
      </c>
      <c r="F21">
        <f>F22</f>
        <v>321.99</v>
      </c>
      <c r="G21">
        <v>33.225700000000003</v>
      </c>
      <c r="H21">
        <f>H22</f>
        <v>50000</v>
      </c>
      <c r="I21">
        <v>1.010337</v>
      </c>
      <c r="J21">
        <f>J22</f>
        <v>75000</v>
      </c>
      <c r="K21">
        <v>1.010337</v>
      </c>
      <c r="L21" s="83">
        <f t="shared" si="2"/>
        <v>530894.48918999988</v>
      </c>
      <c r="O21" s="85">
        <v>9193.69</v>
      </c>
      <c r="P21" s="144">
        <f t="shared" si="1"/>
        <v>1.428479750785594E-2</v>
      </c>
      <c r="R21">
        <f>R22</f>
        <v>36</v>
      </c>
      <c r="S21">
        <v>28.66</v>
      </c>
      <c r="T21">
        <f>T22</f>
        <v>57</v>
      </c>
      <c r="U21">
        <v>576.58807100000001</v>
      </c>
      <c r="V21">
        <f>V22</f>
        <v>12</v>
      </c>
      <c r="W21">
        <v>21.38</v>
      </c>
      <c r="X21">
        <v>15</v>
      </c>
      <c r="Y21">
        <v>39.24</v>
      </c>
    </row>
    <row r="22" spans="1:27">
      <c r="A22" s="84">
        <v>45350</v>
      </c>
      <c r="B22" s="82">
        <v>161</v>
      </c>
      <c r="C22">
        <v>2018.91</v>
      </c>
      <c r="D22">
        <v>1110</v>
      </c>
      <c r="E22">
        <v>30.7361</v>
      </c>
      <c r="F22">
        <v>321.99</v>
      </c>
      <c r="G22">
        <v>33.225700000000003</v>
      </c>
      <c r="H22">
        <f t="shared" ref="H22:H24" si="3">H23</f>
        <v>50000</v>
      </c>
      <c r="I22">
        <v>1.067704</v>
      </c>
      <c r="J22">
        <f>J23</f>
        <v>75000</v>
      </c>
      <c r="K22">
        <v>1.067704</v>
      </c>
      <c r="L22" s="83">
        <f t="shared" si="2"/>
        <v>537360.00419000001</v>
      </c>
      <c r="O22" s="85">
        <v>9062.36</v>
      </c>
      <c r="P22" s="144">
        <f t="shared" si="1"/>
        <v>-1.292378585710563E-2</v>
      </c>
      <c r="R22">
        <f>R23</f>
        <v>36</v>
      </c>
      <c r="S22">
        <v>26.06</v>
      </c>
      <c r="T22">
        <v>57</v>
      </c>
      <c r="U22">
        <v>576.58807100000001</v>
      </c>
      <c r="V22">
        <v>12</v>
      </c>
      <c r="W22">
        <v>19.45</v>
      </c>
    </row>
    <row r="23" spans="1:27">
      <c r="A23" s="143">
        <v>45349</v>
      </c>
      <c r="B23" s="82">
        <v>161</v>
      </c>
      <c r="C23">
        <v>2018.91</v>
      </c>
      <c r="D23">
        <v>1110</v>
      </c>
      <c r="E23">
        <v>30.7361</v>
      </c>
      <c r="F23">
        <v>321.99</v>
      </c>
      <c r="G23">
        <v>33.225700000000003</v>
      </c>
      <c r="H23">
        <f t="shared" si="3"/>
        <v>50000</v>
      </c>
      <c r="I23">
        <v>1.064435</v>
      </c>
      <c r="J23">
        <v>75000</v>
      </c>
      <c r="K23">
        <v>1.064435</v>
      </c>
      <c r="L23" s="83">
        <f t="shared" si="2"/>
        <v>536633.0191899999</v>
      </c>
      <c r="O23" s="85">
        <v>9179.48</v>
      </c>
      <c r="P23" s="144">
        <f t="shared" si="1"/>
        <v>-1.6847359545420826E-2</v>
      </c>
      <c r="R23">
        <v>36</v>
      </c>
      <c r="S23">
        <v>23.7</v>
      </c>
      <c r="T23">
        <v>57</v>
      </c>
      <c r="U23">
        <v>576.58807100000001</v>
      </c>
    </row>
    <row r="24" spans="1:27">
      <c r="A24" s="143">
        <v>45348</v>
      </c>
      <c r="B24" s="82">
        <v>161</v>
      </c>
      <c r="C24">
        <v>2018.91</v>
      </c>
      <c r="D24">
        <v>1110</v>
      </c>
      <c r="E24">
        <v>30.7361</v>
      </c>
      <c r="F24">
        <v>321.99</v>
      </c>
      <c r="G24">
        <v>33.225700000000003</v>
      </c>
      <c r="H24">
        <f t="shared" si="3"/>
        <v>50000</v>
      </c>
      <c r="I24">
        <v>1.0192399999999999</v>
      </c>
      <c r="K24">
        <v>1.0192399999999999</v>
      </c>
      <c r="L24" s="83">
        <f t="shared" si="2"/>
        <v>454463.60418999993</v>
      </c>
      <c r="O24" s="85">
        <v>9334.1299999999992</v>
      </c>
      <c r="P24" s="144">
        <f t="shared" si="1"/>
        <v>-4.2928478604864484E-3</v>
      </c>
      <c r="R24">
        <v>36</v>
      </c>
      <c r="S24">
        <v>21.56</v>
      </c>
      <c r="T24">
        <v>57</v>
      </c>
      <c r="U24">
        <v>576.58807100000001</v>
      </c>
    </row>
    <row r="25" spans="1:27">
      <c r="A25" s="143">
        <v>45345</v>
      </c>
      <c r="B25" s="82">
        <v>161</v>
      </c>
      <c r="C25">
        <v>2018.91</v>
      </c>
      <c r="D25">
        <v>1110</v>
      </c>
      <c r="E25">
        <v>30.7361</v>
      </c>
      <c r="F25">
        <v>321.99</v>
      </c>
      <c r="G25">
        <v>33.225700000000003</v>
      </c>
      <c r="H25">
        <v>50000</v>
      </c>
      <c r="I25">
        <v>1.0032049999999999</v>
      </c>
      <c r="K25">
        <v>1.0032049999999999</v>
      </c>
      <c r="L25" s="83">
        <f t="shared" si="2"/>
        <v>453591.29418999993</v>
      </c>
      <c r="O25" s="85">
        <v>9374.2000000000007</v>
      </c>
      <c r="P25" s="144">
        <f t="shared" si="1"/>
        <v>2.8834460540633211E-3</v>
      </c>
      <c r="R25">
        <v>36</v>
      </c>
      <c r="S25">
        <v>19.600000000000001</v>
      </c>
      <c r="T25">
        <v>57</v>
      </c>
      <c r="U25">
        <v>576.58807100000001</v>
      </c>
    </row>
    <row r="26" spans="1:27">
      <c r="I26">
        <v>0.97160999999999997</v>
      </c>
      <c r="K26">
        <v>0.97160999999999997</v>
      </c>
      <c r="O26" s="85">
        <v>9347.17</v>
      </c>
      <c r="R26">
        <v>36</v>
      </c>
      <c r="S26">
        <v>17.82</v>
      </c>
    </row>
    <row r="27" spans="1:27">
      <c r="I27">
        <v>0.93849000000000005</v>
      </c>
      <c r="K27">
        <v>0.93849000000000005</v>
      </c>
      <c r="R27">
        <v>36</v>
      </c>
      <c r="S27" s="92">
        <v>15.3</v>
      </c>
      <c r="W27" s="92">
        <f>W22</f>
        <v>19.45</v>
      </c>
      <c r="Y27" s="92">
        <f>Y21</f>
        <v>39.24</v>
      </c>
      <c r="AA27" s="92">
        <f>AA20</f>
        <v>11.33</v>
      </c>
    </row>
    <row r="28" spans="1:27">
      <c r="I28">
        <v>0.91198999999999997</v>
      </c>
      <c r="K28">
        <v>0.91198999999999997</v>
      </c>
      <c r="P28" s="145">
        <f>SUM(P5:P27)</f>
        <v>-2.5658406994040539E-2</v>
      </c>
      <c r="S28" s="92" t="s">
        <v>60</v>
      </c>
      <c r="W28" s="92" t="s">
        <v>60</v>
      </c>
      <c r="Y28" s="92" t="s">
        <v>60</v>
      </c>
      <c r="AA28" s="92" t="s">
        <v>60</v>
      </c>
    </row>
    <row r="29" spans="1:27">
      <c r="I29">
        <v>0.90268000000000004</v>
      </c>
      <c r="K29">
        <v>0.90268000000000004</v>
      </c>
      <c r="S29" s="93" t="s">
        <v>61</v>
      </c>
      <c r="W29" s="93" t="s">
        <v>61</v>
      </c>
      <c r="Y29" s="93" t="s">
        <v>61</v>
      </c>
      <c r="AA29" s="93" t="s">
        <v>61</v>
      </c>
    </row>
    <row r="30" spans="1:27">
      <c r="I30">
        <v>0.89847999999999995</v>
      </c>
      <c r="K30">
        <v>0.89847999999999995</v>
      </c>
      <c r="R30" t="s">
        <v>62</v>
      </c>
      <c r="S30" s="93">
        <v>38</v>
      </c>
      <c r="W30" s="93">
        <v>45.72</v>
      </c>
      <c r="Y30" s="93">
        <v>55.5</v>
      </c>
      <c r="AA30" s="93">
        <f>AA2</f>
        <v>19.690000000000001</v>
      </c>
    </row>
    <row r="31" spans="1:27">
      <c r="I31">
        <v>0.88783999999999996</v>
      </c>
      <c r="K31">
        <v>0.88783999999999996</v>
      </c>
      <c r="S31" s="94">
        <f>Sayfa2!M41</f>
        <v>1.3456790123456792</v>
      </c>
      <c r="W31" s="94">
        <f>(W30-W22)/W22</f>
        <v>1.3506426735218509</v>
      </c>
      <c r="Y31" s="94">
        <f>(Y30-Y21)/Y21</f>
        <v>0.41437308868501521</v>
      </c>
      <c r="AA31" s="94">
        <f>(AA30-AA20)/AA20</f>
        <v>0.73786407766990303</v>
      </c>
    </row>
    <row r="32" spans="1:27">
      <c r="I32">
        <v>0.86724999999999997</v>
      </c>
      <c r="K32">
        <v>0.86724999999999997</v>
      </c>
    </row>
    <row r="33" spans="18:27">
      <c r="R33" s="95" t="s">
        <v>63</v>
      </c>
      <c r="S33" s="95">
        <f>(38*36)-(36*16.2)</f>
        <v>784.80000000000007</v>
      </c>
      <c r="V33" s="95" t="s">
        <v>63</v>
      </c>
      <c r="W33" s="95">
        <f>(V22*W30)-(V5*W22)</f>
        <v>548.64</v>
      </c>
      <c r="X33" s="95" t="s">
        <v>63</v>
      </c>
      <c r="Y33" s="95">
        <f>(X21*Y30)-(X5*Y21)</f>
        <v>832.5</v>
      </c>
      <c r="AA33" s="95">
        <f>(Z20*AA30)-(Z8*AA20)</f>
        <v>568.48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tabSelected="1" zoomScale="160" zoomScaleNormal="160" workbookViewId="0">
      <selection activeCell="J16" sqref="J16"/>
    </sheetView>
  </sheetViews>
  <sheetFormatPr defaultColWidth="8.7109375" defaultRowHeight="12.75"/>
  <cols>
    <col min="2" max="2" width="9.28515625" style="96" customWidth="1"/>
    <col min="3" max="3" width="8.85546875" style="82" bestFit="1" customWidth="1"/>
    <col min="4" max="4" width="11.5703125" style="85" bestFit="1" customWidth="1"/>
    <col min="5" max="5" width="13.140625" style="85" customWidth="1"/>
    <col min="6" max="6" width="9.42578125" style="85" bestFit="1" customWidth="1"/>
    <col min="7" max="7" width="8.42578125" style="96" bestFit="1" customWidth="1"/>
    <col min="8" max="8" width="12.7109375" style="96" bestFit="1" customWidth="1"/>
    <col min="9" max="9" width="11" style="96" bestFit="1" customWidth="1"/>
    <col min="10" max="10" width="9.140625" style="96" customWidth="1"/>
    <col min="11" max="11" width="9.42578125" style="85" bestFit="1" customWidth="1"/>
    <col min="12" max="12" width="10.5703125" style="96" customWidth="1"/>
    <col min="13" max="13" width="12.140625" style="85" customWidth="1"/>
    <col min="14" max="14" width="9.140625" style="85" customWidth="1"/>
    <col min="15" max="19" width="9.140625" style="96" customWidth="1"/>
  </cols>
  <sheetData>
    <row r="1" spans="1:24" s="82" customFormat="1">
      <c r="D1" s="85"/>
      <c r="E1" s="85"/>
      <c r="F1" s="85"/>
      <c r="K1" s="85"/>
      <c r="M1" s="85"/>
      <c r="N1" s="85"/>
    </row>
    <row r="2" spans="1:24" s="82" customFormat="1">
      <c r="B2" t="s">
        <v>227</v>
      </c>
      <c r="C2"/>
      <c r="D2"/>
      <c r="E2"/>
      <c r="F2"/>
      <c r="G2"/>
      <c r="H2"/>
      <c r="I2"/>
      <c r="J2"/>
      <c r="K2"/>
      <c r="L2"/>
      <c r="M2"/>
      <c r="N2" s="85"/>
    </row>
    <row r="3" spans="1:24" s="82" customFormat="1">
      <c r="B3"/>
      <c r="C3"/>
      <c r="D3"/>
      <c r="E3"/>
      <c r="F3"/>
      <c r="G3"/>
      <c r="H3"/>
      <c r="I3"/>
      <c r="J3"/>
      <c r="K3"/>
      <c r="L3"/>
      <c r="M3"/>
      <c r="N3" s="85"/>
    </row>
    <row r="4" spans="1:24">
      <c r="A4" s="1"/>
      <c r="B4" s="2"/>
      <c r="C4" s="3"/>
      <c r="D4" s="1"/>
      <c r="E4" s="8" t="s">
        <v>0</v>
      </c>
      <c r="F4" s="9"/>
      <c r="G4" s="10"/>
      <c r="H4" s="11"/>
      <c r="I4" s="12" t="s">
        <v>1</v>
      </c>
      <c r="J4" s="3"/>
      <c r="K4" s="10" t="s">
        <v>2</v>
      </c>
      <c r="L4" s="1"/>
      <c r="M4" s="7"/>
      <c r="N4" s="7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3">
        <v>45373</v>
      </c>
      <c r="C5" s="3"/>
      <c r="D5" s="1"/>
      <c r="E5" s="4"/>
      <c r="F5" s="2"/>
      <c r="G5" s="3"/>
      <c r="H5" s="5"/>
      <c r="I5" s="6"/>
      <c r="J5" s="3"/>
      <c r="K5" s="14">
        <f>SUM(K8:K9)</f>
        <v>100.42350000000033</v>
      </c>
      <c r="L5" s="1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>
        <v>45273</v>
      </c>
      <c r="C6" s="3"/>
      <c r="D6" s="1"/>
      <c r="E6" s="4"/>
      <c r="F6" s="2"/>
      <c r="G6" s="3"/>
      <c r="H6" s="5"/>
      <c r="I6" s="6"/>
      <c r="J6" s="3"/>
      <c r="K6" s="1"/>
      <c r="L6" s="15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3">
        <f>B5-B6</f>
        <v>100</v>
      </c>
      <c r="C7" s="3"/>
      <c r="D7" s="148" t="s">
        <v>230</v>
      </c>
      <c r="E7" s="147">
        <f ca="1">SUM(E7:E9)</f>
        <v>6960.2875000000004</v>
      </c>
      <c r="F7" s="2"/>
      <c r="G7" s="3"/>
      <c r="H7" s="5"/>
      <c r="I7" s="147">
        <f ca="1">SUM(I7:I9)</f>
        <v>6960.2875000000004</v>
      </c>
      <c r="J7" s="3"/>
      <c r="K7" s="147">
        <f>SUM(K8:K9)</f>
        <v>100.42350000000033</v>
      </c>
      <c r="L7" s="19">
        <f ca="1">K7/E7</f>
        <v>-6.2649239296457604E-2</v>
      </c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3">
        <f>K5/B7</f>
        <v>1.0042350000000033</v>
      </c>
      <c r="C8" s="3"/>
      <c r="D8" s="149" t="s">
        <v>3</v>
      </c>
      <c r="E8" s="17">
        <f>SUBTOTAL(109,E13:E20)</f>
        <v>5997.08</v>
      </c>
      <c r="F8" s="2"/>
      <c r="G8" s="3"/>
      <c r="H8" s="5"/>
      <c r="I8" s="17">
        <f>SUBTOTAL(109,I13:I20)</f>
        <v>5531.8335000000006</v>
      </c>
      <c r="J8" s="3"/>
      <c r="K8" s="18">
        <f>SUBTOTAL(109,K13:K20)</f>
        <v>-465.24649999999986</v>
      </c>
      <c r="L8" s="19">
        <f>K8/E8</f>
        <v>-7.7578838368005734E-2</v>
      </c>
      <c r="M8" s="20">
        <f>SUBTOTAL(101,M13:M19)</f>
        <v>-8.7537665234390508E-2</v>
      </c>
      <c r="N8" s="20">
        <f>SUBTOTAL(101,N13:N19)</f>
        <v>-3.6200542371596915E-2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3"/>
      <c r="C9" s="3"/>
      <c r="D9" s="150" t="s">
        <v>4</v>
      </c>
      <c r="E9" s="22">
        <f>SUBTOTAL(109,E23:E32)</f>
        <v>770.44</v>
      </c>
      <c r="F9" s="13"/>
      <c r="G9" s="23"/>
      <c r="H9" s="24"/>
      <c r="I9" s="25">
        <f>SUBTOTAL(109,I23:I32)</f>
        <v>1338.92</v>
      </c>
      <c r="J9" s="23"/>
      <c r="K9" s="18">
        <f>SUBTOTAL(109,K23:K31)</f>
        <v>565.67000000000019</v>
      </c>
      <c r="L9" s="26">
        <f>K9/E9</f>
        <v>0.73421681117283644</v>
      </c>
      <c r="M9" s="27"/>
      <c r="N9" s="151">
        <f>L9/(B7/30)</f>
        <v>0.22026504335185093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2"/>
      <c r="C10" s="3"/>
      <c r="D10" s="16"/>
      <c r="E10" s="17"/>
      <c r="F10" s="2"/>
      <c r="G10" s="3"/>
      <c r="H10" s="5"/>
      <c r="J10" s="3"/>
      <c r="K10" s="17"/>
      <c r="L10" s="19"/>
      <c r="M10" s="28"/>
      <c r="N10" s="28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2" t="s">
        <v>5</v>
      </c>
      <c r="C11" s="29" t="s">
        <v>5</v>
      </c>
      <c r="D11" s="30" t="s">
        <v>5</v>
      </c>
      <c r="E11" s="30" t="s">
        <v>5</v>
      </c>
      <c r="F11" s="31" t="s">
        <v>6</v>
      </c>
      <c r="G11" s="23" t="s">
        <v>6</v>
      </c>
      <c r="H11" s="32" t="s">
        <v>6</v>
      </c>
      <c r="I11" s="25" t="s">
        <v>6</v>
      </c>
      <c r="J11" s="33" t="s">
        <v>7</v>
      </c>
      <c r="K11" s="34" t="s">
        <v>7</v>
      </c>
      <c r="L11" s="34" t="s">
        <v>8</v>
      </c>
      <c r="M11" s="35" t="s">
        <v>8</v>
      </c>
      <c r="N11" s="35" t="s">
        <v>9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36" t="s">
        <v>10</v>
      </c>
      <c r="B12" s="31" t="s">
        <v>11</v>
      </c>
      <c r="C12" s="29" t="s">
        <v>12</v>
      </c>
      <c r="D12" s="30" t="s">
        <v>13</v>
      </c>
      <c r="E12" s="37" t="s">
        <v>14</v>
      </c>
      <c r="F12" s="31" t="s">
        <v>15</v>
      </c>
      <c r="G12" s="38" t="s">
        <v>16</v>
      </c>
      <c r="H12" s="39" t="s">
        <v>17</v>
      </c>
      <c r="I12" s="40" t="s">
        <v>18</v>
      </c>
      <c r="J12" s="33" t="s">
        <v>19</v>
      </c>
      <c r="K12" s="36" t="s">
        <v>20</v>
      </c>
      <c r="L12" s="36" t="s">
        <v>21</v>
      </c>
      <c r="M12" s="35" t="s">
        <v>22</v>
      </c>
      <c r="N12" s="35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2"/>
      <c r="C13" s="33"/>
      <c r="D13" s="1"/>
      <c r="E13" s="34"/>
      <c r="F13" s="31"/>
      <c r="G13" s="33"/>
      <c r="H13" s="5"/>
      <c r="I13" s="6"/>
      <c r="J13" s="33"/>
      <c r="K13" s="1"/>
      <c r="L13" s="1"/>
      <c r="M13" s="35"/>
      <c r="N13" s="35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42" t="s">
        <v>3</v>
      </c>
      <c r="B14" s="2"/>
      <c r="C14" s="3"/>
      <c r="D14" s="1"/>
      <c r="E14" s="4"/>
      <c r="F14" s="2"/>
      <c r="G14" s="3"/>
      <c r="H14" s="5"/>
      <c r="I14" s="6"/>
      <c r="J14" s="3"/>
      <c r="K14" s="1"/>
      <c r="L14" s="1"/>
      <c r="M14" s="7"/>
      <c r="N14" s="42" t="s">
        <v>3</v>
      </c>
      <c r="O14" s="41">
        <f>SUM(O15:O18)</f>
        <v>-465.24649999999986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2"/>
      <c r="C15" s="3"/>
      <c r="D15" s="1"/>
      <c r="E15" s="4"/>
      <c r="F15" s="2"/>
      <c r="G15" s="3"/>
      <c r="H15" s="5"/>
      <c r="I15" s="6"/>
      <c r="J15" s="3"/>
      <c r="K15" s="1"/>
      <c r="L15" s="1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77" t="s">
        <v>229</v>
      </c>
      <c r="B16" s="78">
        <v>45273</v>
      </c>
      <c r="C16" s="79">
        <v>26</v>
      </c>
      <c r="D16" s="77">
        <v>55.08</v>
      </c>
      <c r="E16" s="50">
        <f>Tablo23[[#This Row],[adet]]*Tablo23[[#This Row],[birim fiyat]]</f>
        <v>1432.08</v>
      </c>
      <c r="F16" s="2">
        <f>B5</f>
        <v>45373</v>
      </c>
      <c r="G16" s="29">
        <v>26</v>
      </c>
      <c r="H16" s="1">
        <v>40.86</v>
      </c>
      <c r="I16" s="25">
        <f>Tablo23[[#This Row],[Fiyat]]*Tablo23[[#This Row],[Miktar]]</f>
        <v>1062.3599999999999</v>
      </c>
      <c r="J16" s="22">
        <f>H16-D16</f>
        <v>-14.219999999999999</v>
      </c>
      <c r="K16" s="47">
        <f>Tablo23[[#This Row],[Miktar3]]*Tablo23[[#This Row],[adet]]</f>
        <v>-369.71999999999997</v>
      </c>
      <c r="L16" s="48">
        <f>F16-B16</f>
        <v>100</v>
      </c>
      <c r="M16" s="20">
        <f>K16/E16</f>
        <v>-0.25816993464052285</v>
      </c>
      <c r="N16" s="20">
        <f>M16/L16*30</f>
        <v>-7.7450980392156851E-2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 t="s">
        <v>174</v>
      </c>
      <c r="B17" s="2">
        <v>45273</v>
      </c>
      <c r="C17" s="29">
        <v>9</v>
      </c>
      <c r="D17" s="30">
        <v>130</v>
      </c>
      <c r="E17" s="50">
        <f>Tablo23[[#This Row],[adet]]*Tablo23[[#This Row],[birim fiyat]]</f>
        <v>1170</v>
      </c>
      <c r="F17" s="44">
        <f>$B$5</f>
        <v>45373</v>
      </c>
      <c r="G17" s="45">
        <v>9</v>
      </c>
      <c r="H17" s="46">
        <v>134.69999999999999</v>
      </c>
      <c r="I17" s="25">
        <f>Tablo23[[#This Row],[Fiyat]]*Tablo23[[#This Row],[Miktar]]</f>
        <v>1212.3</v>
      </c>
      <c r="J17" s="29">
        <f>H17-D17</f>
        <v>4.6999999999999886</v>
      </c>
      <c r="K17" s="47">
        <f>Tablo23[[#This Row],[Miktar3]]*Tablo23[[#This Row],[adet]]</f>
        <v>42.299999999999898</v>
      </c>
      <c r="L17" s="48">
        <f>F17-B17</f>
        <v>100</v>
      </c>
      <c r="M17" s="20">
        <f>K17/E17</f>
        <v>3.6153846153846064E-2</v>
      </c>
      <c r="N17" s="20">
        <f>M17/L17*30</f>
        <v>1.084615384615382E-2</v>
      </c>
      <c r="O17" s="43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 t="s">
        <v>26</v>
      </c>
      <c r="B18" s="2">
        <v>45344</v>
      </c>
      <c r="C18" s="29">
        <v>3500</v>
      </c>
      <c r="D18" s="30">
        <v>0.97</v>
      </c>
      <c r="E18" s="50">
        <f>Tablo23[[#This Row],[adet]]*Tablo23[[#This Row],[birim fiyat]]</f>
        <v>3395</v>
      </c>
      <c r="F18" s="44">
        <f>B5</f>
        <v>45373</v>
      </c>
      <c r="G18" s="45">
        <v>3500</v>
      </c>
      <c r="H18" s="46">
        <f>Sayfa4!K5</f>
        <v>0.93062100000000003</v>
      </c>
      <c r="I18" s="25">
        <f>Tablo23[[#This Row],[Fiyat]]*Tablo23[[#This Row],[Miktar]]</f>
        <v>3257.1735000000003</v>
      </c>
      <c r="J18" s="29">
        <f>H18-D18</f>
        <v>-3.9378999999999942E-2</v>
      </c>
      <c r="K18" s="47">
        <f>Tablo23[[#This Row],[Miktar3]]*Tablo23[[#This Row],[adet]]</f>
        <v>-137.82649999999978</v>
      </c>
      <c r="L18" s="48">
        <f>F18-B18</f>
        <v>29</v>
      </c>
      <c r="M18" s="20">
        <f>K18/E18</f>
        <v>-4.0596907216494782E-2</v>
      </c>
      <c r="N18" s="20">
        <f>M18/L18*30</f>
        <v>-4.1996800568787705E-2</v>
      </c>
      <c r="O18" s="51">
        <f>SUM(K15:K18)</f>
        <v>-465.24649999999986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2"/>
      <c r="C19" s="3"/>
      <c r="D19" s="1"/>
      <c r="E19" s="4"/>
      <c r="F19" s="2"/>
      <c r="G19" s="3"/>
      <c r="H19" s="5"/>
      <c r="I19" s="6"/>
      <c r="J19" s="3"/>
      <c r="K19" s="1"/>
      <c r="L19" s="1"/>
      <c r="M19" s="20"/>
      <c r="N19" s="20"/>
      <c r="O19" s="43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2"/>
      <c r="C20" s="29"/>
      <c r="D20" s="30"/>
      <c r="E20" s="47"/>
      <c r="F20" s="49"/>
      <c r="G20" s="57"/>
      <c r="H20" s="58"/>
      <c r="I20" s="25"/>
      <c r="J20" s="33"/>
      <c r="K20" s="1"/>
      <c r="L20" s="1"/>
      <c r="M20" s="20"/>
      <c r="N20" s="20"/>
      <c r="O20" s="1"/>
      <c r="P20" s="1"/>
      <c r="Q20" s="1"/>
      <c r="R20" s="20"/>
      <c r="S20" s="1"/>
      <c r="T20" s="1"/>
      <c r="U20" s="1"/>
      <c r="V20" s="1"/>
      <c r="W20" s="1"/>
      <c r="X20" s="1"/>
    </row>
    <row r="21" spans="1:24">
      <c r="A21" s="52"/>
      <c r="B21" s="53"/>
      <c r="C21" s="54"/>
      <c r="D21" s="52"/>
      <c r="E21" s="55"/>
      <c r="F21" s="59"/>
      <c r="G21" s="60"/>
      <c r="H21" s="61"/>
      <c r="I21" s="6"/>
      <c r="J21" s="54"/>
      <c r="K21" s="52"/>
      <c r="L21" s="52"/>
      <c r="M21" s="21" t="s">
        <v>4</v>
      </c>
      <c r="N21" s="62" t="s">
        <v>30</v>
      </c>
      <c r="O21" s="41">
        <f>SUM(O22:O32)</f>
        <v>565.67000000000019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2"/>
      <c r="C22" s="33"/>
      <c r="D22" s="1"/>
      <c r="E22" s="63"/>
      <c r="F22" s="49"/>
      <c r="G22" s="64"/>
      <c r="H22" s="65"/>
      <c r="I22" s="6"/>
      <c r="J22" s="3"/>
      <c r="K22" s="1"/>
      <c r="L22" s="1"/>
      <c r="M22" s="20"/>
      <c r="N22" s="20"/>
      <c r="O22" s="43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21" t="s">
        <v>4</v>
      </c>
      <c r="B23" s="2"/>
      <c r="C23" s="33"/>
      <c r="D23" s="1"/>
      <c r="E23" s="63"/>
      <c r="F23" s="49"/>
      <c r="G23" s="64"/>
      <c r="H23" s="65"/>
      <c r="I23" s="6"/>
      <c r="J23" s="3"/>
      <c r="K23" s="6"/>
      <c r="L23" s="1"/>
      <c r="M23" s="20"/>
      <c r="N23" s="20"/>
      <c r="O23" s="43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/>
      <c r="C24" s="33"/>
      <c r="D24" s="1"/>
      <c r="E24" s="63"/>
      <c r="F24" s="49"/>
      <c r="G24" s="64"/>
      <c r="H24" s="65"/>
      <c r="I24" s="6"/>
      <c r="J24" s="3"/>
      <c r="K24" s="6"/>
      <c r="L24" s="1"/>
      <c r="M24" s="20"/>
      <c r="N24" s="20"/>
      <c r="O24" s="43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/>
      <c r="C25" s="3"/>
      <c r="D25" s="1"/>
      <c r="E25" s="4"/>
      <c r="F25" s="2"/>
      <c r="G25" s="3"/>
      <c r="H25" s="5"/>
      <c r="I25" s="6"/>
      <c r="J25" s="3"/>
      <c r="K25" s="1"/>
      <c r="L25" s="1"/>
      <c r="M25" s="7"/>
      <c r="N25" s="7"/>
      <c r="O25" s="43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2"/>
      <c r="C26" s="3"/>
      <c r="D26" s="1"/>
      <c r="E26" s="4"/>
      <c r="F26" s="2"/>
      <c r="G26" s="3"/>
      <c r="H26" s="5"/>
      <c r="I26" s="6"/>
      <c r="J26" s="3"/>
      <c r="K26" s="1"/>
      <c r="L26" s="1"/>
      <c r="M26" s="7"/>
      <c r="N26" s="7"/>
      <c r="O26" s="43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 t="s">
        <v>23</v>
      </c>
      <c r="B27" s="2">
        <v>45350</v>
      </c>
      <c r="C27" s="29">
        <v>68</v>
      </c>
      <c r="D27" s="30">
        <v>11.33</v>
      </c>
      <c r="E27" s="50">
        <f>Tablo23[[#This Row],[adet]]*Tablo23[[#This Row],[birim fiyat]]</f>
        <v>770.44</v>
      </c>
      <c r="F27" s="44">
        <v>45370</v>
      </c>
      <c r="G27" s="45">
        <v>68</v>
      </c>
      <c r="H27" s="46">
        <v>19.690000000000001</v>
      </c>
      <c r="I27" s="25">
        <f>Tablo23[[#This Row],[Fiyat]]*Tablo23[[#This Row],[Miktar]]</f>
        <v>1338.92</v>
      </c>
      <c r="J27" s="29">
        <f>H27-D27</f>
        <v>8.3600000000000012</v>
      </c>
      <c r="K27" s="47">
        <f>Tablo23[[#This Row],[Miktar3]]*Tablo23[[#This Row],[adet]]</f>
        <v>568.48000000000013</v>
      </c>
      <c r="L27" s="48">
        <f>F27-B27</f>
        <v>20</v>
      </c>
      <c r="M27" s="20">
        <f>K27/E27</f>
        <v>0.73786407766990303</v>
      </c>
      <c r="N27" s="20">
        <f>M27/L27*30</f>
        <v>1.1067961165048545</v>
      </c>
      <c r="O27" s="43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 t="s">
        <v>228</v>
      </c>
      <c r="B28" s="2"/>
      <c r="C28" s="29"/>
      <c r="D28" s="30"/>
      <c r="E28" s="37"/>
      <c r="F28" s="44"/>
      <c r="G28" s="45"/>
      <c r="H28" s="46"/>
      <c r="I28" s="25"/>
      <c r="J28" s="29"/>
      <c r="K28" s="47">
        <v>-2.81</v>
      </c>
      <c r="L28" s="48"/>
      <c r="M28" s="20"/>
      <c r="N28" s="20"/>
      <c r="O28" s="43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2"/>
      <c r="C29" s="3"/>
      <c r="D29" s="1"/>
      <c r="E29" s="50"/>
      <c r="F29" s="2"/>
      <c r="G29" s="29"/>
      <c r="H29" s="1"/>
      <c r="I29" s="25"/>
      <c r="J29" s="22"/>
      <c r="K29" s="47"/>
      <c r="L29" s="76"/>
      <c r="M29" s="80"/>
      <c r="N29" s="20"/>
      <c r="O29" s="51">
        <f>SUM(K24:K29)</f>
        <v>565.67000000000019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/>
      <c r="C30" s="3"/>
      <c r="D30" s="1"/>
      <c r="E30" s="50"/>
      <c r="F30" s="2"/>
      <c r="G30" s="29"/>
      <c r="H30" s="1"/>
      <c r="I30" s="25"/>
      <c r="J30" s="22"/>
      <c r="K30" s="47"/>
      <c r="L30" s="76"/>
      <c r="M30" s="80"/>
      <c r="N30" s="20"/>
      <c r="O30" s="66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/>
      <c r="C31" s="3"/>
      <c r="D31" s="1"/>
      <c r="E31" s="34"/>
      <c r="F31" s="31"/>
      <c r="G31" s="33"/>
      <c r="H31" s="5"/>
      <c r="I31" s="81"/>
      <c r="J31" s="3"/>
      <c r="K31" s="36"/>
      <c r="L31" s="36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/>
      <c r="C32" s="3"/>
      <c r="D32" s="1"/>
      <c r="E32" s="34"/>
      <c r="F32" s="31"/>
      <c r="G32" s="33"/>
      <c r="H32" s="5"/>
      <c r="I32" s="81"/>
      <c r="J32" s="3"/>
      <c r="K32" s="36"/>
      <c r="L32" s="36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2"/>
      <c r="C33" s="3"/>
      <c r="D33" s="1"/>
      <c r="E33" s="34"/>
      <c r="F33" s="31"/>
      <c r="G33" s="33"/>
      <c r="H33" s="5"/>
      <c r="I33" s="81"/>
      <c r="J33" s="3"/>
      <c r="K33" s="36"/>
      <c r="L33" s="36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2"/>
      <c r="C34" s="3"/>
      <c r="D34" s="1"/>
      <c r="E34" s="34"/>
      <c r="F34" s="31"/>
      <c r="G34" s="33"/>
      <c r="H34" s="5"/>
      <c r="I34" s="81"/>
      <c r="J34" s="3"/>
      <c r="K34" s="36"/>
      <c r="L34" s="36"/>
      <c r="M34" s="7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2"/>
      <c r="C35" s="3"/>
      <c r="D35" s="1"/>
      <c r="E35" s="34"/>
      <c r="F35" s="31"/>
      <c r="G35" s="33"/>
      <c r="H35" s="5"/>
      <c r="I35" s="81"/>
      <c r="J35" s="3"/>
      <c r="K35" s="36"/>
      <c r="L35" s="36"/>
      <c r="M35" s="7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2"/>
      <c r="C36" s="3"/>
      <c r="D36" s="1"/>
      <c r="E36" s="34"/>
      <c r="F36" s="31"/>
      <c r="G36" s="33"/>
      <c r="H36" s="5"/>
      <c r="I36" s="81"/>
      <c r="J36" s="3"/>
      <c r="K36" s="36"/>
      <c r="L36" s="36"/>
      <c r="M36" s="7"/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2"/>
      <c r="C37" s="3"/>
      <c r="D37" s="1"/>
      <c r="E37" s="34"/>
      <c r="F37" s="31"/>
      <c r="G37" s="33"/>
      <c r="H37" s="5"/>
      <c r="I37" s="81"/>
      <c r="J37" s="3"/>
      <c r="K37" s="36"/>
      <c r="L37" s="36"/>
      <c r="M37" s="7"/>
      <c r="N37" s="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2"/>
      <c r="C38" s="3"/>
      <c r="D38" s="1"/>
      <c r="E38" s="34"/>
      <c r="F38" s="31"/>
      <c r="G38" s="33"/>
      <c r="H38" s="5"/>
      <c r="I38" s="6"/>
      <c r="J38" s="3"/>
      <c r="K38" s="1"/>
      <c r="L38" s="1"/>
      <c r="M38" s="7"/>
      <c r="N38" s="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2"/>
      <c r="C39" s="3"/>
      <c r="D39" s="1"/>
      <c r="E39" s="34"/>
      <c r="F39" s="31"/>
      <c r="G39" s="33"/>
      <c r="H39" s="5"/>
      <c r="I39" s="6"/>
      <c r="J39" s="3"/>
      <c r="K39" s="1"/>
      <c r="L39" s="1"/>
      <c r="M39" s="7"/>
      <c r="N39" s="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2"/>
      <c r="C40" s="3"/>
      <c r="D40" s="1"/>
      <c r="E40" s="34"/>
      <c r="F40" s="31"/>
      <c r="G40" s="33"/>
      <c r="H40" s="5"/>
      <c r="I40" s="6"/>
      <c r="J40" s="3"/>
      <c r="K40" s="1"/>
      <c r="L40" s="1"/>
      <c r="M40" s="7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2"/>
      <c r="C41" s="3"/>
      <c r="D41" s="1"/>
      <c r="E41" s="34"/>
      <c r="F41" s="31"/>
      <c r="G41" s="33"/>
      <c r="H41" s="5"/>
      <c r="I41" s="6"/>
      <c r="J41" s="3"/>
      <c r="K41" s="1"/>
      <c r="L41" s="1"/>
      <c r="M41" s="7"/>
      <c r="N41" s="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2"/>
      <c r="C42" s="3"/>
      <c r="D42" s="1"/>
      <c r="E42" s="4"/>
      <c r="F42" s="2"/>
      <c r="G42" s="3"/>
      <c r="H42" s="5"/>
      <c r="I42" s="6"/>
      <c r="J42" s="3"/>
      <c r="K42" s="1"/>
      <c r="L42" s="1"/>
      <c r="M42" s="7"/>
      <c r="N42" s="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2"/>
      <c r="C43" s="3"/>
      <c r="D43" s="1"/>
      <c r="E43" s="4"/>
      <c r="F43" s="2"/>
      <c r="G43" s="3"/>
      <c r="H43" s="5"/>
      <c r="I43" s="6"/>
      <c r="J43" s="3"/>
      <c r="K43" s="1"/>
      <c r="L43" s="1"/>
      <c r="M43" s="7"/>
      <c r="N43" s="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2"/>
      <c r="C44" s="3"/>
      <c r="D44" s="1"/>
      <c r="E44" s="4"/>
      <c r="F44" s="2"/>
      <c r="G44" s="3"/>
      <c r="H44" s="5"/>
      <c r="I44" s="6"/>
      <c r="J44" s="3"/>
      <c r="K44" s="1"/>
      <c r="L44" s="1"/>
      <c r="M44" s="7"/>
      <c r="N44" s="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2"/>
      <c r="C45" s="3"/>
      <c r="D45" s="1"/>
      <c r="E45" s="4"/>
      <c r="F45" s="2"/>
      <c r="G45" s="3"/>
      <c r="H45" s="5"/>
      <c r="I45" s="6"/>
      <c r="J45" s="3"/>
      <c r="K45" s="1"/>
      <c r="L45" s="1"/>
      <c r="M45" s="7"/>
      <c r="N45" s="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2"/>
      <c r="C46" s="3"/>
      <c r="D46" s="1"/>
      <c r="E46" s="4"/>
      <c r="F46" s="2"/>
      <c r="G46" s="3"/>
      <c r="H46" s="5"/>
      <c r="I46" s="6"/>
      <c r="J46" s="3"/>
      <c r="K46" s="1"/>
      <c r="L46" s="1"/>
      <c r="M46" s="7"/>
      <c r="N46" s="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2"/>
      <c r="C47" s="3"/>
      <c r="D47" s="1"/>
      <c r="E47" s="4"/>
      <c r="F47" s="2"/>
      <c r="G47" s="3"/>
      <c r="H47" s="5"/>
      <c r="I47" s="6"/>
      <c r="J47" s="3"/>
      <c r="K47" s="1"/>
      <c r="L47" s="1"/>
      <c r="M47" s="7"/>
      <c r="N47" s="7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2"/>
      <c r="C48" s="3"/>
      <c r="D48" s="1"/>
      <c r="E48" s="4"/>
      <c r="F48" s="2"/>
      <c r="G48" s="3"/>
      <c r="H48" s="5"/>
      <c r="I48" s="6"/>
      <c r="J48" s="3"/>
      <c r="K48" s="1"/>
      <c r="L48" s="1"/>
      <c r="M48" s="7"/>
      <c r="N48" s="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2"/>
      <c r="C49" s="3"/>
      <c r="D49" s="1"/>
      <c r="E49" s="4"/>
      <c r="F49" s="2"/>
      <c r="G49" s="3"/>
      <c r="H49" s="5"/>
      <c r="I49" s="6"/>
      <c r="J49" s="3"/>
      <c r="K49" s="1"/>
      <c r="L49" s="1"/>
      <c r="M49" s="7"/>
      <c r="N49" s="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2"/>
      <c r="C50" s="3"/>
      <c r="D50" s="1"/>
      <c r="E50" s="4"/>
      <c r="F50" s="2"/>
      <c r="G50" s="3"/>
      <c r="H50" s="5"/>
      <c r="I50" s="6"/>
      <c r="J50" s="3"/>
      <c r="K50" s="1"/>
      <c r="L50" s="1"/>
      <c r="M50" s="7"/>
      <c r="N50" s="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2"/>
      <c r="C51" s="3"/>
      <c r="D51" s="1"/>
      <c r="E51" s="4"/>
      <c r="F51" s="2"/>
      <c r="G51" s="3"/>
      <c r="H51" s="5"/>
      <c r="I51" s="6"/>
      <c r="J51" s="3"/>
      <c r="K51" s="1"/>
      <c r="L51" s="1"/>
      <c r="M51" s="7"/>
      <c r="N51" s="7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2"/>
      <c r="C52" s="3"/>
      <c r="D52" s="1"/>
      <c r="E52" s="4"/>
      <c r="F52" s="2"/>
      <c r="G52" s="3"/>
      <c r="H52" s="5"/>
      <c r="I52" s="6"/>
      <c r="J52" s="3"/>
      <c r="K52" s="1"/>
      <c r="L52" s="1"/>
      <c r="M52" s="7"/>
      <c r="N52" s="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2"/>
      <c r="C53" s="3"/>
      <c r="D53" s="1"/>
      <c r="E53" s="4"/>
      <c r="F53" s="2"/>
      <c r="G53" s="3"/>
      <c r="H53" s="5"/>
      <c r="I53" s="6"/>
      <c r="J53" s="3"/>
      <c r="K53" s="1"/>
      <c r="L53" s="1"/>
      <c r="M53" s="7"/>
      <c r="N53" s="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2"/>
      <c r="C54" s="3"/>
      <c r="D54" s="1"/>
      <c r="E54" s="4"/>
      <c r="F54" s="2"/>
      <c r="G54" s="3"/>
      <c r="H54" s="5"/>
      <c r="I54" s="6"/>
      <c r="J54" s="3"/>
      <c r="K54" s="1"/>
      <c r="L54" s="1"/>
      <c r="M54" s="7"/>
      <c r="N54" s="7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2"/>
      <c r="C55" s="3"/>
      <c r="D55" s="1"/>
      <c r="E55" s="4"/>
      <c r="F55" s="2"/>
      <c r="G55" s="3"/>
      <c r="H55" s="5"/>
      <c r="I55" s="6"/>
      <c r="J55" s="3"/>
      <c r="K55" s="1"/>
      <c r="L55" s="1"/>
      <c r="M55" s="7"/>
      <c r="N55" s="7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2"/>
      <c r="C56" s="3"/>
      <c r="D56" s="1"/>
      <c r="E56" s="4"/>
      <c r="F56" s="2"/>
      <c r="G56" s="3"/>
      <c r="H56" s="5"/>
      <c r="I56" s="6"/>
      <c r="J56" s="3"/>
      <c r="K56" s="1"/>
      <c r="L56" s="1"/>
      <c r="M56" s="7"/>
      <c r="N56" s="7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2"/>
      <c r="C57" s="3"/>
      <c r="D57" s="1"/>
      <c r="E57" s="4"/>
      <c r="F57" s="2"/>
      <c r="G57" s="3"/>
      <c r="H57" s="5"/>
      <c r="I57" s="6"/>
      <c r="J57" s="3"/>
      <c r="K57" s="1"/>
      <c r="L57" s="1"/>
      <c r="M57" s="7"/>
      <c r="N57" s="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2"/>
      <c r="C58" s="3"/>
      <c r="D58" s="1"/>
      <c r="E58" s="4"/>
      <c r="F58" s="2"/>
      <c r="G58" s="3"/>
      <c r="H58" s="5"/>
      <c r="I58" s="6"/>
      <c r="J58" s="3"/>
      <c r="K58" s="1"/>
      <c r="L58" s="1"/>
      <c r="M58" s="7"/>
      <c r="N58" s="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2"/>
      <c r="C59" s="3"/>
      <c r="D59" s="1"/>
      <c r="E59" s="4"/>
      <c r="F59" s="2"/>
      <c r="G59" s="3"/>
      <c r="H59" s="5"/>
      <c r="I59" s="6"/>
      <c r="J59" s="3"/>
      <c r="K59" s="1"/>
      <c r="L59" s="1"/>
      <c r="M59" s="7"/>
      <c r="N59" s="7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2"/>
      <c r="C60" s="3"/>
      <c r="D60" s="1"/>
      <c r="E60" s="4"/>
      <c r="F60" s="2"/>
      <c r="G60" s="3"/>
      <c r="H60" s="5"/>
      <c r="I60" s="6"/>
      <c r="J60" s="3"/>
      <c r="K60" s="1"/>
      <c r="L60" s="1"/>
      <c r="M60" s="7"/>
      <c r="N60" s="7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2"/>
      <c r="C61" s="3"/>
      <c r="D61" s="1"/>
      <c r="E61" s="4"/>
      <c r="F61" s="2"/>
      <c r="G61" s="3"/>
      <c r="H61" s="5"/>
      <c r="I61" s="6"/>
      <c r="J61" s="3"/>
      <c r="K61" s="1"/>
      <c r="L61" s="1"/>
      <c r="M61" s="7"/>
      <c r="N61" s="7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2"/>
      <c r="C62" s="3"/>
      <c r="D62" s="1"/>
      <c r="E62" s="4"/>
      <c r="F62" s="2"/>
      <c r="G62" s="3"/>
      <c r="H62" s="5"/>
      <c r="I62" s="6"/>
      <c r="J62" s="3"/>
      <c r="K62" s="1"/>
      <c r="L62" s="1"/>
      <c r="M62" s="7"/>
      <c r="N62" s="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2"/>
      <c r="C63" s="3"/>
      <c r="D63" s="1"/>
      <c r="E63" s="4"/>
      <c r="F63" s="2"/>
      <c r="G63" s="3"/>
      <c r="H63" s="5"/>
      <c r="I63" s="6"/>
      <c r="J63" s="3"/>
      <c r="K63" s="1"/>
      <c r="L63" s="1"/>
      <c r="M63" s="7"/>
      <c r="N63" s="7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2"/>
      <c r="C64" s="3"/>
      <c r="D64" s="1"/>
      <c r="E64" s="4"/>
      <c r="F64" s="2"/>
      <c r="G64" s="3"/>
      <c r="H64" s="5"/>
      <c r="I64" s="6"/>
      <c r="J64" s="3"/>
      <c r="K64" s="1"/>
      <c r="L64" s="1"/>
      <c r="M64" s="7"/>
      <c r="N64" s="7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2"/>
      <c r="C65" s="3"/>
      <c r="D65" s="1"/>
      <c r="E65" s="4"/>
      <c r="F65" s="2"/>
      <c r="G65" s="3"/>
      <c r="H65" s="5"/>
      <c r="I65" s="6"/>
      <c r="J65" s="3"/>
      <c r="K65" s="1"/>
      <c r="L65" s="1"/>
      <c r="M65" s="7"/>
      <c r="N65" s="7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2"/>
      <c r="C66" s="3"/>
      <c r="D66" s="1"/>
      <c r="E66" s="4"/>
      <c r="F66" s="2"/>
      <c r="G66" s="3"/>
      <c r="H66" s="5"/>
      <c r="I66" s="6"/>
      <c r="J66" s="3"/>
      <c r="K66" s="1"/>
      <c r="L66" s="1"/>
      <c r="M66" s="7"/>
      <c r="N66" s="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2"/>
      <c r="C67" s="3"/>
      <c r="D67" s="1"/>
      <c r="E67" s="4"/>
      <c r="F67" s="2"/>
      <c r="G67" s="3"/>
      <c r="H67" s="5"/>
      <c r="I67" s="6"/>
      <c r="J67" s="3"/>
      <c r="K67" s="1"/>
      <c r="L67" s="1"/>
      <c r="M67" s="7"/>
      <c r="N67" s="7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2"/>
      <c r="C68" s="3"/>
      <c r="D68" s="1"/>
      <c r="E68" s="4"/>
      <c r="F68" s="2"/>
      <c r="G68" s="3"/>
      <c r="H68" s="5"/>
      <c r="I68" s="6"/>
      <c r="J68" s="3"/>
      <c r="K68" s="1"/>
      <c r="L68" s="1"/>
      <c r="M68" s="7"/>
      <c r="N68" s="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2"/>
      <c r="C69" s="3"/>
      <c r="D69" s="1"/>
      <c r="E69" s="4"/>
      <c r="F69" s="2"/>
      <c r="G69" s="3"/>
      <c r="H69" s="5"/>
      <c r="I69" s="6"/>
      <c r="J69" s="3"/>
      <c r="K69" s="1"/>
      <c r="L69" s="1"/>
      <c r="M69" s="7"/>
      <c r="N69" s="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2"/>
      <c r="C70" s="3"/>
      <c r="D70" s="1"/>
      <c r="E70" s="4"/>
      <c r="F70" s="2"/>
      <c r="G70" s="3"/>
      <c r="H70" s="5"/>
      <c r="I70" s="6"/>
      <c r="J70" s="3"/>
      <c r="K70" s="1"/>
      <c r="L70" s="1"/>
      <c r="M70" s="7"/>
      <c r="N70" s="7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2"/>
      <c r="C71" s="3"/>
      <c r="D71" s="1"/>
      <c r="E71" s="4"/>
      <c r="F71" s="2"/>
      <c r="G71" s="3"/>
      <c r="H71" s="5"/>
      <c r="I71" s="6"/>
      <c r="J71" s="3"/>
      <c r="K71" s="1"/>
      <c r="L71" s="1"/>
      <c r="M71" s="7"/>
      <c r="N71" s="7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2"/>
      <c r="C72" s="3"/>
      <c r="D72" s="1"/>
      <c r="E72" s="4"/>
      <c r="F72" s="2"/>
      <c r="G72" s="3"/>
      <c r="H72" s="5"/>
      <c r="I72" s="6"/>
      <c r="J72" s="3"/>
      <c r="K72" s="1"/>
      <c r="L72" s="1"/>
      <c r="M72" s="7"/>
      <c r="N72" s="7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2"/>
      <c r="C73" s="3"/>
      <c r="D73" s="1"/>
      <c r="E73" s="4"/>
      <c r="F73" s="2"/>
      <c r="G73" s="3"/>
      <c r="H73" s="5"/>
      <c r="I73" s="6"/>
      <c r="J73" s="3"/>
      <c r="K73" s="1"/>
      <c r="L73" s="1"/>
      <c r="M73" s="7"/>
      <c r="N73" s="7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2"/>
      <c r="C74" s="3"/>
      <c r="D74" s="1"/>
      <c r="E74" s="4"/>
      <c r="F74" s="2"/>
      <c r="G74" s="3"/>
      <c r="H74" s="5"/>
      <c r="I74" s="6"/>
      <c r="J74" s="3"/>
      <c r="K74" s="1"/>
      <c r="L74" s="1"/>
      <c r="M74" s="7"/>
      <c r="N74" s="7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2"/>
      <c r="C75" s="3"/>
      <c r="D75" s="1"/>
      <c r="E75" s="4"/>
      <c r="F75" s="2"/>
      <c r="G75" s="3"/>
      <c r="H75" s="5"/>
      <c r="I75" s="6"/>
      <c r="J75" s="3"/>
      <c r="K75" s="1"/>
      <c r="L75" s="1"/>
      <c r="M75" s="7"/>
      <c r="N75" s="7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2"/>
      <c r="C76" s="3"/>
      <c r="D76" s="1"/>
      <c r="E76" s="4"/>
      <c r="F76" s="2"/>
      <c r="G76" s="3"/>
      <c r="H76" s="5"/>
      <c r="I76" s="6"/>
      <c r="J76" s="3"/>
      <c r="K76" s="1"/>
      <c r="L76" s="1"/>
      <c r="M76" s="7"/>
      <c r="N76" s="7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2"/>
      <c r="C77" s="3"/>
      <c r="D77" s="1"/>
      <c r="E77" s="4"/>
      <c r="F77" s="2"/>
      <c r="G77" s="3"/>
      <c r="H77" s="5"/>
      <c r="I77" s="6"/>
      <c r="J77" s="3"/>
      <c r="K77" s="1"/>
      <c r="L77" s="1"/>
      <c r="M77" s="7"/>
      <c r="N77" s="7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2"/>
      <c r="C78" s="3"/>
      <c r="D78" s="1"/>
      <c r="E78" s="4"/>
      <c r="F78" s="2"/>
      <c r="G78" s="3"/>
      <c r="H78" s="5"/>
      <c r="I78" s="6"/>
      <c r="J78" s="3"/>
      <c r="K78" s="1"/>
      <c r="L78" s="1"/>
      <c r="M78" s="7"/>
      <c r="N78" s="7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2"/>
      <c r="C79" s="3"/>
      <c r="D79" s="1"/>
      <c r="E79" s="4"/>
      <c r="F79" s="2"/>
      <c r="G79" s="3"/>
      <c r="H79" s="5"/>
      <c r="I79" s="6"/>
      <c r="J79" s="3"/>
      <c r="K79" s="1"/>
      <c r="L79" s="1"/>
      <c r="M79" s="7"/>
      <c r="N79" s="7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2"/>
      <c r="C80" s="3"/>
      <c r="D80" s="1"/>
      <c r="E80" s="4"/>
      <c r="F80" s="2"/>
      <c r="G80" s="3"/>
      <c r="H80" s="5"/>
      <c r="I80" s="6"/>
      <c r="J80" s="3"/>
      <c r="K80" s="1"/>
      <c r="L80" s="1"/>
      <c r="M80" s="7"/>
      <c r="N80" s="7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2"/>
      <c r="C81" s="3"/>
      <c r="D81" s="1"/>
      <c r="E81" s="4"/>
      <c r="F81" s="2"/>
      <c r="G81" s="3"/>
      <c r="H81" s="5"/>
      <c r="I81" s="6"/>
      <c r="J81" s="3"/>
      <c r="K81" s="1"/>
      <c r="L81" s="1"/>
      <c r="M81" s="7"/>
      <c r="N81" s="7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2"/>
      <c r="C82" s="3"/>
      <c r="D82" s="1"/>
      <c r="E82" s="4"/>
      <c r="F82" s="2"/>
      <c r="G82" s="3"/>
      <c r="H82" s="5"/>
      <c r="I82" s="6"/>
      <c r="J82" s="3"/>
      <c r="K82" s="1"/>
      <c r="L82" s="1"/>
      <c r="M82" s="7"/>
      <c r="N82" s="7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2"/>
      <c r="C83" s="3"/>
      <c r="D83" s="1"/>
      <c r="E83" s="4"/>
      <c r="F83" s="2"/>
      <c r="G83" s="3"/>
      <c r="H83" s="5"/>
      <c r="I83" s="6"/>
      <c r="J83" s="3"/>
      <c r="K83" s="1"/>
      <c r="L83" s="1"/>
      <c r="M83" s="7"/>
      <c r="N83" s="7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2"/>
      <c r="C84" s="3"/>
      <c r="D84" s="1"/>
      <c r="E84" s="4"/>
      <c r="F84" s="2"/>
      <c r="G84" s="3"/>
      <c r="H84" s="5"/>
      <c r="I84" s="6"/>
      <c r="J84" s="3"/>
      <c r="K84" s="1"/>
      <c r="L84" s="1"/>
      <c r="M84" s="7"/>
      <c r="N84" s="7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2"/>
      <c r="C85" s="3"/>
      <c r="D85" s="1"/>
      <c r="E85" s="4"/>
      <c r="F85" s="2"/>
      <c r="G85" s="3"/>
      <c r="H85" s="5"/>
      <c r="I85" s="6"/>
      <c r="J85" s="3"/>
      <c r="K85" s="1"/>
      <c r="L85" s="1"/>
      <c r="M85" s="7"/>
      <c r="N85" s="7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2"/>
      <c r="C86" s="3"/>
      <c r="D86" s="1"/>
      <c r="E86" s="4"/>
      <c r="F86" s="2"/>
      <c r="G86" s="3"/>
      <c r="H86" s="5"/>
      <c r="I86" s="6"/>
      <c r="J86" s="3"/>
      <c r="K86" s="1"/>
      <c r="L86" s="1"/>
      <c r="M86" s="7"/>
      <c r="N86" s="7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2"/>
      <c r="C87" s="3"/>
      <c r="D87" s="1"/>
      <c r="E87" s="4"/>
      <c r="F87" s="2"/>
      <c r="G87" s="3"/>
      <c r="H87" s="5"/>
      <c r="I87" s="6"/>
      <c r="J87" s="3"/>
      <c r="K87" s="1"/>
      <c r="L87" s="1"/>
      <c r="M87" s="7"/>
      <c r="N87" s="7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2"/>
      <c r="C88" s="3"/>
      <c r="D88" s="1"/>
      <c r="E88" s="4"/>
      <c r="F88" s="2"/>
      <c r="G88" s="3"/>
      <c r="H88" s="5"/>
      <c r="I88" s="6"/>
      <c r="J88" s="3"/>
      <c r="K88" s="1"/>
      <c r="L88" s="1"/>
      <c r="M88" s="7"/>
      <c r="N88" s="7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2"/>
      <c r="C89" s="3"/>
      <c r="D89" s="1"/>
      <c r="E89" s="4"/>
      <c r="F89" s="2"/>
      <c r="G89" s="3"/>
      <c r="H89" s="5"/>
      <c r="I89" s="6"/>
      <c r="J89" s="3"/>
      <c r="K89" s="1"/>
      <c r="L89" s="1"/>
      <c r="M89" s="7"/>
      <c r="N89" s="7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2"/>
      <c r="C90" s="3"/>
      <c r="D90" s="1"/>
      <c r="E90" s="4"/>
      <c r="F90" s="2"/>
      <c r="G90" s="3"/>
      <c r="H90" s="5"/>
      <c r="I90" s="6"/>
      <c r="J90" s="3"/>
      <c r="K90" s="1"/>
      <c r="L90" s="1"/>
      <c r="M90" s="7"/>
      <c r="N90" s="7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2"/>
      <c r="C91" s="3"/>
      <c r="D91" s="1"/>
      <c r="E91" s="4"/>
      <c r="F91" s="2"/>
      <c r="G91" s="3"/>
      <c r="H91" s="5"/>
      <c r="I91" s="6"/>
      <c r="J91" s="3"/>
      <c r="K91" s="1"/>
      <c r="L91" s="1"/>
      <c r="M91" s="7"/>
      <c r="N91" s="7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2"/>
      <c r="C92" s="3"/>
      <c r="D92" s="1"/>
      <c r="E92" s="4"/>
      <c r="F92" s="2"/>
      <c r="G92" s="3"/>
      <c r="H92" s="5"/>
      <c r="I92" s="6"/>
      <c r="J92" s="3"/>
      <c r="K92" s="1"/>
      <c r="L92" s="1"/>
      <c r="M92" s="7"/>
      <c r="N92" s="7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2"/>
      <c r="C93" s="3"/>
      <c r="D93" s="1"/>
      <c r="E93" s="4"/>
      <c r="F93" s="2"/>
      <c r="G93" s="3"/>
      <c r="H93" s="5"/>
      <c r="I93" s="6"/>
      <c r="J93" s="3"/>
      <c r="K93" s="1"/>
      <c r="L93" s="1"/>
      <c r="M93" s="7"/>
      <c r="N93" s="7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2"/>
      <c r="C94" s="3"/>
      <c r="D94" s="1"/>
      <c r="E94" s="4"/>
      <c r="F94" s="2"/>
      <c r="G94" s="3"/>
      <c r="H94" s="5"/>
      <c r="I94" s="6"/>
      <c r="J94" s="3"/>
      <c r="K94" s="1"/>
      <c r="L94" s="1"/>
      <c r="M94" s="7"/>
      <c r="N94" s="7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2"/>
      <c r="C95" s="3"/>
      <c r="D95" s="1"/>
      <c r="E95" s="4"/>
      <c r="F95" s="2"/>
      <c r="G95" s="3"/>
      <c r="H95" s="5"/>
      <c r="I95" s="6"/>
      <c r="J95" s="3"/>
      <c r="K95" s="1"/>
      <c r="L95" s="1"/>
      <c r="M95" s="7"/>
      <c r="N95" s="7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2"/>
      <c r="C96" s="3"/>
      <c r="D96" s="1"/>
      <c r="E96" s="4"/>
      <c r="F96" s="2"/>
      <c r="G96" s="3"/>
      <c r="H96" s="5"/>
      <c r="I96" s="6"/>
      <c r="J96" s="3"/>
      <c r="K96" s="1"/>
      <c r="L96" s="1"/>
      <c r="M96" s="7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2"/>
      <c r="C97" s="3"/>
      <c r="D97" s="1"/>
      <c r="E97" s="4"/>
      <c r="F97" s="2"/>
      <c r="G97" s="3"/>
      <c r="H97" s="5"/>
      <c r="I97" s="6"/>
      <c r="J97" s="3"/>
      <c r="K97" s="1"/>
      <c r="L97" s="1"/>
      <c r="M97" s="7"/>
      <c r="N97" s="7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2"/>
      <c r="C98" s="3"/>
      <c r="D98" s="1"/>
      <c r="E98" s="4"/>
      <c r="F98" s="2"/>
      <c r="G98" s="3"/>
      <c r="H98" s="5"/>
      <c r="I98" s="6"/>
      <c r="J98" s="3"/>
      <c r="K98" s="1"/>
      <c r="L98" s="1"/>
      <c r="M98" s="7"/>
      <c r="N98" s="7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2"/>
      <c r="C99" s="3"/>
      <c r="D99" s="1"/>
      <c r="E99" s="4"/>
      <c r="F99" s="2"/>
      <c r="G99" s="3"/>
      <c r="H99" s="5"/>
      <c r="I99" s="6"/>
      <c r="J99" s="3"/>
      <c r="K99" s="1"/>
      <c r="L99" s="1"/>
      <c r="M99" s="7"/>
      <c r="N99" s="7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2"/>
      <c r="C100" s="3"/>
      <c r="D100" s="1"/>
      <c r="E100" s="4"/>
      <c r="F100" s="2"/>
      <c r="G100" s="3"/>
      <c r="H100" s="5"/>
      <c r="I100" s="6"/>
      <c r="J100" s="3"/>
      <c r="K100" s="1"/>
      <c r="L100" s="1"/>
      <c r="M100" s="7"/>
      <c r="N100" s="7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2"/>
      <c r="C101" s="3"/>
      <c r="D101" s="1"/>
      <c r="E101" s="4"/>
      <c r="F101" s="2"/>
      <c r="G101" s="3"/>
      <c r="H101" s="5"/>
      <c r="I101" s="6"/>
      <c r="J101" s="3"/>
      <c r="K101" s="1"/>
      <c r="L101" s="1"/>
      <c r="M101" s="7"/>
      <c r="N101" s="7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2"/>
      <c r="C102" s="3"/>
      <c r="D102" s="1"/>
      <c r="E102" s="4"/>
      <c r="F102" s="2"/>
      <c r="G102" s="3"/>
      <c r="H102" s="5"/>
      <c r="I102" s="6"/>
      <c r="J102" s="3"/>
      <c r="K102" s="1"/>
      <c r="L102" s="1"/>
      <c r="M102" s="7"/>
      <c r="N102" s="7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2"/>
      <c r="C103" s="3"/>
      <c r="D103" s="1"/>
      <c r="E103" s="4"/>
      <c r="F103" s="2"/>
      <c r="G103" s="3"/>
      <c r="H103" s="5"/>
      <c r="I103" s="6"/>
      <c r="J103" s="3"/>
      <c r="K103" s="1"/>
      <c r="L103" s="1"/>
      <c r="M103" s="7"/>
      <c r="N103" s="7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2"/>
      <c r="C104" s="3"/>
      <c r="D104" s="1"/>
      <c r="E104" s="4"/>
      <c r="F104" s="2"/>
      <c r="G104" s="3"/>
      <c r="H104" s="5"/>
      <c r="I104" s="6"/>
      <c r="J104" s="3"/>
      <c r="K104" s="1"/>
      <c r="L104" s="1"/>
      <c r="M104" s="7"/>
      <c r="N104" s="7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2"/>
      <c r="C105" s="3"/>
      <c r="D105" s="1"/>
      <c r="E105" s="4"/>
      <c r="F105" s="2"/>
      <c r="G105" s="3"/>
      <c r="H105" s="5"/>
      <c r="I105" s="6"/>
      <c r="J105" s="3"/>
      <c r="K105" s="1"/>
      <c r="L105" s="1"/>
      <c r="M105" s="7"/>
      <c r="N105" s="7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2"/>
      <c r="C106" s="3"/>
      <c r="D106" s="1"/>
      <c r="E106" s="4"/>
      <c r="F106" s="2"/>
      <c r="G106" s="3"/>
      <c r="H106" s="5"/>
      <c r="I106" s="6"/>
      <c r="J106" s="3"/>
      <c r="K106" s="1"/>
      <c r="L106" s="1"/>
      <c r="M106" s="7"/>
      <c r="N106" s="7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2"/>
      <c r="C107" s="3"/>
      <c r="D107" s="1"/>
      <c r="E107" s="4"/>
      <c r="F107" s="2"/>
      <c r="G107" s="3"/>
      <c r="H107" s="5"/>
      <c r="I107" s="6"/>
      <c r="J107" s="3"/>
      <c r="K107" s="1"/>
      <c r="L107" s="1"/>
      <c r="M107" s="7"/>
      <c r="N107" s="7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2"/>
      <c r="C108" s="3"/>
      <c r="D108" s="1"/>
      <c r="E108" s="4"/>
      <c r="F108" s="2"/>
      <c r="G108" s="3"/>
      <c r="H108" s="5"/>
      <c r="I108" s="6"/>
      <c r="J108" s="3"/>
      <c r="K108" s="1"/>
      <c r="L108" s="1"/>
      <c r="M108" s="7"/>
      <c r="N108" s="7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2"/>
      <c r="C109" s="3"/>
      <c r="D109" s="1"/>
      <c r="E109" s="4"/>
      <c r="F109" s="2"/>
      <c r="G109" s="3"/>
      <c r="H109" s="5"/>
      <c r="I109" s="6"/>
      <c r="J109" s="3"/>
      <c r="K109" s="1"/>
      <c r="L109" s="1"/>
      <c r="M109" s="7"/>
      <c r="N109" s="7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2"/>
      <c r="C110" s="3"/>
      <c r="D110" s="1"/>
      <c r="E110" s="4"/>
      <c r="F110" s="2"/>
      <c r="G110" s="3"/>
      <c r="H110" s="5"/>
      <c r="I110" s="6"/>
      <c r="J110" s="3"/>
      <c r="K110" s="1"/>
      <c r="L110" s="1"/>
      <c r="M110" s="7"/>
      <c r="N110" s="7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2"/>
      <c r="C111" s="3"/>
      <c r="D111" s="1"/>
      <c r="E111" s="4"/>
      <c r="F111" s="2"/>
      <c r="G111" s="3"/>
      <c r="H111" s="5"/>
      <c r="I111" s="6"/>
      <c r="J111" s="3"/>
      <c r="K111" s="1"/>
      <c r="L111" s="1"/>
      <c r="M111" s="7"/>
      <c r="N111" s="7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2"/>
      <c r="C112" s="3"/>
      <c r="D112" s="1"/>
      <c r="E112" s="4"/>
      <c r="F112" s="2"/>
      <c r="G112" s="3"/>
      <c r="H112" s="5"/>
      <c r="I112" s="6"/>
      <c r="J112" s="3"/>
      <c r="K112" s="1"/>
      <c r="L112" s="1"/>
      <c r="M112" s="7"/>
      <c r="N112" s="7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2"/>
      <c r="C113" s="3"/>
      <c r="D113" s="1"/>
      <c r="E113" s="4"/>
      <c r="F113" s="2"/>
      <c r="G113" s="3"/>
      <c r="H113" s="5"/>
      <c r="I113" s="6"/>
      <c r="J113" s="3"/>
      <c r="K113" s="1"/>
      <c r="L113" s="1"/>
      <c r="M113" s="7"/>
      <c r="N113" s="7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2"/>
      <c r="C114" s="3"/>
      <c r="D114" s="1"/>
      <c r="E114" s="4"/>
      <c r="F114" s="2"/>
      <c r="G114" s="3"/>
      <c r="H114" s="5"/>
      <c r="I114" s="6"/>
      <c r="J114" s="3"/>
      <c r="K114" s="1"/>
      <c r="L114" s="1"/>
      <c r="M114" s="7"/>
      <c r="N114" s="7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2"/>
      <c r="C115" s="3"/>
      <c r="D115" s="1"/>
      <c r="E115" s="4"/>
      <c r="F115" s="2"/>
      <c r="G115" s="3"/>
      <c r="H115" s="5"/>
      <c r="I115" s="6"/>
      <c r="J115" s="3"/>
      <c r="K115" s="1"/>
      <c r="L115" s="1"/>
      <c r="M115" s="7"/>
      <c r="N115" s="7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2"/>
      <c r="C116" s="3"/>
      <c r="D116" s="1"/>
      <c r="E116" s="4"/>
      <c r="F116" s="2"/>
      <c r="G116" s="3"/>
      <c r="H116" s="5"/>
      <c r="I116" s="6"/>
      <c r="J116" s="3"/>
      <c r="K116" s="1"/>
      <c r="L116" s="1"/>
      <c r="M116" s="7"/>
      <c r="N116" s="7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2"/>
      <c r="C117" s="3"/>
      <c r="D117" s="1"/>
      <c r="E117" s="4"/>
      <c r="F117" s="2"/>
      <c r="G117" s="3"/>
      <c r="H117" s="5"/>
      <c r="I117" s="6"/>
      <c r="J117" s="3"/>
      <c r="K117" s="1"/>
      <c r="L117" s="1"/>
      <c r="M117" s="7"/>
      <c r="N117" s="7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2"/>
      <c r="C118" s="3"/>
      <c r="D118" s="1"/>
      <c r="E118" s="4"/>
      <c r="F118" s="2"/>
      <c r="G118" s="3"/>
      <c r="H118" s="5"/>
      <c r="I118" s="6"/>
      <c r="J118" s="3"/>
      <c r="K118" s="1"/>
      <c r="L118" s="1"/>
      <c r="M118" s="7"/>
      <c r="N118" s="7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2"/>
      <c r="C119" s="3"/>
      <c r="D119" s="1"/>
      <c r="E119" s="4"/>
      <c r="F119" s="2"/>
      <c r="G119" s="3"/>
      <c r="H119" s="5"/>
      <c r="I119" s="6"/>
      <c r="J119" s="3"/>
      <c r="K119" s="1"/>
      <c r="L119" s="1"/>
      <c r="M119" s="7"/>
      <c r="N119" s="7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2"/>
      <c r="C120" s="3"/>
      <c r="D120" s="1"/>
      <c r="E120" s="4"/>
      <c r="F120" s="2"/>
      <c r="G120" s="3"/>
      <c r="H120" s="5"/>
      <c r="I120" s="6"/>
      <c r="J120" s="3"/>
      <c r="K120" s="1"/>
      <c r="L120" s="1"/>
      <c r="M120" s="7"/>
      <c r="N120" s="7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2"/>
      <c r="C121" s="3"/>
      <c r="D121" s="1"/>
      <c r="E121" s="4"/>
      <c r="F121" s="2"/>
      <c r="G121" s="3"/>
      <c r="H121" s="5"/>
      <c r="I121" s="6"/>
      <c r="J121" s="3"/>
      <c r="K121" s="1"/>
      <c r="L121" s="1"/>
      <c r="M121" s="7"/>
      <c r="N121" s="7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2"/>
      <c r="C122" s="3"/>
      <c r="D122" s="1"/>
      <c r="E122" s="4"/>
      <c r="F122" s="2"/>
      <c r="G122" s="3"/>
      <c r="H122" s="5"/>
      <c r="I122" s="6"/>
      <c r="J122" s="3"/>
      <c r="K122" s="1"/>
      <c r="L122" s="1"/>
      <c r="M122" s="7"/>
      <c r="N122" s="7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2"/>
      <c r="C123" s="3"/>
      <c r="D123" s="1"/>
      <c r="E123" s="4"/>
      <c r="F123" s="2"/>
      <c r="G123" s="3"/>
      <c r="H123" s="5"/>
      <c r="I123" s="6"/>
      <c r="J123" s="3"/>
      <c r="K123" s="1"/>
      <c r="L123" s="1"/>
      <c r="M123" s="7"/>
      <c r="N123" s="7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2"/>
      <c r="C124" s="3"/>
      <c r="D124" s="1"/>
      <c r="E124" s="4"/>
      <c r="F124" s="2"/>
      <c r="G124" s="3"/>
      <c r="H124" s="5"/>
      <c r="I124" s="6"/>
      <c r="J124" s="3"/>
      <c r="K124" s="1"/>
      <c r="L124" s="1"/>
      <c r="M124" s="7"/>
      <c r="N124" s="7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2"/>
      <c r="C125" s="3"/>
      <c r="D125" s="1"/>
      <c r="E125" s="4"/>
      <c r="F125" s="2"/>
      <c r="G125" s="3"/>
      <c r="H125" s="5"/>
      <c r="I125" s="6"/>
      <c r="J125" s="3"/>
      <c r="K125" s="1"/>
      <c r="L125" s="1"/>
      <c r="M125" s="7"/>
      <c r="N125" s="7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2"/>
      <c r="C126" s="3"/>
      <c r="D126" s="1"/>
      <c r="E126" s="4"/>
      <c r="F126" s="2"/>
      <c r="G126" s="3"/>
      <c r="H126" s="5"/>
      <c r="I126" s="6"/>
      <c r="J126" s="3"/>
      <c r="K126" s="1"/>
      <c r="L126" s="1"/>
      <c r="M126" s="7"/>
      <c r="N126" s="7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2"/>
      <c r="C127" s="3"/>
      <c r="D127" s="1"/>
      <c r="E127" s="4"/>
      <c r="F127" s="2"/>
      <c r="G127" s="3"/>
      <c r="H127" s="5"/>
      <c r="I127" s="6"/>
      <c r="J127" s="3"/>
      <c r="K127" s="1"/>
      <c r="L127" s="1"/>
      <c r="M127" s="7"/>
      <c r="N127" s="7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2"/>
      <c r="C128" s="3"/>
      <c r="D128" s="1"/>
      <c r="E128" s="4"/>
      <c r="F128" s="2"/>
      <c r="G128" s="3"/>
      <c r="H128" s="5"/>
      <c r="I128" s="6"/>
      <c r="J128" s="3"/>
      <c r="K128" s="1"/>
      <c r="L128" s="1"/>
      <c r="M128" s="7"/>
      <c r="N128" s="7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2"/>
      <c r="C129" s="3"/>
      <c r="D129" s="1"/>
      <c r="E129" s="4"/>
      <c r="F129" s="2"/>
      <c r="G129" s="3"/>
      <c r="H129" s="5"/>
      <c r="I129" s="6"/>
      <c r="J129" s="3"/>
      <c r="K129" s="1"/>
      <c r="L129" s="1"/>
      <c r="M129" s="7"/>
      <c r="N129" s="7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2"/>
      <c r="C130" s="3"/>
      <c r="D130" s="1"/>
      <c r="E130" s="4"/>
      <c r="F130" s="2"/>
      <c r="G130" s="3"/>
      <c r="H130" s="5"/>
      <c r="I130" s="6"/>
      <c r="J130" s="3"/>
      <c r="K130" s="1"/>
      <c r="L130" s="1"/>
      <c r="M130" s="7"/>
      <c r="N130" s="7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2"/>
      <c r="C131" s="3"/>
      <c r="D131" s="1"/>
      <c r="E131" s="4"/>
      <c r="F131" s="2"/>
      <c r="G131" s="3"/>
      <c r="H131" s="5"/>
      <c r="I131" s="6"/>
      <c r="J131" s="3"/>
      <c r="K131" s="1"/>
      <c r="L131" s="1"/>
      <c r="M131" s="7"/>
      <c r="N131" s="7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2"/>
      <c r="C132" s="3"/>
      <c r="D132" s="1"/>
      <c r="E132" s="4"/>
      <c r="F132" s="2"/>
      <c r="G132" s="3"/>
      <c r="H132" s="5"/>
      <c r="I132" s="6"/>
      <c r="J132" s="3"/>
      <c r="K132" s="1"/>
      <c r="L132" s="1"/>
      <c r="M132" s="7"/>
      <c r="N132" s="7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2"/>
      <c r="C133" s="3"/>
      <c r="D133" s="1"/>
      <c r="E133" s="4"/>
      <c r="F133" s="2"/>
      <c r="G133" s="3"/>
      <c r="H133" s="5"/>
      <c r="I133" s="6"/>
      <c r="J133" s="3"/>
      <c r="K133" s="1"/>
      <c r="L133" s="1"/>
      <c r="M133" s="7"/>
      <c r="N133" s="7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2"/>
      <c r="C134" s="3"/>
      <c r="D134" s="1"/>
      <c r="E134" s="4"/>
      <c r="F134" s="2"/>
      <c r="G134" s="3"/>
      <c r="H134" s="5"/>
      <c r="I134" s="6"/>
      <c r="J134" s="3"/>
      <c r="K134" s="1"/>
      <c r="L134" s="1"/>
      <c r="M134" s="7"/>
      <c r="N134" s="7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2"/>
      <c r="C135" s="3"/>
      <c r="D135" s="1"/>
      <c r="E135" s="4"/>
      <c r="F135" s="2"/>
      <c r="G135" s="3"/>
      <c r="H135" s="5"/>
      <c r="I135" s="6"/>
      <c r="J135" s="3"/>
      <c r="K135" s="1"/>
      <c r="L135" s="1"/>
      <c r="M135" s="7"/>
      <c r="N135" s="7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2"/>
      <c r="C136" s="3"/>
      <c r="D136" s="1"/>
      <c r="E136" s="4"/>
      <c r="F136" s="2"/>
      <c r="G136" s="3"/>
      <c r="H136" s="5"/>
      <c r="I136" s="6"/>
      <c r="J136" s="3"/>
      <c r="K136" s="1"/>
      <c r="L136" s="1"/>
      <c r="M136" s="7"/>
      <c r="N136" s="7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2"/>
      <c r="C137" s="3"/>
      <c r="D137" s="1"/>
      <c r="E137" s="4"/>
      <c r="F137" s="2"/>
      <c r="G137" s="3"/>
      <c r="H137" s="5"/>
      <c r="I137" s="6"/>
      <c r="J137" s="3"/>
      <c r="K137" s="1"/>
      <c r="L137" s="1"/>
      <c r="M137" s="7"/>
      <c r="N137" s="7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2"/>
      <c r="C138" s="3"/>
      <c r="D138" s="1"/>
      <c r="E138" s="4"/>
      <c r="F138" s="2"/>
      <c r="G138" s="3"/>
      <c r="H138" s="5"/>
      <c r="I138" s="6"/>
      <c r="J138" s="3"/>
      <c r="K138" s="1"/>
      <c r="L138" s="1"/>
      <c r="M138" s="7"/>
      <c r="N138" s="7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2"/>
      <c r="C139" s="3"/>
      <c r="D139" s="1"/>
      <c r="E139" s="4"/>
      <c r="F139" s="2"/>
      <c r="G139" s="3"/>
      <c r="H139" s="5"/>
      <c r="I139" s="6"/>
      <c r="J139" s="3"/>
      <c r="K139" s="1"/>
      <c r="L139" s="1"/>
      <c r="M139" s="7"/>
      <c r="N139" s="7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2"/>
      <c r="C140" s="3"/>
      <c r="D140" s="1"/>
      <c r="E140" s="4"/>
      <c r="F140" s="2"/>
      <c r="G140" s="3"/>
      <c r="H140" s="5"/>
      <c r="I140" s="6"/>
      <c r="J140" s="3"/>
      <c r="K140" s="1"/>
      <c r="L140" s="1"/>
      <c r="M140" s="7"/>
      <c r="N140" s="7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2"/>
      <c r="C141" s="3"/>
      <c r="D141" s="1"/>
      <c r="E141" s="4"/>
      <c r="F141" s="2"/>
      <c r="G141" s="3"/>
      <c r="H141" s="5"/>
      <c r="I141" s="6"/>
      <c r="J141" s="3"/>
      <c r="K141" s="1"/>
      <c r="L141" s="1"/>
      <c r="M141" s="7"/>
      <c r="N141" s="7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2"/>
      <c r="C142" s="3"/>
      <c r="D142" s="1"/>
      <c r="E142" s="4"/>
      <c r="F142" s="2"/>
      <c r="G142" s="3"/>
      <c r="H142" s="5"/>
      <c r="I142" s="6"/>
      <c r="J142" s="3"/>
      <c r="K142" s="1"/>
      <c r="L142" s="1"/>
      <c r="M142" s="7"/>
      <c r="N142" s="7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2"/>
      <c r="C143" s="3"/>
      <c r="D143" s="1"/>
      <c r="E143" s="4"/>
      <c r="F143" s="2"/>
      <c r="G143" s="3"/>
      <c r="H143" s="5"/>
      <c r="I143" s="6"/>
      <c r="J143" s="3"/>
      <c r="K143" s="1"/>
      <c r="L143" s="1"/>
      <c r="M143" s="7"/>
      <c r="N143" s="7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2"/>
      <c r="C144" s="3"/>
      <c r="D144" s="1"/>
      <c r="E144" s="4"/>
      <c r="F144" s="2"/>
      <c r="G144" s="3"/>
      <c r="H144" s="5"/>
      <c r="I144" s="6"/>
      <c r="J144" s="3"/>
      <c r="K144" s="1"/>
      <c r="L144" s="1"/>
      <c r="M144" s="7"/>
      <c r="N144" s="7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2"/>
      <c r="C145" s="3"/>
      <c r="D145" s="1"/>
      <c r="E145" s="4"/>
      <c r="F145" s="2"/>
      <c r="G145" s="3"/>
      <c r="H145" s="5"/>
      <c r="I145" s="6"/>
      <c r="J145" s="3"/>
      <c r="K145" s="1"/>
      <c r="L145" s="1"/>
      <c r="M145" s="7"/>
      <c r="N145" s="7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2"/>
      <c r="C146" s="3"/>
      <c r="D146" s="1"/>
      <c r="E146" s="4"/>
      <c r="F146" s="2"/>
      <c r="G146" s="3"/>
      <c r="H146" s="5"/>
      <c r="I146" s="6"/>
      <c r="J146" s="3"/>
      <c r="K146" s="1"/>
      <c r="L146" s="1"/>
      <c r="M146" s="7"/>
      <c r="N146" s="7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2"/>
      <c r="C147" s="3"/>
      <c r="D147" s="1"/>
      <c r="E147" s="4"/>
      <c r="F147" s="2"/>
      <c r="G147" s="3"/>
      <c r="H147" s="5"/>
      <c r="I147" s="6"/>
      <c r="J147" s="3"/>
      <c r="K147" s="1"/>
      <c r="L147" s="1"/>
      <c r="M147" s="7"/>
      <c r="N147" s="7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2"/>
      <c r="C148" s="3"/>
      <c r="D148" s="1"/>
      <c r="E148" s="4"/>
      <c r="F148" s="2"/>
      <c r="G148" s="3"/>
      <c r="H148" s="5"/>
      <c r="I148" s="6"/>
      <c r="J148" s="3"/>
      <c r="K148" s="1"/>
      <c r="L148" s="1"/>
      <c r="M148" s="7"/>
      <c r="N148" s="7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2"/>
      <c r="C149" s="3"/>
      <c r="D149" s="1"/>
      <c r="E149" s="4"/>
      <c r="F149" s="2"/>
      <c r="G149" s="3"/>
      <c r="H149" s="5"/>
      <c r="I149" s="6"/>
      <c r="J149" s="3"/>
      <c r="K149" s="1"/>
      <c r="L149" s="1"/>
      <c r="M149" s="7"/>
      <c r="N149" s="7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2"/>
      <c r="C150" s="3"/>
      <c r="D150" s="1"/>
      <c r="E150" s="4"/>
      <c r="F150" s="2"/>
      <c r="G150" s="3"/>
      <c r="H150" s="5"/>
      <c r="I150" s="6"/>
      <c r="J150" s="3"/>
      <c r="K150" s="1"/>
      <c r="L150" s="1"/>
      <c r="M150" s="7"/>
      <c r="N150" s="7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2"/>
      <c r="C151" s="3"/>
      <c r="D151" s="1"/>
      <c r="E151" s="4"/>
      <c r="F151" s="2"/>
      <c r="G151" s="3"/>
      <c r="H151" s="5"/>
      <c r="I151" s="6"/>
      <c r="J151" s="3"/>
      <c r="K151" s="1"/>
      <c r="L151" s="1"/>
      <c r="M151" s="7"/>
      <c r="N151" s="7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2"/>
      <c r="C152" s="3"/>
      <c r="D152" s="1"/>
      <c r="E152" s="4"/>
      <c r="F152" s="2"/>
      <c r="G152" s="3"/>
      <c r="H152" s="5"/>
      <c r="I152" s="6"/>
      <c r="J152" s="3"/>
      <c r="K152" s="1"/>
      <c r="L152" s="1"/>
      <c r="M152" s="7"/>
      <c r="N152" s="7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2"/>
      <c r="C153" s="3"/>
      <c r="D153" s="1"/>
      <c r="E153" s="4"/>
      <c r="F153" s="2"/>
      <c r="G153" s="3"/>
      <c r="H153" s="5"/>
      <c r="I153" s="6"/>
      <c r="J153" s="3"/>
      <c r="K153" s="1"/>
      <c r="L153" s="1"/>
      <c r="M153" s="7"/>
      <c r="N153" s="7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2"/>
      <c r="C154" s="3"/>
      <c r="D154" s="1"/>
      <c r="E154" s="4"/>
      <c r="F154" s="2"/>
      <c r="G154" s="3"/>
      <c r="H154" s="5"/>
      <c r="I154" s="6"/>
      <c r="J154" s="3"/>
      <c r="K154" s="1"/>
      <c r="L154" s="1"/>
      <c r="M154" s="7"/>
      <c r="N154" s="7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2"/>
      <c r="C155" s="3"/>
      <c r="D155" s="1"/>
      <c r="E155" s="4"/>
      <c r="F155" s="2"/>
      <c r="G155" s="3"/>
      <c r="H155" s="5"/>
      <c r="I155" s="6"/>
      <c r="J155" s="3"/>
      <c r="K155" s="1"/>
      <c r="L155" s="1"/>
      <c r="M155" s="7"/>
      <c r="N155" s="7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2"/>
      <c r="C156" s="3"/>
      <c r="D156" s="1"/>
      <c r="E156" s="4"/>
      <c r="F156" s="2"/>
      <c r="G156" s="3"/>
      <c r="H156" s="5"/>
      <c r="I156" s="6"/>
      <c r="J156" s="3"/>
      <c r="K156" s="1"/>
      <c r="L156" s="1"/>
      <c r="M156" s="7"/>
      <c r="N156" s="7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2"/>
      <c r="C157" s="3"/>
      <c r="D157" s="1"/>
      <c r="E157" s="4"/>
      <c r="F157" s="2"/>
      <c r="G157" s="3"/>
      <c r="H157" s="5"/>
      <c r="I157" s="6"/>
      <c r="J157" s="3"/>
      <c r="K157" s="1"/>
      <c r="L157" s="1"/>
      <c r="M157" s="7"/>
      <c r="N157" s="7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2"/>
      <c r="C158" s="3"/>
      <c r="D158" s="1"/>
      <c r="E158" s="4"/>
      <c r="F158" s="2"/>
      <c r="G158" s="3"/>
      <c r="H158" s="5"/>
      <c r="I158" s="6"/>
      <c r="J158" s="3"/>
      <c r="K158" s="1"/>
      <c r="L158" s="1"/>
      <c r="M158" s="7"/>
      <c r="N158" s="7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2"/>
      <c r="C159" s="3"/>
      <c r="D159" s="1"/>
      <c r="E159" s="4"/>
      <c r="F159" s="2"/>
      <c r="G159" s="3"/>
      <c r="H159" s="5"/>
      <c r="I159" s="6"/>
      <c r="J159" s="3"/>
      <c r="K159" s="1"/>
      <c r="L159" s="1"/>
      <c r="M159" s="7"/>
      <c r="N159" s="7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2"/>
      <c r="C160" s="3"/>
      <c r="D160" s="1"/>
      <c r="E160" s="4"/>
      <c r="F160" s="2"/>
      <c r="G160" s="3"/>
      <c r="H160" s="5"/>
      <c r="I160" s="6"/>
      <c r="J160" s="3"/>
      <c r="K160" s="1"/>
      <c r="L160" s="1"/>
      <c r="M160" s="7"/>
      <c r="N160" s="7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2"/>
      <c r="C161" s="3"/>
      <c r="D161" s="1"/>
      <c r="E161" s="4"/>
      <c r="F161" s="2"/>
      <c r="G161" s="3"/>
      <c r="H161" s="5"/>
      <c r="I161" s="6"/>
      <c r="J161" s="3"/>
      <c r="K161" s="1"/>
      <c r="L161" s="1"/>
      <c r="M161" s="7"/>
      <c r="N161" s="7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2"/>
      <c r="C162" s="3"/>
      <c r="D162" s="1"/>
      <c r="E162" s="4"/>
      <c r="F162" s="2"/>
      <c r="G162" s="3"/>
      <c r="H162" s="5"/>
      <c r="I162" s="6"/>
      <c r="J162" s="3"/>
      <c r="K162" s="1"/>
      <c r="L162" s="1"/>
      <c r="M162" s="7"/>
      <c r="N162" s="7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2"/>
      <c r="C163" s="3"/>
      <c r="D163" s="1"/>
      <c r="E163" s="4"/>
      <c r="F163" s="2"/>
      <c r="G163" s="3"/>
      <c r="H163" s="5"/>
      <c r="I163" s="6"/>
      <c r="J163" s="3"/>
      <c r="K163" s="1"/>
      <c r="L163" s="1"/>
      <c r="M163" s="7"/>
      <c r="N163" s="7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2"/>
      <c r="C164" s="3"/>
      <c r="D164" s="1"/>
      <c r="E164" s="4"/>
      <c r="F164" s="2"/>
      <c r="G164" s="3"/>
      <c r="H164" s="5"/>
      <c r="I164" s="6"/>
      <c r="J164" s="3"/>
      <c r="K164" s="1"/>
      <c r="L164" s="1"/>
      <c r="M164" s="7"/>
      <c r="N164" s="7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2"/>
      <c r="C165" s="3"/>
      <c r="D165" s="1"/>
      <c r="E165" s="4"/>
      <c r="F165" s="2"/>
      <c r="G165" s="3"/>
      <c r="H165" s="5"/>
      <c r="I165" s="6"/>
      <c r="J165" s="3"/>
      <c r="K165" s="1"/>
      <c r="L165" s="1"/>
      <c r="M165" s="7"/>
      <c r="N165" s="7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2"/>
      <c r="C166" s="3"/>
      <c r="D166" s="1"/>
      <c r="E166" s="4"/>
      <c r="F166" s="2"/>
      <c r="G166" s="3"/>
      <c r="H166" s="5"/>
      <c r="I166" s="6"/>
      <c r="J166" s="3"/>
      <c r="K166" s="1"/>
      <c r="L166" s="1"/>
      <c r="M166" s="7"/>
      <c r="N166" s="7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2"/>
      <c r="C167" s="3"/>
      <c r="D167" s="1"/>
      <c r="E167" s="4"/>
      <c r="F167" s="2"/>
      <c r="G167" s="3"/>
      <c r="H167" s="5"/>
      <c r="I167" s="6"/>
      <c r="J167" s="3"/>
      <c r="K167" s="1"/>
      <c r="L167" s="1"/>
      <c r="M167" s="7"/>
      <c r="N167" s="7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2"/>
      <c r="C168" s="3"/>
      <c r="D168" s="1"/>
      <c r="E168" s="4"/>
      <c r="F168" s="2"/>
      <c r="G168" s="3"/>
      <c r="H168" s="5"/>
      <c r="I168" s="6"/>
      <c r="J168" s="3"/>
      <c r="K168" s="1"/>
      <c r="L168" s="1"/>
      <c r="M168" s="7"/>
      <c r="N168" s="7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2"/>
      <c r="C169" s="3"/>
      <c r="D169" s="1"/>
      <c r="E169" s="4"/>
      <c r="F169" s="2"/>
      <c r="G169" s="3"/>
      <c r="H169" s="5"/>
      <c r="I169" s="6"/>
      <c r="J169" s="3"/>
      <c r="K169" s="1"/>
      <c r="L169" s="1"/>
      <c r="M169" s="7"/>
      <c r="N169" s="7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2"/>
      <c r="C170" s="3"/>
      <c r="D170" s="1"/>
      <c r="E170" s="4"/>
      <c r="F170" s="2"/>
      <c r="G170" s="3"/>
      <c r="H170" s="5"/>
      <c r="I170" s="6"/>
      <c r="J170" s="3"/>
      <c r="K170" s="1"/>
      <c r="L170" s="1"/>
      <c r="M170" s="7"/>
      <c r="N170" s="7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2"/>
      <c r="C171" s="3"/>
      <c r="D171" s="1"/>
      <c r="E171" s="4"/>
      <c r="F171" s="2"/>
      <c r="G171" s="3"/>
      <c r="H171" s="5"/>
      <c r="I171" s="6"/>
      <c r="J171" s="3"/>
      <c r="K171" s="1"/>
      <c r="L171" s="1"/>
      <c r="M171" s="7"/>
      <c r="N171" s="7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2"/>
      <c r="C172" s="3"/>
      <c r="D172" s="1"/>
      <c r="E172" s="4"/>
      <c r="F172" s="2"/>
      <c r="G172" s="3"/>
      <c r="H172" s="5"/>
      <c r="I172" s="6"/>
      <c r="J172" s="3"/>
      <c r="K172" s="1"/>
      <c r="L172" s="1"/>
      <c r="M172" s="7"/>
      <c r="N172" s="7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2"/>
      <c r="C173" s="3"/>
      <c r="D173" s="1"/>
      <c r="E173" s="4"/>
      <c r="F173" s="2"/>
      <c r="G173" s="3"/>
      <c r="H173" s="5"/>
      <c r="I173" s="6"/>
      <c r="J173" s="3"/>
      <c r="K173" s="1"/>
      <c r="L173" s="1"/>
      <c r="M173" s="7"/>
      <c r="N173" s="7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2"/>
      <c r="C174" s="3"/>
      <c r="D174" s="1"/>
      <c r="E174" s="4"/>
      <c r="F174" s="2"/>
      <c r="G174" s="3"/>
      <c r="H174" s="5"/>
      <c r="I174" s="6"/>
      <c r="J174" s="3"/>
      <c r="K174" s="1"/>
      <c r="L174" s="1"/>
      <c r="M174" s="7"/>
      <c r="N174" s="7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2"/>
      <c r="C175" s="3"/>
      <c r="D175" s="1"/>
      <c r="E175" s="4"/>
      <c r="F175" s="2"/>
      <c r="G175" s="3"/>
      <c r="H175" s="5"/>
      <c r="I175" s="6"/>
      <c r="J175" s="3"/>
      <c r="K175" s="1"/>
      <c r="L175" s="1"/>
      <c r="M175" s="7"/>
      <c r="N175" s="7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2"/>
      <c r="C176" s="3"/>
      <c r="D176" s="1"/>
      <c r="E176" s="4"/>
      <c r="F176" s="2"/>
      <c r="G176" s="3"/>
      <c r="H176" s="5"/>
      <c r="I176" s="6"/>
      <c r="J176" s="3"/>
      <c r="K176" s="1"/>
      <c r="L176" s="1"/>
      <c r="M176" s="7"/>
      <c r="N176" s="7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2"/>
      <c r="C177" s="3"/>
      <c r="D177" s="1"/>
      <c r="E177" s="4"/>
      <c r="F177" s="2"/>
      <c r="G177" s="3"/>
      <c r="H177" s="5"/>
      <c r="I177" s="6"/>
      <c r="J177" s="3"/>
      <c r="K177" s="1"/>
      <c r="L177" s="1"/>
      <c r="M177" s="7"/>
      <c r="N177" s="7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2"/>
      <c r="C178" s="3"/>
      <c r="D178" s="1"/>
      <c r="E178" s="4"/>
      <c r="F178" s="2"/>
      <c r="G178" s="3"/>
      <c r="H178" s="5"/>
      <c r="I178" s="6"/>
      <c r="J178" s="3"/>
      <c r="K178" s="1"/>
      <c r="L178" s="1"/>
      <c r="M178" s="7"/>
      <c r="N178" s="7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2"/>
      <c r="C179" s="3"/>
      <c r="D179" s="1"/>
      <c r="E179" s="4"/>
      <c r="F179" s="2"/>
      <c r="G179" s="3"/>
      <c r="H179" s="5"/>
      <c r="I179" s="6"/>
      <c r="J179" s="3"/>
      <c r="K179" s="1"/>
      <c r="L179" s="1"/>
      <c r="M179" s="7"/>
      <c r="N179" s="7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2"/>
      <c r="C180" s="3"/>
      <c r="D180" s="1"/>
      <c r="E180" s="4"/>
      <c r="F180" s="2"/>
      <c r="G180" s="3"/>
      <c r="H180" s="5"/>
      <c r="I180" s="6"/>
      <c r="J180" s="3"/>
      <c r="K180" s="1"/>
      <c r="L180" s="1"/>
      <c r="M180" s="7"/>
      <c r="N180" s="7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F39796-85A0-4531-87FB-EA71C57D48B1}">
          <x14:formula1>
            <xm:f>Sayfa1!$C:$C</xm:f>
          </x14:formula1>
          <x14:formula2>
            <xm:f>0</xm:f>
          </x14:formula2>
          <xm:sqref>I31:L31 I32:I37 K32:L37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86" customWidth="1"/>
    <col min="2" max="2" width="18.42578125" style="97" customWidth="1"/>
    <col min="3" max="3" width="13.28515625" style="98" customWidth="1"/>
    <col min="4" max="4" width="9.42578125" style="99" customWidth="1"/>
    <col min="5" max="5" width="8.85546875" style="100" customWidth="1"/>
    <col min="6" max="12" width="9.140625" style="86" customWidth="1"/>
  </cols>
  <sheetData>
    <row r="1" spans="1:11" ht="25.5">
      <c r="A1" s="101" t="s">
        <v>64</v>
      </c>
      <c r="B1" s="102" t="s">
        <v>17</v>
      </c>
      <c r="C1" s="103" t="s">
        <v>65</v>
      </c>
      <c r="D1" s="104" t="s">
        <v>66</v>
      </c>
      <c r="E1" s="105" t="s">
        <v>67</v>
      </c>
    </row>
    <row r="2" spans="1:11">
      <c r="A2" s="106">
        <v>45289</v>
      </c>
      <c r="B2" s="102">
        <v>538.78970700000002</v>
      </c>
      <c r="C2" s="103" t="s">
        <v>68</v>
      </c>
      <c r="D2" s="94">
        <v>0</v>
      </c>
      <c r="E2" s="105" t="s">
        <v>69</v>
      </c>
    </row>
    <row r="3" spans="1:11">
      <c r="A3" s="106">
        <v>45294</v>
      </c>
      <c r="B3" s="102">
        <v>539.40629100000001</v>
      </c>
      <c r="C3" s="103" t="s">
        <v>70</v>
      </c>
      <c r="D3" s="94">
        <v>1.1000000000000001E-3</v>
      </c>
      <c r="E3" s="107">
        <f>D2+D3</f>
        <v>1.1000000000000001E-3</v>
      </c>
    </row>
    <row r="4" spans="1:11">
      <c r="A4" s="106">
        <v>45295</v>
      </c>
      <c r="B4" s="108">
        <v>540.000044</v>
      </c>
      <c r="C4" s="103" t="s">
        <v>71</v>
      </c>
      <c r="D4" s="94">
        <v>1.1000000000000001E-3</v>
      </c>
      <c r="E4" s="107">
        <f>D3+D4</f>
        <v>2.2000000000000001E-3</v>
      </c>
    </row>
    <row r="5" spans="1:11">
      <c r="A5" s="106">
        <v>45296</v>
      </c>
      <c r="B5" s="102">
        <v>540.60110799999995</v>
      </c>
      <c r="C5" s="103" t="s">
        <v>72</v>
      </c>
      <c r="D5" s="94">
        <v>1.1000000000000001E-3</v>
      </c>
      <c r="E5" s="107">
        <f t="shared" ref="E5:E43" si="0">E4+D5</f>
        <v>3.3E-3</v>
      </c>
    </row>
    <row r="6" spans="1:11">
      <c r="A6" s="106">
        <v>45299</v>
      </c>
      <c r="B6" s="102">
        <v>542.43450199999995</v>
      </c>
      <c r="C6" s="109">
        <v>1833394</v>
      </c>
      <c r="D6" s="94">
        <v>3.3E-3</v>
      </c>
      <c r="E6" s="107">
        <f t="shared" si="0"/>
        <v>6.6E-3</v>
      </c>
    </row>
    <row r="7" spans="1:11">
      <c r="A7" s="106">
        <v>45300</v>
      </c>
      <c r="B7" s="102">
        <v>543.04310699999996</v>
      </c>
      <c r="C7" s="103" t="s">
        <v>73</v>
      </c>
      <c r="D7" s="94">
        <v>1.1000000000000001E-3</v>
      </c>
      <c r="E7" s="107">
        <f t="shared" si="0"/>
        <v>7.7000000000000002E-3</v>
      </c>
    </row>
    <row r="8" spans="1:11">
      <c r="A8" s="106">
        <v>45301</v>
      </c>
      <c r="B8" s="102">
        <v>543.64739199999997</v>
      </c>
      <c r="C8" s="103" t="s">
        <v>74</v>
      </c>
      <c r="D8" s="94">
        <v>1.1000000000000001E-3</v>
      </c>
      <c r="E8" s="107">
        <f t="shared" si="0"/>
        <v>8.8000000000000005E-3</v>
      </c>
    </row>
    <row r="9" spans="1:11">
      <c r="A9" s="106">
        <v>45302</v>
      </c>
      <c r="B9" s="102">
        <v>544.251892</v>
      </c>
      <c r="C9" s="103" t="s">
        <v>75</v>
      </c>
      <c r="D9" s="94">
        <v>1.1000000000000001E-3</v>
      </c>
      <c r="E9" s="107">
        <f t="shared" si="0"/>
        <v>9.9000000000000008E-3</v>
      </c>
      <c r="K9" s="110"/>
    </row>
    <row r="10" spans="1:11">
      <c r="A10" s="106">
        <v>45303</v>
      </c>
      <c r="B10" s="102">
        <v>544.85273700000005</v>
      </c>
      <c r="C10" s="103" t="s">
        <v>76</v>
      </c>
      <c r="D10" s="94">
        <v>1.1000000000000001E-3</v>
      </c>
      <c r="E10" s="107">
        <f t="shared" si="0"/>
        <v>1.1000000000000001E-2</v>
      </c>
      <c r="K10" s="110"/>
    </row>
    <row r="11" spans="1:11">
      <c r="A11" s="106">
        <v>45306</v>
      </c>
      <c r="B11" s="102">
        <v>546.65639799999997</v>
      </c>
      <c r="C11" s="109">
        <v>1803661</v>
      </c>
      <c r="D11" s="94">
        <v>3.3E-3</v>
      </c>
      <c r="E11" s="107">
        <f t="shared" si="0"/>
        <v>1.43E-2</v>
      </c>
      <c r="K11" s="110"/>
    </row>
    <row r="12" spans="1:11">
      <c r="A12" s="106">
        <v>45307</v>
      </c>
      <c r="B12" s="102">
        <v>547.255898</v>
      </c>
      <c r="C12" s="103" t="s">
        <v>77</v>
      </c>
      <c r="D12" s="94">
        <v>1E-3</v>
      </c>
      <c r="E12" s="107">
        <f t="shared" si="0"/>
        <v>1.5300000000000001E-2</v>
      </c>
      <c r="K12" s="110"/>
    </row>
    <row r="13" spans="1:11">
      <c r="A13" s="106">
        <v>45308</v>
      </c>
      <c r="B13" s="102">
        <v>547.85336800000005</v>
      </c>
      <c r="C13" s="103" t="s">
        <v>78</v>
      </c>
      <c r="D13" s="94">
        <v>1E-3</v>
      </c>
      <c r="E13" s="107">
        <f t="shared" si="0"/>
        <v>1.6300000000000002E-2</v>
      </c>
    </row>
    <row r="14" spans="1:11">
      <c r="A14" s="106">
        <v>45309</v>
      </c>
      <c r="B14" s="102">
        <v>548.45883500000002</v>
      </c>
      <c r="C14" s="103" t="s">
        <v>79</v>
      </c>
      <c r="D14" s="94">
        <v>1.1000000000000001E-3</v>
      </c>
      <c r="E14" s="107">
        <f t="shared" si="0"/>
        <v>1.7400000000000002E-2</v>
      </c>
    </row>
    <row r="15" spans="1:11">
      <c r="A15" s="106">
        <v>45310</v>
      </c>
      <c r="B15" s="102">
        <v>549.06771900000001</v>
      </c>
      <c r="C15" s="103" t="s">
        <v>80</v>
      </c>
      <c r="D15" s="94">
        <v>1.1000000000000001E-3</v>
      </c>
      <c r="E15" s="107">
        <f t="shared" si="0"/>
        <v>1.8500000000000003E-2</v>
      </c>
    </row>
    <row r="16" spans="1:11">
      <c r="A16" s="106">
        <v>45313</v>
      </c>
      <c r="B16" s="102">
        <v>550.93394899999998</v>
      </c>
      <c r="C16" s="109">
        <v>1866230</v>
      </c>
      <c r="D16" s="94">
        <v>3.3E-3</v>
      </c>
      <c r="E16" s="107">
        <f t="shared" si="0"/>
        <v>2.1800000000000003E-2</v>
      </c>
    </row>
    <row r="17" spans="1:5">
      <c r="A17" s="106">
        <v>45314</v>
      </c>
      <c r="B17" s="102">
        <v>551.56365100000005</v>
      </c>
      <c r="C17" s="103" t="s">
        <v>81</v>
      </c>
      <c r="D17" s="94">
        <v>1.1000000000000001E-3</v>
      </c>
      <c r="E17" s="107">
        <f t="shared" si="0"/>
        <v>2.2900000000000004E-2</v>
      </c>
    </row>
    <row r="18" spans="1:5">
      <c r="A18" s="106">
        <v>45315</v>
      </c>
      <c r="B18" s="102">
        <v>552.18915300000003</v>
      </c>
      <c r="C18" s="103" t="s">
        <v>82</v>
      </c>
      <c r="D18" s="94">
        <v>1.1000000000000001E-3</v>
      </c>
      <c r="E18" s="107">
        <f t="shared" si="0"/>
        <v>2.4000000000000004E-2</v>
      </c>
    </row>
    <row r="19" spans="1:5">
      <c r="A19" s="106">
        <v>45316</v>
      </c>
      <c r="B19" s="102">
        <v>552.81493399999999</v>
      </c>
      <c r="C19" s="103" t="s">
        <v>83</v>
      </c>
      <c r="D19" s="94">
        <v>1.1000000000000001E-3</v>
      </c>
      <c r="E19" s="107">
        <f t="shared" si="0"/>
        <v>2.5100000000000004E-2</v>
      </c>
    </row>
    <row r="20" spans="1:5">
      <c r="A20" s="106">
        <v>45317</v>
      </c>
      <c r="B20" s="102">
        <v>553.42975100000001</v>
      </c>
      <c r="C20" s="103" t="s">
        <v>84</v>
      </c>
      <c r="D20" s="94">
        <v>1.1000000000000001E-3</v>
      </c>
      <c r="E20" s="107">
        <f t="shared" si="0"/>
        <v>2.6200000000000005E-2</v>
      </c>
    </row>
    <row r="21" spans="1:5">
      <c r="A21" s="106">
        <v>45320</v>
      </c>
      <c r="B21" s="102">
        <v>555.31532100000004</v>
      </c>
      <c r="C21" s="109">
        <v>1885570</v>
      </c>
      <c r="D21" s="94">
        <v>3.3999999999999998E-3</v>
      </c>
      <c r="E21" s="107">
        <f t="shared" si="0"/>
        <v>2.9600000000000005E-2</v>
      </c>
    </row>
    <row r="22" spans="1:5">
      <c r="A22" s="106">
        <v>45321</v>
      </c>
      <c r="B22" s="102">
        <v>555.950107</v>
      </c>
      <c r="C22" s="103" t="s">
        <v>85</v>
      </c>
      <c r="D22" s="94">
        <v>1.1000000000000001E-3</v>
      </c>
      <c r="E22" s="107">
        <f t="shared" si="0"/>
        <v>3.0700000000000005E-2</v>
      </c>
    </row>
    <row r="23" spans="1:5">
      <c r="A23" s="106">
        <v>45322</v>
      </c>
      <c r="B23" s="102">
        <v>556.58167700000001</v>
      </c>
      <c r="C23" s="103" t="s">
        <v>86</v>
      </c>
      <c r="D23" s="94">
        <v>1.1000000000000001E-3</v>
      </c>
      <c r="E23" s="107">
        <f t="shared" si="0"/>
        <v>3.1800000000000002E-2</v>
      </c>
    </row>
    <row r="24" spans="1:5">
      <c r="A24" s="106">
        <v>45323</v>
      </c>
      <c r="B24" s="102">
        <v>557.21083299999998</v>
      </c>
      <c r="C24" s="103" t="s">
        <v>87</v>
      </c>
      <c r="D24" s="94">
        <v>1.1000000000000001E-3</v>
      </c>
      <c r="E24" s="107">
        <f t="shared" si="0"/>
        <v>3.2899999999999999E-2</v>
      </c>
    </row>
    <row r="25" spans="1:5">
      <c r="A25" s="106">
        <v>45324</v>
      </c>
      <c r="B25" s="102">
        <v>557.85254299999997</v>
      </c>
      <c r="C25" s="103" t="s">
        <v>88</v>
      </c>
      <c r="D25" s="94">
        <v>1.1000000000000001E-3</v>
      </c>
      <c r="E25" s="107">
        <f t="shared" si="0"/>
        <v>3.3999999999999996E-2</v>
      </c>
    </row>
    <row r="26" spans="1:5">
      <c r="A26" s="106">
        <v>45327</v>
      </c>
      <c r="B26" s="102">
        <v>559.83385699999997</v>
      </c>
      <c r="C26" s="109">
        <v>1981314</v>
      </c>
      <c r="D26" s="94">
        <v>3.5000000000000001E-3</v>
      </c>
      <c r="E26" s="107">
        <f t="shared" si="0"/>
        <v>3.7499999999999999E-2</v>
      </c>
    </row>
    <row r="27" spans="1:5">
      <c r="A27" s="106">
        <v>45328</v>
      </c>
      <c r="B27" s="102">
        <v>560.499053</v>
      </c>
      <c r="C27" s="103" t="s">
        <v>89</v>
      </c>
      <c r="D27" s="94">
        <v>1.1000000000000001E-3</v>
      </c>
      <c r="E27" s="107">
        <f t="shared" si="0"/>
        <v>3.8599999999999995E-2</v>
      </c>
    </row>
    <row r="28" spans="1:5">
      <c r="A28" s="106">
        <v>45329</v>
      </c>
      <c r="B28" s="102">
        <v>561.15721199999996</v>
      </c>
      <c r="C28" s="103" t="s">
        <v>90</v>
      </c>
      <c r="D28" s="94">
        <v>1.1000000000000001E-3</v>
      </c>
      <c r="E28" s="107">
        <f t="shared" si="0"/>
        <v>3.9699999999999992E-2</v>
      </c>
    </row>
    <row r="29" spans="1:5">
      <c r="A29" s="106">
        <v>45330</v>
      </c>
      <c r="B29" s="102">
        <v>561.81587999999999</v>
      </c>
      <c r="C29" s="103" t="s">
        <v>91</v>
      </c>
      <c r="D29" s="94">
        <v>1.1000000000000001E-3</v>
      </c>
      <c r="E29" s="107">
        <f t="shared" si="0"/>
        <v>4.0799999999999989E-2</v>
      </c>
    </row>
    <row r="30" spans="1:5">
      <c r="A30" s="106">
        <v>45331</v>
      </c>
      <c r="B30" s="102">
        <v>562.47431400000005</v>
      </c>
      <c r="C30" s="103" t="s">
        <v>92</v>
      </c>
      <c r="D30" s="94">
        <v>1.1000000000000001E-3</v>
      </c>
      <c r="E30" s="107">
        <f t="shared" si="0"/>
        <v>4.1899999999999986E-2</v>
      </c>
    </row>
    <row r="31" spans="1:5">
      <c r="A31" s="106">
        <v>45334</v>
      </c>
      <c r="B31" s="102">
        <v>564.45009800000003</v>
      </c>
      <c r="C31" s="109">
        <v>1975784</v>
      </c>
      <c r="D31" s="94">
        <v>3.5000000000000001E-3</v>
      </c>
      <c r="E31" s="107">
        <f t="shared" si="0"/>
        <v>4.5399999999999989E-2</v>
      </c>
    </row>
    <row r="32" spans="1:5">
      <c r="A32" s="106">
        <v>45335</v>
      </c>
      <c r="B32" s="102">
        <v>565.11282900000003</v>
      </c>
      <c r="C32" s="103" t="s">
        <v>93</v>
      </c>
      <c r="D32" s="94">
        <v>1.1000000000000001E-3</v>
      </c>
      <c r="E32" s="107">
        <f t="shared" si="0"/>
        <v>4.6499999999999986E-2</v>
      </c>
    </row>
    <row r="33" spans="1:5">
      <c r="A33" s="106">
        <v>45336</v>
      </c>
      <c r="B33" s="102">
        <v>565.75863100000004</v>
      </c>
      <c r="C33" s="103" t="s">
        <v>94</v>
      </c>
      <c r="D33" s="94">
        <v>1.1000000000000001E-3</v>
      </c>
      <c r="E33" s="107">
        <f t="shared" si="0"/>
        <v>4.7599999999999983E-2</v>
      </c>
    </row>
    <row r="34" spans="1:5">
      <c r="A34" s="106">
        <v>45337</v>
      </c>
      <c r="B34" s="102">
        <v>566.416246</v>
      </c>
      <c r="C34" s="103" t="s">
        <v>95</v>
      </c>
      <c r="D34" s="94">
        <v>1.1000000000000001E-3</v>
      </c>
      <c r="E34" s="107">
        <f t="shared" si="0"/>
        <v>4.8699999999999979E-2</v>
      </c>
    </row>
    <row r="35" spans="1:5">
      <c r="A35" s="106">
        <v>45338</v>
      </c>
      <c r="B35" s="102">
        <v>567.08235100000002</v>
      </c>
      <c r="C35" s="103" t="s">
        <v>96</v>
      </c>
      <c r="D35" s="94">
        <v>1.1000000000000001E-3</v>
      </c>
      <c r="E35" s="107">
        <f t="shared" si="0"/>
        <v>4.9799999999999976E-2</v>
      </c>
    </row>
    <row r="36" spans="1:5">
      <c r="A36" s="106">
        <v>45341</v>
      </c>
      <c r="B36" s="102">
        <v>569.09258399999999</v>
      </c>
      <c r="C36" s="109">
        <v>2010233</v>
      </c>
      <c r="D36" s="94">
        <v>3.5000000000000001E-3</v>
      </c>
      <c r="E36" s="107">
        <f t="shared" si="0"/>
        <v>5.3299999999999979E-2</v>
      </c>
    </row>
    <row r="37" spans="1:5">
      <c r="A37" s="106">
        <v>45342</v>
      </c>
      <c r="B37" s="102">
        <v>569.76265000000001</v>
      </c>
      <c r="C37" s="103" t="s">
        <v>97</v>
      </c>
      <c r="D37" s="94">
        <v>1.1000000000000001E-3</v>
      </c>
      <c r="E37" s="107">
        <f t="shared" si="0"/>
        <v>5.4399999999999976E-2</v>
      </c>
    </row>
    <row r="38" spans="1:5">
      <c r="A38" s="106">
        <v>45343</v>
      </c>
      <c r="B38" s="102">
        <v>570.43001100000004</v>
      </c>
      <c r="C38" s="103" t="s">
        <v>98</v>
      </c>
      <c r="D38" s="94">
        <v>1.1000000000000001E-3</v>
      </c>
      <c r="E38" s="107">
        <f t="shared" si="0"/>
        <v>5.5499999999999973E-2</v>
      </c>
    </row>
    <row r="39" spans="1:5">
      <c r="A39" s="106">
        <v>45344</v>
      </c>
      <c r="B39" s="102">
        <v>571.10522800000001</v>
      </c>
      <c r="C39" s="103" t="s">
        <v>99</v>
      </c>
      <c r="D39" s="94">
        <v>1.1000000000000001E-3</v>
      </c>
      <c r="E39" s="107">
        <f t="shared" si="0"/>
        <v>5.659999999999997E-2</v>
      </c>
    </row>
    <row r="40" spans="1:5">
      <c r="A40" s="106">
        <v>45345</v>
      </c>
      <c r="B40" s="102">
        <v>571.78678600000001</v>
      </c>
      <c r="C40" s="103" t="s">
        <v>100</v>
      </c>
      <c r="D40" s="94">
        <v>1.1000000000000001E-3</v>
      </c>
      <c r="E40" s="107">
        <f t="shared" si="0"/>
        <v>5.7699999999999967E-2</v>
      </c>
    </row>
    <row r="41" spans="1:5">
      <c r="A41" s="106">
        <v>45348</v>
      </c>
      <c r="B41" s="102">
        <v>573.835914</v>
      </c>
      <c r="C41" s="109">
        <v>2049128</v>
      </c>
      <c r="D41" s="94">
        <v>3.5000000000000001E-3</v>
      </c>
      <c r="E41" s="107">
        <f t="shared" si="0"/>
        <v>6.119999999999997E-2</v>
      </c>
    </row>
    <row r="42" spans="1:5">
      <c r="A42" s="106">
        <v>45349</v>
      </c>
      <c r="B42" s="102">
        <v>574.52528199999995</v>
      </c>
      <c r="C42" s="103" t="s">
        <v>101</v>
      </c>
      <c r="D42" s="94">
        <v>1.1999999999999999E-3</v>
      </c>
      <c r="E42" s="107">
        <f t="shared" si="0"/>
        <v>6.2399999999999969E-2</v>
      </c>
    </row>
    <row r="43" spans="1:5">
      <c r="A43" s="106">
        <v>45350</v>
      </c>
      <c r="B43" s="102">
        <v>575.21535400000005</v>
      </c>
      <c r="C43" s="103" t="s">
        <v>102</v>
      </c>
      <c r="D43" s="94">
        <v>1.1999999999999999E-3</v>
      </c>
      <c r="E43" s="107">
        <f t="shared" si="0"/>
        <v>6.3599999999999976E-2</v>
      </c>
    </row>
    <row r="44" spans="1:5">
      <c r="A44" s="106">
        <v>45351</v>
      </c>
    </row>
    <row r="45" spans="1:5">
      <c r="A45" s="106">
        <v>45352</v>
      </c>
    </row>
    <row r="46" spans="1:5">
      <c r="A46" s="106"/>
    </row>
    <row r="47" spans="1:5">
      <c r="A47" s="106"/>
    </row>
    <row r="48" spans="1:5">
      <c r="A48" s="106"/>
    </row>
    <row r="49" spans="1:1">
      <c r="A49" s="106"/>
    </row>
    <row r="50" spans="1:1">
      <c r="A50" s="106"/>
    </row>
    <row r="51" spans="1:1">
      <c r="A51" s="106"/>
    </row>
    <row r="52" spans="1:1">
      <c r="A52" s="106"/>
    </row>
    <row r="53" spans="1:1">
      <c r="A53" s="106"/>
    </row>
    <row r="54" spans="1:1">
      <c r="A54" s="106"/>
    </row>
    <row r="55" spans="1:1">
      <c r="A55" s="106"/>
    </row>
    <row r="56" spans="1:1">
      <c r="A56" s="106"/>
    </row>
    <row r="57" spans="1:1">
      <c r="A57" s="106"/>
    </row>
    <row r="58" spans="1:1">
      <c r="A58" s="106"/>
    </row>
    <row r="59" spans="1:1">
      <c r="A59" s="106"/>
    </row>
    <row r="60" spans="1:1">
      <c r="A60" s="106"/>
    </row>
    <row r="61" spans="1:1">
      <c r="A61" s="106"/>
    </row>
    <row r="62" spans="1:1">
      <c r="A62" s="106"/>
    </row>
    <row r="63" spans="1:1">
      <c r="A63" s="106"/>
    </row>
    <row r="64" spans="1:1">
      <c r="A64" s="106"/>
    </row>
    <row r="65" spans="1:1">
      <c r="A65" s="106"/>
    </row>
    <row r="66" spans="1:1">
      <c r="A66" s="106"/>
    </row>
    <row r="67" spans="1:1">
      <c r="A67" s="106"/>
    </row>
    <row r="68" spans="1:1">
      <c r="A68" s="106"/>
    </row>
    <row r="69" spans="1:1">
      <c r="A69" s="106"/>
    </row>
    <row r="70" spans="1:1">
      <c r="A70" s="106"/>
    </row>
    <row r="71" spans="1:1">
      <c r="A71" s="106"/>
    </row>
    <row r="72" spans="1:1">
      <c r="A72" s="106"/>
    </row>
    <row r="73" spans="1:1">
      <c r="A73" s="106"/>
    </row>
    <row r="74" spans="1:1">
      <c r="A74" s="106"/>
    </row>
    <row r="75" spans="1:1">
      <c r="A75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1" customWidth="1"/>
    <col min="2" max="2" width="12" style="111" customWidth="1"/>
    <col min="3" max="3" width="17.28515625" style="112" customWidth="1"/>
    <col min="4" max="4" width="15.7109375" style="113" customWidth="1"/>
    <col min="5" max="5" width="12.140625" style="113" customWidth="1"/>
    <col min="6" max="7" width="14.140625" style="114" customWidth="1"/>
    <col min="8" max="8" width="15.7109375" style="111" customWidth="1"/>
    <col min="9" max="9" width="15.7109375" style="114" customWidth="1"/>
    <col min="10" max="10" width="14.5703125" style="114" customWidth="1"/>
    <col min="11" max="11" width="61.5703125" style="111" customWidth="1"/>
    <col min="12" max="12" width="8.5703125" style="111" customWidth="1"/>
    <col min="13" max="13" width="14" style="111" customWidth="1"/>
    <col min="14" max="14" width="7" style="111" customWidth="1"/>
    <col min="15" max="1024" width="44.140625" style="111"/>
  </cols>
  <sheetData>
    <row r="3" spans="1:14">
      <c r="A3" s="111" t="s">
        <v>103</v>
      </c>
      <c r="B3" s="111" t="s">
        <v>104</v>
      </c>
      <c r="C3" s="112" t="s">
        <v>105</v>
      </c>
      <c r="D3" s="113" t="s">
        <v>106</v>
      </c>
      <c r="F3" s="114" t="s">
        <v>62</v>
      </c>
      <c r="H3" s="111" t="s">
        <v>107</v>
      </c>
      <c r="J3" s="114" t="s">
        <v>108</v>
      </c>
      <c r="K3" s="111" t="s">
        <v>109</v>
      </c>
      <c r="L3" s="111" t="s">
        <v>110</v>
      </c>
      <c r="M3" s="111" t="s">
        <v>111</v>
      </c>
      <c r="N3" s="111" t="s">
        <v>112</v>
      </c>
    </row>
    <row r="4" spans="1:14">
      <c r="A4" s="111" t="s">
        <v>113</v>
      </c>
      <c r="B4" s="111" t="s">
        <v>114</v>
      </c>
      <c r="C4" s="112" t="s">
        <v>115</v>
      </c>
      <c r="D4" s="113" t="s">
        <v>116</v>
      </c>
      <c r="F4" s="114" t="s">
        <v>117</v>
      </c>
      <c r="G4" s="113" t="s">
        <v>118</v>
      </c>
      <c r="H4" s="111" t="s">
        <v>119</v>
      </c>
      <c r="J4" s="114" t="s">
        <v>120</v>
      </c>
      <c r="L4" s="111" t="s">
        <v>121</v>
      </c>
      <c r="M4" s="111" t="s">
        <v>122</v>
      </c>
      <c r="N4" s="111" t="s">
        <v>123</v>
      </c>
    </row>
    <row r="5" spans="1:14">
      <c r="A5" s="111" t="s">
        <v>124</v>
      </c>
      <c r="B5" s="111" t="s">
        <v>125</v>
      </c>
      <c r="C5" s="112" t="s">
        <v>126</v>
      </c>
      <c r="D5" s="113" t="s">
        <v>124</v>
      </c>
      <c r="H5" s="111" t="s">
        <v>127</v>
      </c>
      <c r="J5" s="114" t="s">
        <v>128</v>
      </c>
      <c r="K5" s="111" t="s">
        <v>129</v>
      </c>
      <c r="L5" s="111" t="s">
        <v>130</v>
      </c>
      <c r="M5" s="111" t="s">
        <v>124</v>
      </c>
      <c r="N5" s="111" t="s">
        <v>131</v>
      </c>
    </row>
    <row r="6" spans="1:14">
      <c r="A6" s="115">
        <v>45217</v>
      </c>
      <c r="B6" s="111" t="s">
        <v>132</v>
      </c>
      <c r="C6" s="112" t="s">
        <v>133</v>
      </c>
      <c r="D6" s="113" t="s">
        <v>134</v>
      </c>
      <c r="H6" s="111">
        <v>3000.68</v>
      </c>
      <c r="I6" s="116">
        <f>H6</f>
        <v>3000.68</v>
      </c>
      <c r="J6" s="114">
        <v>3000.68</v>
      </c>
      <c r="K6" s="111" t="s">
        <v>135</v>
      </c>
      <c r="L6" s="111">
        <v>5800</v>
      </c>
      <c r="M6" s="111">
        <v>95113516</v>
      </c>
      <c r="N6" s="111" t="s">
        <v>136</v>
      </c>
    </row>
    <row r="7" spans="1:14">
      <c r="A7" s="115">
        <v>45217</v>
      </c>
      <c r="B7" s="117" t="s">
        <v>137</v>
      </c>
      <c r="C7" s="118" t="s">
        <v>133</v>
      </c>
      <c r="D7" s="119" t="s">
        <v>134</v>
      </c>
      <c r="E7" s="119"/>
      <c r="H7" s="117">
        <v>-2080</v>
      </c>
      <c r="I7" s="116">
        <f>I6+H7</f>
        <v>920.67999999999984</v>
      </c>
      <c r="J7" s="114">
        <v>920.68</v>
      </c>
      <c r="K7" s="117" t="s">
        <v>138</v>
      </c>
      <c r="L7" s="111">
        <v>5800</v>
      </c>
      <c r="M7" s="111">
        <v>36114333</v>
      </c>
      <c r="N7" s="111" t="s">
        <v>139</v>
      </c>
    </row>
    <row r="8" spans="1:14">
      <c r="A8" s="115">
        <v>45222</v>
      </c>
      <c r="B8" s="111" t="s">
        <v>137</v>
      </c>
      <c r="C8" s="112" t="s">
        <v>133</v>
      </c>
      <c r="D8" s="113" t="s">
        <v>134</v>
      </c>
      <c r="F8" s="116"/>
      <c r="G8" s="116"/>
      <c r="H8" s="120">
        <v>910</v>
      </c>
      <c r="I8" s="116">
        <f>I7+H8</f>
        <v>1830.6799999999998</v>
      </c>
      <c r="J8" s="116">
        <v>1830.68</v>
      </c>
      <c r="K8" s="120" t="s">
        <v>140</v>
      </c>
      <c r="L8" s="111">
        <v>165</v>
      </c>
      <c r="M8" s="111">
        <v>88888888</v>
      </c>
      <c r="N8" s="111" t="s">
        <v>141</v>
      </c>
    </row>
    <row r="9" spans="1:14">
      <c r="A9" s="115">
        <v>45222</v>
      </c>
      <c r="B9" s="121" t="s">
        <v>137</v>
      </c>
      <c r="C9" s="122">
        <v>130</v>
      </c>
      <c r="D9" s="123">
        <v>9</v>
      </c>
      <c r="E9" s="123"/>
      <c r="F9" s="124">
        <f>D9*C9</f>
        <v>1170</v>
      </c>
      <c r="G9" s="124"/>
      <c r="H9" s="121">
        <v>0</v>
      </c>
      <c r="I9" s="124"/>
      <c r="J9" s="114">
        <v>1830.68</v>
      </c>
      <c r="K9" s="111" t="s">
        <v>142</v>
      </c>
      <c r="L9" s="111">
        <v>165</v>
      </c>
      <c r="M9" s="111">
        <v>88888888</v>
      </c>
      <c r="N9" s="111" t="s">
        <v>141</v>
      </c>
    </row>
    <row r="10" spans="1:14">
      <c r="A10" s="115">
        <v>45226</v>
      </c>
      <c r="B10" s="111" t="s">
        <v>137</v>
      </c>
      <c r="C10" s="112">
        <v>157.30000000000001</v>
      </c>
      <c r="D10" s="113">
        <v>1</v>
      </c>
      <c r="H10" s="111">
        <v>-157.63</v>
      </c>
      <c r="I10" s="125">
        <v>0</v>
      </c>
      <c r="J10" s="125">
        <v>1830.68</v>
      </c>
      <c r="K10" s="126" t="s">
        <v>143</v>
      </c>
      <c r="L10" s="111">
        <v>165</v>
      </c>
      <c r="M10" s="111">
        <v>95215533</v>
      </c>
      <c r="N10" s="111" t="s">
        <v>144</v>
      </c>
    </row>
    <row r="11" spans="1:14">
      <c r="A11" s="115">
        <v>45226</v>
      </c>
      <c r="B11" s="111" t="s">
        <v>137</v>
      </c>
      <c r="C11" s="112">
        <v>157.30000000000001</v>
      </c>
      <c r="D11" s="113">
        <v>2</v>
      </c>
      <c r="H11" s="111">
        <v>-315.26</v>
      </c>
      <c r="I11" s="125">
        <v>0</v>
      </c>
      <c r="J11" s="125">
        <v>1830.68</v>
      </c>
      <c r="K11" s="126" t="s">
        <v>145</v>
      </c>
      <c r="L11" s="111">
        <v>165</v>
      </c>
      <c r="M11" s="111">
        <v>95215846</v>
      </c>
      <c r="N11" s="111" t="s">
        <v>144</v>
      </c>
    </row>
    <row r="12" spans="1:14">
      <c r="A12" s="115">
        <v>45229</v>
      </c>
      <c r="B12" s="111" t="s">
        <v>137</v>
      </c>
      <c r="C12" s="112">
        <v>173</v>
      </c>
      <c r="D12" s="113">
        <v>5</v>
      </c>
      <c r="H12" s="111">
        <v>-866.82</v>
      </c>
      <c r="I12" s="125">
        <v>0</v>
      </c>
      <c r="J12" s="125">
        <v>1830.68</v>
      </c>
      <c r="K12" s="126" t="s">
        <v>146</v>
      </c>
      <c r="L12" s="111">
        <v>165</v>
      </c>
      <c r="M12" s="111">
        <v>95103707</v>
      </c>
      <c r="N12" s="111" t="s">
        <v>144</v>
      </c>
    </row>
    <row r="13" spans="1:14">
      <c r="A13" s="115">
        <v>45229</v>
      </c>
      <c r="B13" s="111" t="s">
        <v>137</v>
      </c>
      <c r="C13" s="112">
        <v>173</v>
      </c>
      <c r="D13" s="113">
        <v>5</v>
      </c>
      <c r="H13" s="111">
        <v>157.63</v>
      </c>
      <c r="I13" s="125">
        <v>0</v>
      </c>
      <c r="J13" s="125">
        <v>1830.68</v>
      </c>
      <c r="K13" s="126" t="s">
        <v>147</v>
      </c>
      <c r="L13" s="111">
        <v>165</v>
      </c>
      <c r="M13" s="111">
        <v>18200988</v>
      </c>
      <c r="N13" s="111" t="s">
        <v>148</v>
      </c>
    </row>
    <row r="14" spans="1:14">
      <c r="A14" s="115">
        <v>45229</v>
      </c>
      <c r="B14" s="111" t="s">
        <v>137</v>
      </c>
      <c r="C14" s="112">
        <v>157.30000000000001</v>
      </c>
      <c r="D14" s="113">
        <v>2</v>
      </c>
      <c r="H14" s="111">
        <v>315.26</v>
      </c>
      <c r="I14" s="125">
        <v>0</v>
      </c>
      <c r="J14" s="125">
        <v>1830.68</v>
      </c>
      <c r="K14" s="126" t="s">
        <v>149</v>
      </c>
      <c r="L14" s="111">
        <v>165</v>
      </c>
      <c r="M14" s="111">
        <v>18201019</v>
      </c>
      <c r="N14" s="111" t="s">
        <v>148</v>
      </c>
    </row>
    <row r="15" spans="1:14">
      <c r="A15" s="115">
        <v>45229</v>
      </c>
      <c r="B15" s="111" t="s">
        <v>137</v>
      </c>
      <c r="C15" s="112">
        <v>157.30000000000001</v>
      </c>
      <c r="D15" s="113">
        <v>1</v>
      </c>
      <c r="H15" s="111">
        <v>866.82</v>
      </c>
      <c r="I15" s="125">
        <v>0</v>
      </c>
      <c r="J15" s="125">
        <v>1830.68</v>
      </c>
      <c r="K15" s="126" t="s">
        <v>150</v>
      </c>
      <c r="L15" s="111">
        <v>165</v>
      </c>
      <c r="M15" s="111">
        <v>18201200</v>
      </c>
      <c r="N15" s="111" t="s">
        <v>148</v>
      </c>
    </row>
    <row r="16" spans="1:14">
      <c r="A16" s="115">
        <v>45267</v>
      </c>
      <c r="B16" s="117" t="s">
        <v>151</v>
      </c>
      <c r="C16" s="118" t="s">
        <v>133</v>
      </c>
      <c r="D16" s="119" t="s">
        <v>134</v>
      </c>
      <c r="E16" s="119"/>
      <c r="H16" s="117">
        <v>-566</v>
      </c>
      <c r="I16" s="116">
        <f>I8+H16</f>
        <v>1264.6799999999998</v>
      </c>
      <c r="J16" s="114">
        <v>1264.68</v>
      </c>
      <c r="K16" s="127" t="s">
        <v>138</v>
      </c>
      <c r="L16" s="111">
        <v>5800</v>
      </c>
      <c r="M16" s="111">
        <v>36093318</v>
      </c>
      <c r="N16" s="111" t="s">
        <v>139</v>
      </c>
    </row>
    <row r="17" spans="1:14">
      <c r="A17" s="115">
        <v>45267</v>
      </c>
      <c r="B17" s="117" t="s">
        <v>152</v>
      </c>
      <c r="C17" s="118" t="s">
        <v>133</v>
      </c>
      <c r="D17" s="119" t="s">
        <v>134</v>
      </c>
      <c r="E17" s="119"/>
      <c r="H17" s="117">
        <v>-983.6</v>
      </c>
      <c r="I17" s="116">
        <f t="shared" ref="I17:I22" si="0">I16+H17</f>
        <v>281.07999999999981</v>
      </c>
      <c r="J17" s="114">
        <v>281.08</v>
      </c>
      <c r="K17" s="127" t="s">
        <v>138</v>
      </c>
      <c r="L17" s="111">
        <v>5800</v>
      </c>
      <c r="M17" s="111">
        <v>36093353</v>
      </c>
      <c r="N17" s="111" t="s">
        <v>139</v>
      </c>
    </row>
    <row r="18" spans="1:14">
      <c r="A18" s="115">
        <v>45267</v>
      </c>
      <c r="B18" s="111" t="s">
        <v>132</v>
      </c>
      <c r="C18" s="112" t="s">
        <v>133</v>
      </c>
      <c r="D18" s="113" t="s">
        <v>134</v>
      </c>
      <c r="H18" s="111">
        <v>5181.13</v>
      </c>
      <c r="I18" s="116">
        <f t="shared" si="0"/>
        <v>5462.21</v>
      </c>
      <c r="J18" s="114">
        <v>5462.21</v>
      </c>
      <c r="K18" s="111" t="s">
        <v>135</v>
      </c>
      <c r="L18" s="111">
        <v>5800</v>
      </c>
      <c r="M18" s="111">
        <v>36094012</v>
      </c>
      <c r="N18" s="111" t="s">
        <v>136</v>
      </c>
    </row>
    <row r="19" spans="1:14">
      <c r="A19" s="115">
        <v>45267</v>
      </c>
      <c r="B19" s="111">
        <v>808</v>
      </c>
      <c r="C19" s="112">
        <v>18.207357999999999</v>
      </c>
      <c r="D19" s="113">
        <v>300</v>
      </c>
      <c r="F19" s="128">
        <f>D19*C19</f>
        <v>5462.2073999999993</v>
      </c>
      <c r="G19" s="128"/>
      <c r="H19" s="111">
        <v>-5462.21</v>
      </c>
      <c r="I19" s="116">
        <f t="shared" si="0"/>
        <v>0</v>
      </c>
      <c r="J19" s="114">
        <v>0</v>
      </c>
      <c r="K19" s="111" t="s">
        <v>153</v>
      </c>
      <c r="L19" s="111">
        <v>5800</v>
      </c>
      <c r="M19" s="111">
        <v>36094012</v>
      </c>
      <c r="N19" s="111">
        <v>72</v>
      </c>
    </row>
    <row r="20" spans="1:14">
      <c r="A20" s="115">
        <v>45267</v>
      </c>
      <c r="B20" s="111" t="s">
        <v>132</v>
      </c>
      <c r="C20" s="112" t="s">
        <v>133</v>
      </c>
      <c r="D20" s="113" t="s">
        <v>134</v>
      </c>
      <c r="H20" s="111">
        <v>5238.8999999999996</v>
      </c>
      <c r="I20" s="116">
        <f t="shared" si="0"/>
        <v>5238.8999999999996</v>
      </c>
      <c r="J20" s="114">
        <v>5238.8999999999996</v>
      </c>
      <c r="K20" s="111" t="s">
        <v>135</v>
      </c>
      <c r="L20" s="111">
        <v>5800</v>
      </c>
      <c r="M20" s="111">
        <v>36094051</v>
      </c>
      <c r="N20" s="111" t="s">
        <v>136</v>
      </c>
    </row>
    <row r="21" spans="1:14">
      <c r="A21" s="115">
        <v>45267</v>
      </c>
      <c r="B21" s="111">
        <v>801</v>
      </c>
      <c r="C21" s="112">
        <v>523.88987099999997</v>
      </c>
      <c r="D21" s="113">
        <v>10</v>
      </c>
      <c r="F21" s="128">
        <f>D21*C21</f>
        <v>5238.8987099999995</v>
      </c>
      <c r="G21" s="128"/>
      <c r="H21" s="111">
        <v>-5238.8999999999996</v>
      </c>
      <c r="I21" s="116">
        <f t="shared" si="0"/>
        <v>0</v>
      </c>
      <c r="J21" s="114">
        <v>0</v>
      </c>
      <c r="K21" s="111" t="s">
        <v>154</v>
      </c>
      <c r="L21" s="111">
        <v>5800</v>
      </c>
      <c r="M21" s="111">
        <v>36094051</v>
      </c>
      <c r="N21" s="111">
        <v>72</v>
      </c>
    </row>
    <row r="22" spans="1:14">
      <c r="A22" s="115">
        <v>45267</v>
      </c>
      <c r="B22" s="111" t="s">
        <v>132</v>
      </c>
      <c r="C22" s="112" t="s">
        <v>133</v>
      </c>
      <c r="D22" s="113" t="s">
        <v>134</v>
      </c>
      <c r="H22" s="111">
        <v>1576.31</v>
      </c>
      <c r="I22" s="116">
        <f t="shared" si="0"/>
        <v>1576.31</v>
      </c>
      <c r="J22" s="114">
        <v>1576.31</v>
      </c>
      <c r="K22" s="111" t="s">
        <v>135</v>
      </c>
      <c r="L22" s="111">
        <v>5800</v>
      </c>
      <c r="M22" s="111">
        <v>10001</v>
      </c>
      <c r="N22" s="111" t="s">
        <v>136</v>
      </c>
    </row>
    <row r="23" spans="1:14">
      <c r="A23" s="115">
        <v>45267</v>
      </c>
      <c r="B23" s="111" t="s">
        <v>137</v>
      </c>
      <c r="C23" s="112">
        <v>157.30000000000001</v>
      </c>
      <c r="D23" s="113">
        <v>10</v>
      </c>
      <c r="H23" s="111">
        <v>-1576.31</v>
      </c>
      <c r="I23" s="125"/>
      <c r="J23" s="125">
        <v>1576.31</v>
      </c>
      <c r="K23" s="126" t="s">
        <v>155</v>
      </c>
      <c r="L23" s="111">
        <v>165</v>
      </c>
      <c r="M23" s="111">
        <v>36094616</v>
      </c>
      <c r="N23" s="111" t="s">
        <v>144</v>
      </c>
    </row>
    <row r="24" spans="1:14">
      <c r="A24" s="115">
        <v>45267</v>
      </c>
      <c r="B24" s="111" t="s">
        <v>137</v>
      </c>
      <c r="C24" s="112">
        <v>-157.53</v>
      </c>
      <c r="D24" s="113">
        <v>10</v>
      </c>
      <c r="H24" s="111">
        <v>-1575.3</v>
      </c>
      <c r="I24" s="125"/>
      <c r="J24" s="125">
        <v>1576.31</v>
      </c>
      <c r="K24" s="126" t="s">
        <v>156</v>
      </c>
      <c r="L24" s="111">
        <v>165</v>
      </c>
      <c r="M24" s="111">
        <v>36094724</v>
      </c>
      <c r="N24" s="111" t="s">
        <v>157</v>
      </c>
    </row>
    <row r="25" spans="1:14">
      <c r="A25" s="115">
        <v>45271</v>
      </c>
      <c r="B25" s="129" t="s">
        <v>137</v>
      </c>
      <c r="C25" s="130">
        <v>-143.69999999999999</v>
      </c>
      <c r="D25" s="131">
        <v>10</v>
      </c>
      <c r="E25" s="131"/>
      <c r="F25" s="129">
        <v>-1440.01</v>
      </c>
      <c r="G25" s="128">
        <v>3.01</v>
      </c>
      <c r="H25" s="129">
        <v>-1440.01</v>
      </c>
      <c r="I25" s="116">
        <f>I22+H25</f>
        <v>136.29999999999995</v>
      </c>
      <c r="J25" s="114">
        <v>136.30000000000001</v>
      </c>
      <c r="K25" s="111" t="s">
        <v>158</v>
      </c>
      <c r="L25" s="111">
        <v>165</v>
      </c>
      <c r="M25" s="111">
        <v>0</v>
      </c>
      <c r="N25" s="111" t="s">
        <v>159</v>
      </c>
    </row>
    <row r="26" spans="1:14">
      <c r="A26" s="115">
        <v>45271</v>
      </c>
      <c r="B26" s="111" t="s">
        <v>152</v>
      </c>
      <c r="C26" s="112" t="s">
        <v>133</v>
      </c>
      <c r="F26" s="116"/>
      <c r="G26" s="116"/>
      <c r="H26" s="120">
        <v>491.8</v>
      </c>
      <c r="I26" s="116">
        <f>I25+H26</f>
        <v>628.09999999999991</v>
      </c>
      <c r="J26" s="116">
        <v>628.1</v>
      </c>
      <c r="K26" s="120" t="s">
        <v>160</v>
      </c>
      <c r="L26" s="111">
        <v>165</v>
      </c>
      <c r="M26" s="111">
        <v>88888888</v>
      </c>
      <c r="N26" s="111" t="s">
        <v>141</v>
      </c>
    </row>
    <row r="27" spans="1:14">
      <c r="A27" s="115">
        <v>45271</v>
      </c>
      <c r="B27" s="121" t="s">
        <v>152</v>
      </c>
      <c r="C27" s="122">
        <v>49.18</v>
      </c>
      <c r="D27" s="123">
        <v>10</v>
      </c>
      <c r="E27" s="123"/>
      <c r="F27" s="124">
        <f>D27*C27</f>
        <v>491.8</v>
      </c>
      <c r="G27" s="124"/>
      <c r="H27" s="121">
        <v>0</v>
      </c>
      <c r="I27" s="124"/>
      <c r="J27" s="125">
        <v>628.1</v>
      </c>
      <c r="K27" s="126" t="s">
        <v>161</v>
      </c>
      <c r="L27" s="111">
        <v>165</v>
      </c>
      <c r="M27" s="111">
        <v>88888888</v>
      </c>
      <c r="N27" s="111" t="s">
        <v>141</v>
      </c>
    </row>
    <row r="28" spans="1:14">
      <c r="A28" s="115">
        <v>45271</v>
      </c>
      <c r="B28" s="111" t="s">
        <v>151</v>
      </c>
      <c r="C28" s="112" t="s">
        <v>133</v>
      </c>
      <c r="D28" s="113" t="s">
        <v>134</v>
      </c>
      <c r="F28" s="116"/>
      <c r="G28" s="116"/>
      <c r="H28" s="120">
        <v>198.1</v>
      </c>
      <c r="I28" s="116">
        <f>I26+H28</f>
        <v>826.19999999999993</v>
      </c>
      <c r="J28" s="116">
        <v>826.2</v>
      </c>
      <c r="K28" s="120" t="s">
        <v>160</v>
      </c>
      <c r="L28" s="111">
        <v>165</v>
      </c>
      <c r="M28" s="111">
        <v>88888888</v>
      </c>
      <c r="N28" s="111" t="s">
        <v>141</v>
      </c>
    </row>
    <row r="29" spans="1:14">
      <c r="A29" s="115">
        <v>45271</v>
      </c>
      <c r="B29" s="121" t="s">
        <v>151</v>
      </c>
      <c r="C29" s="122">
        <v>28.3</v>
      </c>
      <c r="D29" s="123">
        <v>13</v>
      </c>
      <c r="E29" s="123"/>
      <c r="F29" s="124">
        <f>D29*C29</f>
        <v>367.90000000000003</v>
      </c>
      <c r="G29" s="124"/>
      <c r="H29" s="121">
        <v>0</v>
      </c>
      <c r="I29" s="124"/>
      <c r="J29" s="125">
        <v>826.2</v>
      </c>
      <c r="K29" s="126" t="s">
        <v>162</v>
      </c>
      <c r="L29" s="111">
        <v>165</v>
      </c>
      <c r="M29" s="111">
        <v>88888888</v>
      </c>
      <c r="N29" s="111" t="s">
        <v>141</v>
      </c>
    </row>
    <row r="30" spans="1:14">
      <c r="A30" s="115">
        <v>45273</v>
      </c>
      <c r="B30" s="111" t="s">
        <v>121</v>
      </c>
      <c r="C30" s="112" t="s">
        <v>163</v>
      </c>
      <c r="D30" s="113" t="s">
        <v>164</v>
      </c>
      <c r="H30" s="111">
        <v>826.2</v>
      </c>
      <c r="I30" s="116">
        <f>I28+H30</f>
        <v>1652.4</v>
      </c>
      <c r="J30" s="114">
        <v>1652.4</v>
      </c>
      <c r="K30" s="111" t="s">
        <v>135</v>
      </c>
      <c r="L30" s="111">
        <v>5800</v>
      </c>
      <c r="M30" s="111">
        <v>36151331</v>
      </c>
      <c r="N30" s="111" t="s">
        <v>165</v>
      </c>
    </row>
    <row r="31" spans="1:14">
      <c r="A31" s="115">
        <v>45273</v>
      </c>
      <c r="B31" s="117" t="s">
        <v>166</v>
      </c>
      <c r="C31" s="118" t="s">
        <v>163</v>
      </c>
      <c r="D31" s="119" t="s">
        <v>164</v>
      </c>
      <c r="E31" s="119"/>
      <c r="H31" s="117">
        <v>-1652.4</v>
      </c>
      <c r="I31" s="116">
        <f>I30+H31</f>
        <v>0</v>
      </c>
      <c r="J31" s="114">
        <v>0</v>
      </c>
      <c r="K31" s="117" t="s">
        <v>138</v>
      </c>
      <c r="L31" s="111">
        <v>5800</v>
      </c>
      <c r="M31" s="111">
        <v>36151331</v>
      </c>
      <c r="N31" s="111" t="s">
        <v>167</v>
      </c>
    </row>
    <row r="32" spans="1:14">
      <c r="A32" s="115">
        <v>45273</v>
      </c>
      <c r="B32" s="111" t="s">
        <v>121</v>
      </c>
      <c r="C32" s="112" t="s">
        <v>163</v>
      </c>
      <c r="D32" s="113" t="s">
        <v>164</v>
      </c>
      <c r="H32" s="111">
        <v>21088.49</v>
      </c>
      <c r="I32" s="116">
        <f>I31+H32</f>
        <v>21088.49</v>
      </c>
      <c r="J32" s="114">
        <v>21088.49</v>
      </c>
      <c r="K32" s="111" t="s">
        <v>135</v>
      </c>
      <c r="L32" s="111">
        <v>5800</v>
      </c>
      <c r="M32" s="111">
        <v>36151857</v>
      </c>
      <c r="N32" s="111" t="s">
        <v>165</v>
      </c>
    </row>
    <row r="33" spans="1:14">
      <c r="A33" s="115">
        <v>45273</v>
      </c>
      <c r="B33" s="111">
        <v>801</v>
      </c>
      <c r="C33" s="112">
        <v>527.21223999999995</v>
      </c>
      <c r="D33" s="113">
        <v>40</v>
      </c>
      <c r="F33" s="128">
        <f>D33*C33</f>
        <v>21088.489599999997</v>
      </c>
      <c r="G33" s="128"/>
      <c r="H33" s="111">
        <v>-21088.49</v>
      </c>
      <c r="I33" s="116">
        <f>I32+H33</f>
        <v>0</v>
      </c>
      <c r="J33" s="114">
        <v>0</v>
      </c>
      <c r="K33" s="111" t="s">
        <v>168</v>
      </c>
      <c r="L33" s="111">
        <v>5800</v>
      </c>
      <c r="M33" s="111">
        <v>36151857</v>
      </c>
      <c r="N33" s="111">
        <v>72</v>
      </c>
    </row>
    <row r="34" spans="1:14">
      <c r="A34" s="115">
        <v>45278</v>
      </c>
      <c r="B34" s="111" t="s">
        <v>166</v>
      </c>
      <c r="C34" s="112" t="s">
        <v>163</v>
      </c>
      <c r="D34" s="113" t="s">
        <v>164</v>
      </c>
      <c r="F34" s="116"/>
      <c r="G34" s="116"/>
      <c r="H34" s="120">
        <v>220.32</v>
      </c>
      <c r="I34" s="116">
        <f>I33+H34</f>
        <v>220.32</v>
      </c>
      <c r="J34" s="116">
        <v>220.32</v>
      </c>
      <c r="K34" s="120" t="s">
        <v>160</v>
      </c>
      <c r="L34" s="111">
        <v>165</v>
      </c>
      <c r="M34" s="111">
        <v>88888888</v>
      </c>
      <c r="N34" s="111" t="s">
        <v>169</v>
      </c>
    </row>
    <row r="35" spans="1:14">
      <c r="A35" s="115">
        <v>45278</v>
      </c>
      <c r="B35" s="121" t="s">
        <v>166</v>
      </c>
      <c r="C35" s="122">
        <v>55.08</v>
      </c>
      <c r="D35" s="123">
        <v>26</v>
      </c>
      <c r="E35" s="123"/>
      <c r="F35" s="124">
        <f>D35*C35</f>
        <v>1432.08</v>
      </c>
      <c r="G35" s="124"/>
      <c r="H35" s="121">
        <v>0</v>
      </c>
      <c r="I35" s="124"/>
      <c r="J35" s="114">
        <v>220.32</v>
      </c>
      <c r="K35" s="111" t="s">
        <v>170</v>
      </c>
      <c r="L35" s="111">
        <v>165</v>
      </c>
      <c r="M35" s="111">
        <v>88888888</v>
      </c>
      <c r="N35" s="111" t="s">
        <v>169</v>
      </c>
    </row>
    <row r="36" spans="1:14">
      <c r="A36" s="115">
        <v>45288</v>
      </c>
      <c r="B36" s="132">
        <v>808</v>
      </c>
      <c r="C36" s="133">
        <v>18.625761000000001</v>
      </c>
      <c r="D36" s="134">
        <v>-300</v>
      </c>
      <c r="E36" s="134"/>
      <c r="F36" s="135"/>
      <c r="G36" s="135"/>
      <c r="H36" s="132">
        <v>5587.73</v>
      </c>
      <c r="I36" s="116">
        <f>I34+H36</f>
        <v>5808.0499999999993</v>
      </c>
      <c r="J36" s="114">
        <v>5808.05</v>
      </c>
      <c r="K36" s="111" t="s">
        <v>171</v>
      </c>
      <c r="L36" s="111">
        <v>5800</v>
      </c>
      <c r="M36" s="111">
        <v>95105725</v>
      </c>
      <c r="N36" s="111">
        <v>73</v>
      </c>
    </row>
    <row r="37" spans="1:14">
      <c r="A37" s="115">
        <v>45288</v>
      </c>
      <c r="B37" s="111" t="s">
        <v>121</v>
      </c>
      <c r="C37" s="112" t="s">
        <v>163</v>
      </c>
      <c r="D37" s="113" t="s">
        <v>164</v>
      </c>
      <c r="H37" s="111">
        <v>-5587.73</v>
      </c>
      <c r="I37" s="116">
        <f>I36+H37</f>
        <v>220.31999999999971</v>
      </c>
      <c r="J37" s="114">
        <v>220.32</v>
      </c>
      <c r="K37" s="111" t="s">
        <v>172</v>
      </c>
      <c r="L37" s="111">
        <v>5800</v>
      </c>
      <c r="M37" s="111">
        <v>95105725</v>
      </c>
      <c r="N37" s="111" t="s">
        <v>173</v>
      </c>
    </row>
    <row r="38" spans="1:14">
      <c r="A38" s="115">
        <v>45288</v>
      </c>
      <c r="B38" s="111" t="s">
        <v>121</v>
      </c>
      <c r="C38" s="112" t="s">
        <v>163</v>
      </c>
      <c r="D38" s="113" t="s">
        <v>164</v>
      </c>
      <c r="H38" s="111">
        <v>2086.5100000000002</v>
      </c>
      <c r="I38" s="116">
        <f>I37+H38</f>
        <v>2306.83</v>
      </c>
      <c r="J38" s="114">
        <v>2306.83</v>
      </c>
      <c r="K38" s="111" t="s">
        <v>135</v>
      </c>
      <c r="L38" s="111">
        <v>5800</v>
      </c>
      <c r="M38" s="111">
        <v>10001</v>
      </c>
      <c r="N38" s="111" t="s">
        <v>165</v>
      </c>
    </row>
    <row r="39" spans="1:14">
      <c r="A39" s="115">
        <v>45288</v>
      </c>
      <c r="B39" s="111" t="s">
        <v>174</v>
      </c>
      <c r="C39" s="112">
        <v>115.1</v>
      </c>
      <c r="D39" s="113">
        <v>20</v>
      </c>
      <c r="H39" s="111">
        <v>-2306.83</v>
      </c>
      <c r="I39" s="125"/>
      <c r="J39" s="125">
        <v>2306.83</v>
      </c>
      <c r="K39" s="126" t="s">
        <v>175</v>
      </c>
      <c r="L39" s="111">
        <v>165</v>
      </c>
      <c r="M39" s="111">
        <v>95110347</v>
      </c>
      <c r="N39" s="111" t="s">
        <v>176</v>
      </c>
    </row>
    <row r="40" spans="1:14">
      <c r="A40" s="115">
        <v>45288</v>
      </c>
      <c r="B40" s="111" t="s">
        <v>121</v>
      </c>
      <c r="C40" s="112" t="s">
        <v>163</v>
      </c>
      <c r="D40" s="113" t="s">
        <v>164</v>
      </c>
      <c r="H40" s="111">
        <v>3960.3</v>
      </c>
      <c r="I40" s="116">
        <f>I38+H40</f>
        <v>6267.13</v>
      </c>
      <c r="J40" s="114">
        <v>6267.13</v>
      </c>
      <c r="K40" s="111" t="s">
        <v>135</v>
      </c>
      <c r="L40" s="111">
        <v>5800</v>
      </c>
      <c r="M40" s="111">
        <v>10001</v>
      </c>
      <c r="N40" s="111" t="s">
        <v>165</v>
      </c>
    </row>
    <row r="41" spans="1:14">
      <c r="A41" s="115">
        <v>45288</v>
      </c>
      <c r="B41" s="111" t="s">
        <v>166</v>
      </c>
      <c r="C41" s="112">
        <v>39.520000000000003</v>
      </c>
      <c r="D41" s="113">
        <v>100</v>
      </c>
      <c r="H41" s="111">
        <v>-3960.3</v>
      </c>
      <c r="I41" s="125"/>
      <c r="J41" s="125">
        <v>6267.13</v>
      </c>
      <c r="K41" s="126" t="s">
        <v>177</v>
      </c>
      <c r="L41" s="111">
        <v>165</v>
      </c>
      <c r="M41" s="111">
        <v>95111027</v>
      </c>
      <c r="N41" s="111" t="s">
        <v>176</v>
      </c>
    </row>
    <row r="42" spans="1:14">
      <c r="A42" s="126"/>
      <c r="B42" s="126"/>
      <c r="C42" s="136"/>
      <c r="D42" s="137"/>
      <c r="E42" s="137"/>
      <c r="F42" s="125"/>
      <c r="G42" s="125"/>
      <c r="H42" s="126"/>
      <c r="I42" s="125"/>
      <c r="J42" s="125"/>
      <c r="K42" s="126"/>
      <c r="L42" s="126"/>
      <c r="M42" s="126"/>
      <c r="N42" s="126"/>
    </row>
    <row r="43" spans="1:14">
      <c r="A43" s="115">
        <v>45293</v>
      </c>
      <c r="B43" s="129" t="s">
        <v>178</v>
      </c>
      <c r="C43" s="130">
        <v>-115.1</v>
      </c>
      <c r="D43" s="131">
        <v>20</v>
      </c>
      <c r="E43" s="131"/>
      <c r="F43" s="128">
        <f>H43/D43</f>
        <v>-115.3415</v>
      </c>
      <c r="G43" s="128">
        <v>4.83</v>
      </c>
      <c r="H43" s="129">
        <v>-2306.83</v>
      </c>
      <c r="I43" s="116">
        <f>I40+H43</f>
        <v>3960.3</v>
      </c>
      <c r="J43" s="114">
        <v>3960.3</v>
      </c>
      <c r="K43" s="111" t="s">
        <v>179</v>
      </c>
      <c r="L43" s="111">
        <v>165</v>
      </c>
      <c r="M43" s="111">
        <v>0</v>
      </c>
      <c r="N43" s="111" t="s">
        <v>180</v>
      </c>
    </row>
    <row r="44" spans="1:14">
      <c r="A44" s="115">
        <v>45293</v>
      </c>
      <c r="B44" s="129" t="s">
        <v>181</v>
      </c>
      <c r="C44" s="130">
        <v>-39.5</v>
      </c>
      <c r="D44" s="131">
        <v>100</v>
      </c>
      <c r="E44" s="131"/>
      <c r="F44" s="128">
        <f>H44/D44</f>
        <v>-39.582999999999998</v>
      </c>
      <c r="G44" s="128">
        <v>8.3000000000000007</v>
      </c>
      <c r="H44" s="129">
        <v>-3958.3</v>
      </c>
      <c r="I44" s="116">
        <f>I43+H44</f>
        <v>2</v>
      </c>
      <c r="J44" s="114">
        <v>2</v>
      </c>
      <c r="K44" s="111" t="s">
        <v>182</v>
      </c>
      <c r="L44" s="111">
        <v>165</v>
      </c>
      <c r="M44" s="111">
        <v>0</v>
      </c>
      <c r="N44" s="111" t="s">
        <v>180</v>
      </c>
    </row>
    <row r="45" spans="1:14">
      <c r="A45" s="115">
        <v>45293</v>
      </c>
      <c r="B45" s="132">
        <v>801</v>
      </c>
      <c r="C45" s="133">
        <v>538.78970700000002</v>
      </c>
      <c r="D45" s="134">
        <v>-28</v>
      </c>
      <c r="E45" s="134"/>
      <c r="F45" s="135"/>
      <c r="G45" s="135"/>
      <c r="H45" s="132">
        <v>15086.11</v>
      </c>
      <c r="I45" s="116">
        <f>I44+H45</f>
        <v>15088.11</v>
      </c>
      <c r="J45" s="114">
        <v>15088.11</v>
      </c>
      <c r="K45" s="111" t="s">
        <v>183</v>
      </c>
      <c r="L45" s="111">
        <v>5800</v>
      </c>
      <c r="M45" s="111">
        <v>95112740</v>
      </c>
      <c r="N45" s="111">
        <v>73</v>
      </c>
    </row>
    <row r="46" spans="1:14">
      <c r="A46" s="115">
        <v>45293</v>
      </c>
      <c r="B46" s="111" t="s">
        <v>184</v>
      </c>
      <c r="C46" s="112" t="s">
        <v>133</v>
      </c>
      <c r="D46" s="113" t="s">
        <v>185</v>
      </c>
      <c r="H46" s="111">
        <v>-15086.11</v>
      </c>
      <c r="I46" s="116">
        <f>I45+H46</f>
        <v>2</v>
      </c>
      <c r="J46" s="114">
        <v>2</v>
      </c>
      <c r="K46" s="111" t="s">
        <v>172</v>
      </c>
      <c r="L46" s="111">
        <v>5800</v>
      </c>
      <c r="M46" s="111">
        <v>95112740</v>
      </c>
      <c r="N46" s="111" t="s">
        <v>173</v>
      </c>
    </row>
    <row r="47" spans="1:14">
      <c r="A47" s="115">
        <v>45294</v>
      </c>
      <c r="B47" s="111" t="s">
        <v>184</v>
      </c>
      <c r="C47" s="112" t="s">
        <v>133</v>
      </c>
      <c r="D47" s="113" t="s">
        <v>185</v>
      </c>
      <c r="G47" s="114">
        <v>-1.9</v>
      </c>
      <c r="H47" s="111">
        <v>0</v>
      </c>
      <c r="I47" s="116">
        <f>I46+G47</f>
        <v>0.10000000000000009</v>
      </c>
      <c r="J47" s="114">
        <v>0.1</v>
      </c>
      <c r="K47" s="111" t="s">
        <v>186</v>
      </c>
      <c r="L47" s="111">
        <v>165</v>
      </c>
      <c r="M47" s="111">
        <v>22229971</v>
      </c>
      <c r="N47" s="111" t="s">
        <v>187</v>
      </c>
    </row>
    <row r="48" spans="1:14">
      <c r="A48" s="115">
        <v>45294</v>
      </c>
      <c r="B48" s="111" t="s">
        <v>184</v>
      </c>
      <c r="C48" s="112" t="s">
        <v>133</v>
      </c>
      <c r="D48" s="113" t="s">
        <v>185</v>
      </c>
      <c r="G48" s="114">
        <v>-0.1</v>
      </c>
      <c r="H48" s="111">
        <v>-0.1</v>
      </c>
      <c r="I48" s="116">
        <f>I47+G48</f>
        <v>0</v>
      </c>
      <c r="J48" s="114">
        <v>0</v>
      </c>
      <c r="K48" s="111" t="s">
        <v>188</v>
      </c>
      <c r="L48" s="111">
        <v>165</v>
      </c>
      <c r="M48" s="111">
        <v>22229977</v>
      </c>
      <c r="N48" s="111" t="s">
        <v>189</v>
      </c>
    </row>
    <row r="49" spans="1:14">
      <c r="A49" s="115">
        <v>45295</v>
      </c>
      <c r="B49" s="132">
        <v>801</v>
      </c>
      <c r="C49" s="133">
        <v>540.000044</v>
      </c>
      <c r="D49" s="134">
        <v>-22</v>
      </c>
      <c r="E49" s="134"/>
      <c r="F49" s="135"/>
      <c r="G49" s="135"/>
      <c r="H49" s="132">
        <v>11880</v>
      </c>
      <c r="I49" s="116">
        <f t="shared" ref="I49:I55" si="1">I48+H49</f>
        <v>11880</v>
      </c>
      <c r="J49" s="114">
        <v>11880</v>
      </c>
      <c r="K49" s="111" t="s">
        <v>171</v>
      </c>
      <c r="L49" s="111">
        <v>5800</v>
      </c>
      <c r="M49" s="111">
        <v>95101505</v>
      </c>
      <c r="N49" s="111">
        <v>73</v>
      </c>
    </row>
    <row r="50" spans="1:14">
      <c r="A50" s="115">
        <v>45295</v>
      </c>
      <c r="B50" s="111" t="s">
        <v>184</v>
      </c>
      <c r="C50" s="112" t="s">
        <v>133</v>
      </c>
      <c r="D50" s="113" t="s">
        <v>185</v>
      </c>
      <c r="H50" s="111">
        <v>-11855.75</v>
      </c>
      <c r="I50" s="116">
        <f t="shared" si="1"/>
        <v>24.25</v>
      </c>
      <c r="J50" s="114">
        <v>24.25</v>
      </c>
      <c r="K50" s="111" t="s">
        <v>172</v>
      </c>
      <c r="L50" s="111">
        <v>5800</v>
      </c>
      <c r="M50" s="111">
        <v>95101505</v>
      </c>
      <c r="N50" s="111" t="s">
        <v>173</v>
      </c>
    </row>
    <row r="51" spans="1:14">
      <c r="A51" s="115">
        <v>45295</v>
      </c>
      <c r="B51" s="111" t="s">
        <v>184</v>
      </c>
      <c r="C51" s="112" t="s">
        <v>133</v>
      </c>
      <c r="D51" s="113" t="s">
        <v>185</v>
      </c>
      <c r="G51" s="114">
        <v>-23.1</v>
      </c>
      <c r="H51" s="111">
        <v>-23.1</v>
      </c>
      <c r="I51" s="116">
        <f t="shared" si="1"/>
        <v>1.1499999999999986</v>
      </c>
      <c r="J51" s="114">
        <v>1.1499999999999999</v>
      </c>
      <c r="K51" s="111" t="s">
        <v>186</v>
      </c>
      <c r="L51" s="111">
        <v>5800</v>
      </c>
      <c r="M51" s="111">
        <v>95109971</v>
      </c>
      <c r="N51" s="111" t="s">
        <v>187</v>
      </c>
    </row>
    <row r="52" spans="1:14">
      <c r="A52" s="115">
        <v>45295</v>
      </c>
      <c r="B52" s="111" t="s">
        <v>184</v>
      </c>
      <c r="C52" s="112" t="s">
        <v>133</v>
      </c>
      <c r="D52" s="113" t="s">
        <v>185</v>
      </c>
      <c r="G52" s="114">
        <v>-1.1499999999999999</v>
      </c>
      <c r="H52" s="111">
        <v>-1.1499999999999999</v>
      </c>
      <c r="I52" s="116">
        <f t="shared" si="1"/>
        <v>0</v>
      </c>
      <c r="J52" s="114">
        <v>0</v>
      </c>
      <c r="K52" s="111" t="s">
        <v>188</v>
      </c>
      <c r="L52" s="111">
        <v>5800</v>
      </c>
      <c r="M52" s="111">
        <v>95109977</v>
      </c>
      <c r="N52" s="111" t="s">
        <v>189</v>
      </c>
    </row>
    <row r="53" spans="1:14">
      <c r="A53" s="115">
        <v>45296</v>
      </c>
      <c r="B53" s="111" t="s">
        <v>184</v>
      </c>
      <c r="C53" s="112" t="s">
        <v>133</v>
      </c>
      <c r="D53" s="113" t="s">
        <v>185</v>
      </c>
      <c r="H53" s="111">
        <v>59466.12</v>
      </c>
      <c r="I53" s="116">
        <f t="shared" si="1"/>
        <v>59466.12</v>
      </c>
      <c r="J53" s="114">
        <v>59466.12</v>
      </c>
      <c r="K53" s="111" t="s">
        <v>135</v>
      </c>
      <c r="L53" s="111">
        <v>5800</v>
      </c>
      <c r="M53" s="111">
        <v>36161744</v>
      </c>
      <c r="N53" s="111" t="s">
        <v>165</v>
      </c>
    </row>
    <row r="54" spans="1:14">
      <c r="A54" s="115">
        <v>45296</v>
      </c>
      <c r="B54" s="129">
        <v>801</v>
      </c>
      <c r="C54" s="130">
        <v>540.60110799999995</v>
      </c>
      <c r="D54" s="131">
        <v>110</v>
      </c>
      <c r="E54" s="131"/>
      <c r="F54" s="128">
        <f>D54*C54</f>
        <v>59466.121879999992</v>
      </c>
      <c r="G54" s="128"/>
      <c r="H54" s="129">
        <v>-59466.12</v>
      </c>
      <c r="I54" s="116">
        <f t="shared" si="1"/>
        <v>0</v>
      </c>
      <c r="J54" s="114">
        <v>0</v>
      </c>
      <c r="K54" s="111" t="s">
        <v>190</v>
      </c>
      <c r="L54" s="111">
        <v>5800</v>
      </c>
      <c r="M54" s="111">
        <v>36161744</v>
      </c>
      <c r="N54" s="111">
        <v>72</v>
      </c>
    </row>
    <row r="55" spans="1:14">
      <c r="A55" s="115">
        <v>45296</v>
      </c>
      <c r="B55" s="111" t="s">
        <v>184</v>
      </c>
      <c r="C55" s="112" t="s">
        <v>133</v>
      </c>
      <c r="D55" s="113" t="s">
        <v>185</v>
      </c>
      <c r="H55" s="111">
        <v>27030.06</v>
      </c>
      <c r="I55" s="116">
        <f t="shared" si="1"/>
        <v>27030.06</v>
      </c>
      <c r="J55" s="114">
        <v>27030.06</v>
      </c>
      <c r="K55" s="111" t="s">
        <v>135</v>
      </c>
      <c r="L55" s="111">
        <v>5800</v>
      </c>
      <c r="M55" s="111">
        <v>95173631</v>
      </c>
      <c r="N55" s="111" t="s">
        <v>165</v>
      </c>
    </row>
    <row r="56" spans="1:14">
      <c r="A56" s="115">
        <v>45296</v>
      </c>
      <c r="B56" s="111">
        <v>801</v>
      </c>
      <c r="C56" s="112" t="s">
        <v>191</v>
      </c>
      <c r="D56" s="113">
        <v>50000</v>
      </c>
      <c r="H56" s="111">
        <v>-27030.06</v>
      </c>
      <c r="I56" s="125"/>
      <c r="J56" s="125">
        <v>27030.06</v>
      </c>
      <c r="K56" s="126" t="s">
        <v>192</v>
      </c>
      <c r="L56" s="111">
        <v>5800</v>
      </c>
      <c r="M56" s="111">
        <v>95173631</v>
      </c>
      <c r="N56" s="111" t="s">
        <v>193</v>
      </c>
    </row>
    <row r="57" spans="1:14">
      <c r="A57" s="115">
        <v>45299</v>
      </c>
      <c r="B57" s="111" t="s">
        <v>184</v>
      </c>
      <c r="C57" s="112" t="s">
        <v>133</v>
      </c>
      <c r="D57" s="113" t="s">
        <v>185</v>
      </c>
      <c r="H57" s="111">
        <v>91.67</v>
      </c>
      <c r="I57" s="116">
        <f>I55+H57</f>
        <v>27121.73</v>
      </c>
      <c r="J57" s="114">
        <v>27121.73</v>
      </c>
      <c r="K57" s="111" t="s">
        <v>135</v>
      </c>
      <c r="L57" s="111">
        <v>5800</v>
      </c>
      <c r="M57" s="111">
        <v>58009517</v>
      </c>
      <c r="N57" s="111" t="s">
        <v>165</v>
      </c>
    </row>
    <row r="58" spans="1:14">
      <c r="A58" s="115">
        <v>45299</v>
      </c>
      <c r="B58" s="129">
        <v>801</v>
      </c>
      <c r="C58" s="130">
        <v>542.43450199999995</v>
      </c>
      <c r="D58" s="131">
        <v>50</v>
      </c>
      <c r="E58" s="131"/>
      <c r="F58" s="128">
        <f>D58*C58</f>
        <v>27121.725099999996</v>
      </c>
      <c r="G58" s="128"/>
      <c r="H58" s="129">
        <v>-27121.73</v>
      </c>
      <c r="I58" s="125"/>
      <c r="J58" s="125">
        <v>0</v>
      </c>
      <c r="K58" s="126" t="s">
        <v>194</v>
      </c>
      <c r="L58" s="111">
        <v>5800</v>
      </c>
      <c r="M58" s="111">
        <v>95173631</v>
      </c>
      <c r="N58" s="111" t="s">
        <v>195</v>
      </c>
    </row>
    <row r="59" spans="1:14">
      <c r="A59" s="115">
        <v>45313</v>
      </c>
      <c r="B59" s="111" t="s">
        <v>181</v>
      </c>
      <c r="C59" s="112">
        <v>51.4</v>
      </c>
      <c r="D59" s="113">
        <v>-126</v>
      </c>
      <c r="H59" s="111">
        <v>6462.8</v>
      </c>
      <c r="I59" s="125"/>
      <c r="J59" s="125">
        <v>0</v>
      </c>
      <c r="K59" s="126" t="s">
        <v>196</v>
      </c>
      <c r="L59" s="111">
        <v>165</v>
      </c>
      <c r="M59" s="111">
        <v>95164217</v>
      </c>
      <c r="N59" s="111" t="s">
        <v>197</v>
      </c>
    </row>
    <row r="60" spans="1:14">
      <c r="A60" s="115">
        <v>45313</v>
      </c>
      <c r="B60" s="111" t="s">
        <v>198</v>
      </c>
      <c r="C60" s="112">
        <v>41.6</v>
      </c>
      <c r="D60" s="113">
        <v>-13</v>
      </c>
      <c r="H60" s="111">
        <v>539.66999999999996</v>
      </c>
      <c r="I60" s="125"/>
      <c r="J60" s="125">
        <v>0</v>
      </c>
      <c r="K60" s="126" t="s">
        <v>199</v>
      </c>
      <c r="L60" s="111">
        <v>165</v>
      </c>
      <c r="M60" s="111">
        <v>95164250</v>
      </c>
      <c r="N60" s="111" t="s">
        <v>197</v>
      </c>
    </row>
    <row r="61" spans="1:14">
      <c r="A61" s="115">
        <v>45315</v>
      </c>
      <c r="B61" s="120" t="s">
        <v>181</v>
      </c>
      <c r="C61" s="138">
        <v>-51.4</v>
      </c>
      <c r="D61" s="139">
        <v>-126</v>
      </c>
      <c r="E61" s="139"/>
      <c r="F61" s="116">
        <f>D61*C61</f>
        <v>6476.4</v>
      </c>
      <c r="G61" s="116"/>
      <c r="H61" s="120">
        <v>6462.8</v>
      </c>
      <c r="I61" s="116">
        <f>I60+H61</f>
        <v>6462.8</v>
      </c>
      <c r="J61" s="114">
        <v>6462.8</v>
      </c>
      <c r="K61" s="111" t="s">
        <v>200</v>
      </c>
      <c r="L61" s="111">
        <v>165</v>
      </c>
      <c r="M61" s="111">
        <v>0</v>
      </c>
      <c r="N61" s="111" t="s">
        <v>201</v>
      </c>
    </row>
    <row r="62" spans="1:14">
      <c r="A62" s="115">
        <v>45315</v>
      </c>
      <c r="B62" s="120" t="s">
        <v>198</v>
      </c>
      <c r="C62" s="138">
        <v>-41.6</v>
      </c>
      <c r="D62" s="139">
        <v>-13</v>
      </c>
      <c r="E62" s="139"/>
      <c r="F62" s="116">
        <f>D62*C62</f>
        <v>540.80000000000007</v>
      </c>
      <c r="G62" s="116"/>
      <c r="H62" s="120">
        <v>539.66999999999996</v>
      </c>
      <c r="I62" s="116">
        <f>I61+H62</f>
        <v>7002.47</v>
      </c>
      <c r="J62" s="114">
        <v>7002.47</v>
      </c>
      <c r="K62" s="111" t="s">
        <v>202</v>
      </c>
      <c r="L62" s="111">
        <v>165</v>
      </c>
      <c r="M62" s="111">
        <v>0</v>
      </c>
      <c r="N62" s="111" t="s">
        <v>201</v>
      </c>
    </row>
    <row r="63" spans="1:14">
      <c r="D63" s="111"/>
      <c r="E63" s="111"/>
    </row>
    <row r="64" spans="1:14">
      <c r="D64" s="111"/>
      <c r="E64" s="111"/>
    </row>
    <row r="65" spans="4:5">
      <c r="D65" s="111"/>
      <c r="E65" s="11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203</v>
      </c>
    </row>
    <row r="7" spans="3:3">
      <c r="C7" t="s">
        <v>204</v>
      </c>
    </row>
    <row r="8" spans="3:3">
      <c r="C8" t="s">
        <v>205</v>
      </c>
    </row>
    <row r="9" spans="3:3">
      <c r="C9" t="s">
        <v>206</v>
      </c>
    </row>
    <row r="10" spans="3:3">
      <c r="C10" t="s">
        <v>207</v>
      </c>
    </row>
    <row r="11" spans="3:3">
      <c r="C11" t="s">
        <v>208</v>
      </c>
    </row>
    <row r="12" spans="3:3">
      <c r="C12" t="s">
        <v>209</v>
      </c>
    </row>
    <row r="13" spans="3:3">
      <c r="C13" t="s">
        <v>210</v>
      </c>
    </row>
    <row r="14" spans="3:3">
      <c r="C14" t="s">
        <v>211</v>
      </c>
    </row>
    <row r="15" spans="3:3">
      <c r="C15" t="s">
        <v>212</v>
      </c>
    </row>
    <row r="16" spans="3:3">
      <c r="C16" t="s">
        <v>213</v>
      </c>
    </row>
    <row r="17" spans="3:3">
      <c r="C17" t="s">
        <v>214</v>
      </c>
    </row>
    <row r="18" spans="3:3">
      <c r="C18" t="s">
        <v>215</v>
      </c>
    </row>
    <row r="19" spans="3:3">
      <c r="C19" t="s">
        <v>216</v>
      </c>
    </row>
    <row r="20" spans="3:3">
      <c r="C20" t="s">
        <v>217</v>
      </c>
    </row>
    <row r="21" spans="3:3">
      <c r="C21" t="s">
        <v>218</v>
      </c>
    </row>
    <row r="22" spans="3:3">
      <c r="C22" t="s">
        <v>219</v>
      </c>
    </row>
    <row r="23" spans="3:3">
      <c r="C23" t="s">
        <v>220</v>
      </c>
    </row>
    <row r="24" spans="3:3">
      <c r="C24" t="s">
        <v>221</v>
      </c>
    </row>
    <row r="25" spans="3:3">
      <c r="C25" t="s">
        <v>222</v>
      </c>
    </row>
    <row r="26" spans="3:3">
      <c r="C26" t="s">
        <v>223</v>
      </c>
    </row>
    <row r="28" spans="3:3">
      <c r="C28" t="s">
        <v>224</v>
      </c>
    </row>
    <row r="29" spans="3:3">
      <c r="C29" t="s">
        <v>225</v>
      </c>
    </row>
    <row r="30" spans="3:3">
      <c r="C30" t="s">
        <v>226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Yasemin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2024-03-22T07:03:54Z</dcterms:modified>
  <dc:language>tr-TR</dc:language>
</cp:coreProperties>
</file>