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bavykin3_niuitmo_ru/Documents/Документы/GitHub/ITMO/Second semestre/Physics/lab3_05/"/>
    </mc:Choice>
  </mc:AlternateContent>
  <xr:revisionPtr revIDLastSave="0" documentId="8_{ED7B7689-F95E-4D25-B01A-7B0C75FD608E}" xr6:coauthVersionLast="46" xr6:coauthVersionMax="46" xr10:uidLastSave="{00000000-0000-0000-0000-000000000000}"/>
  <bookViews>
    <workbookView xWindow="5760" yWindow="2676" windowWidth="17280" windowHeight="9072" xr2:uid="{E9F43434-6365-457D-AE32-0813C02C32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F14" i="1"/>
  <c r="H20" i="1"/>
  <c r="H21" i="1"/>
  <c r="H22" i="1"/>
  <c r="H23" i="1"/>
  <c r="G21" i="1"/>
  <c r="G22" i="1"/>
  <c r="G23" i="1"/>
  <c r="G20" i="1"/>
  <c r="E15" i="1"/>
  <c r="E16" i="1"/>
  <c r="E17" i="1"/>
  <c r="E14" i="1"/>
  <c r="F20" i="1"/>
  <c r="E20" i="1"/>
  <c r="C21" i="1"/>
  <c r="D20" i="1"/>
  <c r="D21" i="1"/>
  <c r="D22" i="1"/>
  <c r="D23" i="1"/>
  <c r="C22" i="1"/>
  <c r="C23" i="1"/>
  <c r="C20" i="1"/>
  <c r="D14" i="1"/>
  <c r="C15" i="1"/>
  <c r="C16" i="1"/>
  <c r="C17" i="1"/>
  <c r="C14" i="1"/>
  <c r="L4" i="1"/>
  <c r="L5" i="1"/>
  <c r="L6" i="1"/>
  <c r="L7" i="1"/>
  <c r="L8" i="1"/>
  <c r="L9" i="1"/>
  <c r="L10" i="1"/>
  <c r="L11" i="1"/>
  <c r="L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K4" i="1"/>
  <c r="K5" i="1"/>
  <c r="K6" i="1"/>
  <c r="K7" i="1"/>
  <c r="K8" i="1"/>
  <c r="K9" i="1"/>
  <c r="K10" i="1"/>
  <c r="K11" i="1"/>
  <c r="K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<sst xmlns="http://schemas.openxmlformats.org/spreadsheetml/2006/main" count="37" uniqueCount="31">
  <si>
    <t>Таблица 1. Полупроводниковый образец</t>
  </si>
  <si>
    <t>ln R</t>
  </si>
  <si>
    <t>Таблица 2. Металлический образец</t>
  </si>
  <si>
    <t>T, K</t>
  </si>
  <si>
    <t>I, мкА</t>
  </si>
  <si>
    <t>U, В</t>
  </si>
  <si>
    <t>R, Ом</t>
  </si>
  <si>
    <t>10^3/T, 1/К</t>
  </si>
  <si>
    <t>T, К</t>
  </si>
  <si>
    <t>R, кОм</t>
  </si>
  <si>
    <t>t, С</t>
  </si>
  <si>
    <t>Пары</t>
  </si>
  <si>
    <t>1-5</t>
  </si>
  <si>
    <t>2-6</t>
  </si>
  <si>
    <t>3-7</t>
  </si>
  <si>
    <t>4-8</t>
  </si>
  <si>
    <t>alpha</t>
  </si>
  <si>
    <t>&lt;alpha&gt;</t>
  </si>
  <si>
    <t>пары</t>
  </si>
  <si>
    <t>k, Дж/К</t>
  </si>
  <si>
    <t>k, эВ/K</t>
  </si>
  <si>
    <t>Eg, Дж</t>
  </si>
  <si>
    <t>Eg, эВ</t>
  </si>
  <si>
    <t>&lt;Eg&gt;, Дж</t>
  </si>
  <si>
    <t>&lt;Eg&gt;, эВ</t>
  </si>
  <si>
    <t>(а-&lt;a&gt;)^2</t>
  </si>
  <si>
    <t>delta a</t>
  </si>
  <si>
    <t>delta Eg, Дж</t>
  </si>
  <si>
    <t>delta Eg, эВ</t>
  </si>
  <si>
    <t>(Eg-&lt;Eg&gt;)^2, Дж</t>
  </si>
  <si>
    <t>(E-&lt;Eg&gt;)^2, эВ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</si>
</sst>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F20-528E-4A25-906E-4FC4C8C0F788}">
  <dimension ref="A1:L23"/>
  <sheetViews>
    <sheetView tabSelected="1" topLeftCell="C1" workbookViewId="0">
      <selection activeCell="I20" sqref="I20"/>
    </sheetView>
  </sheetViews>
  <sheetFormatPr defaultRowHeight="14.4" x14ac:dyDescent="0.3"/>
  <cols>
    <col min="3" max="3" width="10.88671875" customWidth="1"/>
    <col min="5" max="6" width="12" bestFit="1" customWidth="1"/>
    <col min="7" max="7" width="14.21875" customWidth="1"/>
    <col min="8" max="8" width="12.44140625" customWidth="1"/>
    <col min="9" max="9" width="10.6640625" customWidth="1"/>
    <col min="10" max="10" width="10.3320312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H1" t="s">
        <v>2</v>
      </c>
    </row>
    <row r="2" spans="1:12" x14ac:dyDescent="0.3">
      <c r="A2" t="s">
        <v>3</v>
      </c>
      <c r="B2" t="s">
        <v>4</v>
      </c>
      <c r="C2" t="s">
        <v>5</v>
      </c>
      <c r="D2" t="s">
        <v>6</v>
      </c>
      <c r="E2" t="s">
        <v>1</v>
      </c>
      <c r="F2" t="s">
        <v>7</v>
      </c>
      <c r="H2" t="s">
        <v>8</v>
      </c>
      <c r="I2" t="s">
        <v>4</v>
      </c>
      <c r="J2" t="s">
        <v>5</v>
      </c>
      <c r="K2" t="s">
        <v>9</v>
      </c>
      <c r="L2" t="s">
        <v>10</v>
      </c>
    </row>
    <row r="3" spans="1:12" x14ac:dyDescent="0.3">
      <c r="A3">
        <v>298</v>
      </c>
      <c r="B3">
        <v>1193</v>
      </c>
      <c r="C3">
        <v>0.91900000000000004</v>
      </c>
      <c r="D3">
        <f>C3/(B3/1000000)</f>
        <v>770.32690695725069</v>
      </c>
      <c r="E3">
        <f>LN(D3)</f>
        <v>6.6468149792399078</v>
      </c>
      <c r="F3">
        <f>1000/A3</f>
        <v>3.3557046979865772</v>
      </c>
      <c r="H3">
        <v>336</v>
      </c>
      <c r="I3">
        <v>1258</v>
      </c>
      <c r="J3">
        <v>1.585</v>
      </c>
      <c r="K3">
        <f>J3/(I3/1000)</f>
        <v>1.2599364069952306</v>
      </c>
      <c r="L3">
        <f>H3-273</f>
        <v>63</v>
      </c>
    </row>
    <row r="4" spans="1:12" x14ac:dyDescent="0.3">
      <c r="A4">
        <v>303</v>
      </c>
      <c r="B4">
        <v>1293</v>
      </c>
      <c r="C4">
        <v>0.83199999999999996</v>
      </c>
      <c r="D4">
        <f t="shared" ref="D4:D11" si="0">C4/(B4/1000000)</f>
        <v>643.46481051817466</v>
      </c>
      <c r="E4">
        <f t="shared" ref="E4:E11" si="1">LN(D4)</f>
        <v>6.4668673410314881</v>
      </c>
      <c r="F4">
        <f t="shared" ref="F4:F11" si="2">1000/A4</f>
        <v>3.3003300330033003</v>
      </c>
      <c r="H4">
        <v>331</v>
      </c>
      <c r="I4">
        <v>1264</v>
      </c>
      <c r="J4">
        <v>1.5680000000000001</v>
      </c>
      <c r="K4">
        <f t="shared" ref="K4:K11" si="3">J4/(I4/1000)</f>
        <v>1.240506329113924</v>
      </c>
      <c r="L4">
        <f t="shared" ref="L4:L11" si="4">H4-273</f>
        <v>58</v>
      </c>
    </row>
    <row r="5" spans="1:12" x14ac:dyDescent="0.3">
      <c r="A5">
        <v>308</v>
      </c>
      <c r="B5">
        <v>1400</v>
      </c>
      <c r="C5">
        <v>0.755</v>
      </c>
      <c r="D5">
        <f t="shared" si="0"/>
        <v>539.28571428571433</v>
      </c>
      <c r="E5">
        <f t="shared" si="1"/>
        <v>6.2902455126278118</v>
      </c>
      <c r="F5">
        <f t="shared" si="2"/>
        <v>3.2467532467532467</v>
      </c>
      <c r="H5">
        <v>326</v>
      </c>
      <c r="I5">
        <v>1274</v>
      </c>
      <c r="J5">
        <v>1.5549999999999999</v>
      </c>
      <c r="K5">
        <f t="shared" si="3"/>
        <v>1.2205651491365777</v>
      </c>
      <c r="L5">
        <f t="shared" si="4"/>
        <v>53</v>
      </c>
    </row>
    <row r="6" spans="1:12" x14ac:dyDescent="0.3">
      <c r="A6">
        <v>313</v>
      </c>
      <c r="B6">
        <v>1520</v>
      </c>
      <c r="C6">
        <v>0.65</v>
      </c>
      <c r="D6">
        <f t="shared" si="0"/>
        <v>427.63157894736844</v>
      </c>
      <c r="E6">
        <f t="shared" si="1"/>
        <v>6.058262028031498</v>
      </c>
      <c r="F6">
        <f t="shared" si="2"/>
        <v>3.1948881789137382</v>
      </c>
      <c r="H6">
        <v>321</v>
      </c>
      <c r="I6">
        <v>1284</v>
      </c>
      <c r="J6">
        <v>1.544</v>
      </c>
      <c r="K6">
        <f t="shared" si="3"/>
        <v>1.2024922118380061</v>
      </c>
      <c r="L6">
        <f t="shared" si="4"/>
        <v>48</v>
      </c>
    </row>
    <row r="7" spans="1:12" x14ac:dyDescent="0.3">
      <c r="A7">
        <v>318</v>
      </c>
      <c r="B7">
        <v>1618</v>
      </c>
      <c r="C7">
        <v>0.60599999999999998</v>
      </c>
      <c r="D7">
        <f t="shared" si="0"/>
        <v>374.53646477132258</v>
      </c>
      <c r="E7">
        <f t="shared" si="1"/>
        <v>5.9256891674330143</v>
      </c>
      <c r="F7">
        <f t="shared" si="2"/>
        <v>3.1446540880503147</v>
      </c>
      <c r="H7">
        <v>316</v>
      </c>
      <c r="I7">
        <v>1298</v>
      </c>
      <c r="J7">
        <v>1.5309999999999999</v>
      </c>
      <c r="K7">
        <f t="shared" si="3"/>
        <v>1.1795069337442219</v>
      </c>
      <c r="L7">
        <f t="shared" si="4"/>
        <v>43</v>
      </c>
    </row>
    <row r="8" spans="1:12" x14ac:dyDescent="0.3">
      <c r="A8">
        <v>323</v>
      </c>
      <c r="B8">
        <v>1716</v>
      </c>
      <c r="C8">
        <v>0.53600000000000003</v>
      </c>
      <c r="D8">
        <f t="shared" si="0"/>
        <v>312.35431235431236</v>
      </c>
      <c r="E8">
        <f t="shared" si="1"/>
        <v>5.7441381600050319</v>
      </c>
      <c r="F8">
        <f t="shared" si="2"/>
        <v>3.0959752321981426</v>
      </c>
      <c r="H8">
        <v>311</v>
      </c>
      <c r="I8">
        <v>1309</v>
      </c>
      <c r="J8">
        <v>1.5209999999999999</v>
      </c>
      <c r="K8">
        <f t="shared" si="3"/>
        <v>1.161955691367456</v>
      </c>
      <c r="L8">
        <f t="shared" si="4"/>
        <v>38</v>
      </c>
    </row>
    <row r="9" spans="1:12" x14ac:dyDescent="0.3">
      <c r="A9">
        <v>328</v>
      </c>
      <c r="B9">
        <v>1830</v>
      </c>
      <c r="C9">
        <v>0.44800000000000001</v>
      </c>
      <c r="D9">
        <f t="shared" si="0"/>
        <v>244.80874316939889</v>
      </c>
      <c r="E9">
        <f t="shared" si="1"/>
        <v>5.5004772655616554</v>
      </c>
      <c r="F9">
        <f t="shared" si="2"/>
        <v>3.0487804878048781</v>
      </c>
      <c r="H9">
        <v>306</v>
      </c>
      <c r="I9">
        <v>1322</v>
      </c>
      <c r="J9">
        <v>1.508</v>
      </c>
      <c r="K9">
        <f t="shared" si="3"/>
        <v>1.140695915279879</v>
      </c>
      <c r="L9">
        <f t="shared" si="4"/>
        <v>33</v>
      </c>
    </row>
    <row r="10" spans="1:12" x14ac:dyDescent="0.3">
      <c r="A10">
        <v>333</v>
      </c>
      <c r="B10">
        <v>1909</v>
      </c>
      <c r="C10">
        <v>0.40699999999999997</v>
      </c>
      <c r="D10">
        <f t="shared" si="0"/>
        <v>213.20062860136196</v>
      </c>
      <c r="E10">
        <f t="shared" si="1"/>
        <v>5.3622336406989843</v>
      </c>
      <c r="F10">
        <f t="shared" si="2"/>
        <v>3.0030030030030028</v>
      </c>
      <c r="H10">
        <v>301</v>
      </c>
      <c r="I10">
        <v>1334</v>
      </c>
      <c r="J10">
        <v>1.4970000000000001</v>
      </c>
      <c r="K10">
        <f t="shared" si="3"/>
        <v>1.1221889055472265</v>
      </c>
      <c r="L10">
        <f t="shared" si="4"/>
        <v>28</v>
      </c>
    </row>
    <row r="11" spans="1:12" x14ac:dyDescent="0.3">
      <c r="A11">
        <v>338</v>
      </c>
      <c r="B11">
        <v>1994</v>
      </c>
      <c r="C11">
        <v>0.34799999999999998</v>
      </c>
      <c r="D11">
        <f t="shared" si="0"/>
        <v>174.52357071213638</v>
      </c>
      <c r="E11">
        <f t="shared" si="1"/>
        <v>5.1620598082348277</v>
      </c>
      <c r="F11">
        <f t="shared" si="2"/>
        <v>2.9585798816568047</v>
      </c>
      <c r="H11">
        <v>298</v>
      </c>
      <c r="I11">
        <v>1339</v>
      </c>
      <c r="J11">
        <v>1.488</v>
      </c>
      <c r="K11">
        <f t="shared" si="3"/>
        <v>1.111277072442121</v>
      </c>
      <c r="L11">
        <f t="shared" si="4"/>
        <v>25</v>
      </c>
    </row>
    <row r="13" spans="1:12" x14ac:dyDescent="0.3">
      <c r="B13" t="s">
        <v>11</v>
      </c>
      <c r="C13" t="s">
        <v>16</v>
      </c>
      <c r="D13" t="s">
        <v>17</v>
      </c>
      <c r="E13" t="s">
        <v>25</v>
      </c>
      <c r="F13" t="s">
        <v>26</v>
      </c>
      <c r="H13" t="s">
        <v>19</v>
      </c>
      <c r="I13" t="s">
        <v>20</v>
      </c>
    </row>
    <row r="14" spans="1:12" x14ac:dyDescent="0.3">
      <c r="B14" s="2" t="s">
        <v>12</v>
      </c>
      <c r="C14">
        <f>(K3-K7)/(K7*L3-K3*L7)</f>
        <v>3.9951711883337571E-3</v>
      </c>
      <c r="D14">
        <f>AVERAGE(C14:C17)</f>
        <v>3.9519848691320688E-3</v>
      </c>
      <c r="E14">
        <f>POWER((C14-$D$14), 2)</f>
        <v>1.8650581661901083E-9</v>
      </c>
      <c r="F14">
        <f>3.2*SQRT(SUM(E14:E17)/12)</f>
        <v>8.2286047536764934E-5</v>
      </c>
      <c r="H14" s="3">
        <v>1.3806490000000001E-23</v>
      </c>
      <c r="I14" s="3">
        <v>8.6173299999999997E-5</v>
      </c>
    </row>
    <row r="15" spans="1:12" x14ac:dyDescent="0.3">
      <c r="B15" s="2" t="s">
        <v>13</v>
      </c>
      <c r="C15">
        <f t="shared" ref="C15:C17" si="5">(K4-K8)/(K8*L4-K4*L8)</f>
        <v>3.8782414564579896E-3</v>
      </c>
      <c r="E15">
        <f t="shared" ref="E15:E17" si="6">POWER((C15-$D$14), 2)</f>
        <v>5.4380909128195422E-9</v>
      </c>
    </row>
    <row r="16" spans="1:12" x14ac:dyDescent="0.3">
      <c r="B16" s="2" t="s">
        <v>14</v>
      </c>
      <c r="C16">
        <f t="shared" si="5"/>
        <v>3.9581875939281638E-3</v>
      </c>
      <c r="E16">
        <f t="shared" si="6"/>
        <v>3.8473794896091268E-11</v>
      </c>
    </row>
    <row r="17" spans="2:10" x14ac:dyDescent="0.3">
      <c r="B17" s="2" t="s">
        <v>15</v>
      </c>
      <c r="C17">
        <f t="shared" si="5"/>
        <v>3.9763392378083639E-3</v>
      </c>
      <c r="E17">
        <f t="shared" si="6"/>
        <v>5.9313527362090352E-10</v>
      </c>
    </row>
    <row r="19" spans="2:10" x14ac:dyDescent="0.3">
      <c r="B19" s="2" t="s">
        <v>18</v>
      </c>
      <c r="C19" t="s">
        <v>21</v>
      </c>
      <c r="D19" t="s">
        <v>22</v>
      </c>
      <c r="E19" t="s">
        <v>23</v>
      </c>
      <c r="F19" t="s">
        <v>24</v>
      </c>
      <c r="G19" t="s">
        <v>29</v>
      </c>
      <c r="H19" t="s">
        <v>30</v>
      </c>
      <c r="I19" t="s">
        <v>27</v>
      </c>
      <c r="J19" t="s">
        <v>28</v>
      </c>
    </row>
    <row r="20" spans="2:10" x14ac:dyDescent="0.3">
      <c r="B20" s="2" t="s">
        <v>12</v>
      </c>
      <c r="C20" s="3">
        <f>2*H$14*$A3*$A7*LN($D3/$D7)/($A7-$A3)</f>
        <v>9.4349088234907601E-20</v>
      </c>
      <c r="D20" s="3">
        <f>2*I$14*$A3*$A7*LN($D3/$D7)/($A7-$A3)</f>
        <v>0.5888804674608219</v>
      </c>
      <c r="E20" s="3">
        <f>AVERAGE(C20:C23)</f>
        <v>1.0058077627732835E-19</v>
      </c>
      <c r="F20" s="3">
        <f>AVERAGE(D20:D23)</f>
        <v>0.62777559020280316</v>
      </c>
      <c r="G20">
        <f>POWER(C20-E$20,2)</f>
        <v>3.8833935858049765E-41</v>
      </c>
      <c r="H20">
        <f>POWER(D20-F$20,2)</f>
        <v>1.5128305731137877E-3</v>
      </c>
      <c r="I20">
        <f>3.2*SQRT(SUM(G20:G23)/12)</f>
        <v>1.0900353927241007E-20</v>
      </c>
      <c r="J20">
        <f>3.2*SQRT(SUM(H20:H23)/12)</f>
        <v>6.8034632196765324E-2</v>
      </c>
    </row>
    <row r="21" spans="2:10" x14ac:dyDescent="0.3">
      <c r="B21" s="2" t="s">
        <v>13</v>
      </c>
      <c r="C21" s="3">
        <f>2*H$14*$A4*$A8*LN($D4/$D8)/($A8-$A4)</f>
        <v>9.7657145036331424E-20</v>
      </c>
      <c r="D21" s="3">
        <f t="shared" ref="C21:D23" si="7">2*I$14*$A4*$A8*LN($D4/$D8)/($A8-$A4)</f>
        <v>0.60952772618958895</v>
      </c>
      <c r="G21">
        <f t="shared" ref="G21:H23" si="8">POWER(C21-E$20,2)</f>
        <v>8.5476196333332335E-42</v>
      </c>
      <c r="H21">
        <f t="shared" si="8"/>
        <v>3.3298454104475824E-4</v>
      </c>
    </row>
    <row r="22" spans="2:10" x14ac:dyDescent="0.3">
      <c r="B22" s="2" t="s">
        <v>14</v>
      </c>
      <c r="C22" s="3">
        <f t="shared" si="7"/>
        <v>1.1015583622068087E-19</v>
      </c>
      <c r="D22" s="3">
        <f t="shared" si="7"/>
        <v>0.6875383911041546</v>
      </c>
      <c r="G22">
        <f t="shared" si="8"/>
        <v>9.1681772918793898E-41</v>
      </c>
      <c r="H22">
        <f t="shared" si="8"/>
        <v>3.5715923715745729E-3</v>
      </c>
    </row>
    <row r="23" spans="2:10" x14ac:dyDescent="0.3">
      <c r="B23" s="2" t="s">
        <v>15</v>
      </c>
      <c r="C23" s="3">
        <f t="shared" si="7"/>
        <v>1.0016103561739351E-19</v>
      </c>
      <c r="D23" s="3">
        <f t="shared" si="7"/>
        <v>0.62515577605664696</v>
      </c>
      <c r="G23">
        <f t="shared" si="8"/>
        <v>1.7618222160253417E-43</v>
      </c>
      <c r="H23">
        <f t="shared" si="8"/>
        <v>6.86342616040012E-6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Роман Бавыкин</cp:lastModifiedBy>
  <dcterms:created xsi:type="dcterms:W3CDTF">2021-05-03T14:39:49Z</dcterms:created>
  <dcterms:modified xsi:type="dcterms:W3CDTF">2021-05-03T19:32:40Z</dcterms:modified>
</cp:coreProperties>
</file>