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bavykin3_niuitmo_ru/Documents/Документы/GitHub/ITMO/Second semestre/Physics/lab3_11/"/>
    </mc:Choice>
  </mc:AlternateContent>
  <xr:revisionPtr revIDLastSave="60" documentId="8_{FD995C10-6E3A-4107-8A4B-7D01609B3456}" xr6:coauthVersionLast="47" xr6:coauthVersionMax="47" xr10:uidLastSave="{6E3FEF92-B919-49BE-A236-986F96115188}"/>
  <bookViews>
    <workbookView xWindow="-10710" yWindow="3510" windowWidth="21600" windowHeight="11505" xr2:uid="{ACE599A1-F9F9-4B10-8496-CA8B7E70F6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K22" i="1"/>
  <c r="J22" i="1"/>
  <c r="N6" i="1"/>
  <c r="N7" i="1"/>
  <c r="N8" i="1"/>
  <c r="N9" i="1"/>
  <c r="N10" i="1"/>
  <c r="N5" i="1"/>
  <c r="M6" i="1"/>
  <c r="M7" i="1"/>
  <c r="M8" i="1"/>
  <c r="M9" i="1"/>
  <c r="M10" i="1"/>
  <c r="M5" i="1"/>
  <c r="N2" i="1"/>
  <c r="M2" i="1"/>
  <c r="K3" i="1"/>
  <c r="K4" i="1"/>
  <c r="K5" i="1"/>
  <c r="K6" i="1"/>
  <c r="K7" i="1"/>
  <c r="K2" i="1"/>
  <c r="J3" i="1"/>
  <c r="J4" i="1"/>
  <c r="J5" i="1"/>
  <c r="J6" i="1"/>
  <c r="J7" i="1"/>
  <c r="J2" i="1"/>
  <c r="I3" i="1"/>
  <c r="I4" i="1"/>
  <c r="I5" i="1"/>
  <c r="I6" i="1"/>
  <c r="I7" i="1"/>
  <c r="I2" i="1"/>
  <c r="G3" i="1"/>
  <c r="H3" i="1" s="1"/>
  <c r="G4" i="1"/>
  <c r="H4" i="1" s="1"/>
  <c r="G5" i="1"/>
  <c r="H5" i="1" s="1"/>
  <c r="G6" i="1"/>
  <c r="H6" i="1" s="1"/>
  <c r="G7" i="1"/>
  <c r="H7" i="1" s="1"/>
  <c r="G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K13" i="1" l="1"/>
  <c r="M13" i="1"/>
  <c r="N13" i="1" s="1"/>
  <c r="J16" i="1" l="1"/>
  <c r="J17" i="1"/>
  <c r="J14" i="1"/>
  <c r="J18" i="1"/>
  <c r="J13" i="1"/>
  <c r="J15" i="1"/>
</calcChain>
</file>

<file path=xl/sharedStrings.xml><?xml version="1.0" encoding="utf-8"?>
<sst xmlns="http://schemas.openxmlformats.org/spreadsheetml/2006/main" count="22" uniqueCount="22">
  <si>
    <t>omega</t>
  </si>
  <si>
    <t>omega res</t>
  </si>
  <si>
    <t>u, мВ</t>
  </si>
  <si>
    <t>f, Гц</t>
  </si>
  <si>
    <t>C, нФ</t>
  </si>
  <si>
    <t>f res, Гц</t>
  </si>
  <si>
    <t>omega^2</t>
  </si>
  <si>
    <t>1/C, 1/Ф</t>
  </si>
  <si>
    <t>b</t>
  </si>
  <si>
    <t>x-xsr * y-ysr</t>
  </si>
  <si>
    <t>(x-xsr)^2</t>
  </si>
  <si>
    <t>а</t>
  </si>
  <si>
    <t>omega^2 / 10 ^6</t>
  </si>
  <si>
    <t>1/C / 10^6</t>
  </si>
  <si>
    <t>D</t>
  </si>
  <si>
    <t>d^2</t>
  </si>
  <si>
    <t>omega^2 ср</t>
  </si>
  <si>
    <t>1/C ср</t>
  </si>
  <si>
    <t>Sb^2</t>
  </si>
  <si>
    <t>Sa^2</t>
  </si>
  <si>
    <t>delta b</t>
  </si>
  <si>
    <t>delta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</si>
</sst>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369D-466A-429F-BF49-A6ADAB135F10}">
  <dimension ref="A1:N25"/>
  <sheetViews>
    <sheetView tabSelected="1" topLeftCell="G1" workbookViewId="0">
      <selection activeCell="K26" sqref="K26"/>
    </sheetView>
  </sheetViews>
  <sheetFormatPr defaultRowHeight="15" x14ac:dyDescent="0.25"/>
  <cols>
    <col min="8" max="9" width="11" bestFit="1" customWidth="1"/>
    <col min="10" max="10" width="17" customWidth="1"/>
    <col min="11" max="11" width="12" bestFit="1" customWidth="1"/>
    <col min="13" max="13" width="18.28515625" customWidth="1"/>
    <col min="14" max="14" width="29.85546875" customWidth="1"/>
  </cols>
  <sheetData>
    <row r="1" spans="1:14" x14ac:dyDescent="0.25">
      <c r="A1" t="s">
        <v>3</v>
      </c>
      <c r="B1" t="s">
        <v>0</v>
      </c>
      <c r="C1" t="s">
        <v>2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12</v>
      </c>
      <c r="K1" t="s">
        <v>13</v>
      </c>
      <c r="M1" t="s">
        <v>16</v>
      </c>
      <c r="N1" t="s">
        <v>17</v>
      </c>
    </row>
    <row r="2" spans="1:14" x14ac:dyDescent="0.25">
      <c r="A2">
        <v>1091</v>
      </c>
      <c r="B2">
        <f>A2*2*PI()</f>
        <v>6854.9551701329283</v>
      </c>
      <c r="C2">
        <v>520</v>
      </c>
      <c r="E2">
        <v>1</v>
      </c>
      <c r="F2">
        <v>12361</v>
      </c>
      <c r="G2">
        <f>F2*2*PI()</f>
        <v>77666.453582046859</v>
      </c>
      <c r="H2">
        <f>G2*G2</f>
        <v>6032078012.0122395</v>
      </c>
      <c r="I2">
        <f>1/(E2/1000000000)</f>
        <v>999999999.99999988</v>
      </c>
      <c r="J2">
        <f>H2/1000000</f>
        <v>6032.078012012239</v>
      </c>
      <c r="K2">
        <f>I2/1000000</f>
        <v>999.99999999999989</v>
      </c>
      <c r="M2">
        <f>AVERAGE(H2:H7)</f>
        <v>1502045822.9533882</v>
      </c>
      <c r="N2">
        <f>AVERAGE(I2:I7)</f>
        <v>246666666.66666663</v>
      </c>
    </row>
    <row r="3" spans="1:14" x14ac:dyDescent="0.25">
      <c r="A3">
        <v>1141</v>
      </c>
      <c r="B3">
        <f t="shared" ref="B3:B20" si="0">A3*2*PI()</f>
        <v>7169.1144354919079</v>
      </c>
      <c r="C3">
        <v>672</v>
      </c>
      <c r="E3">
        <v>3</v>
      </c>
      <c r="F3">
        <v>7211</v>
      </c>
      <c r="G3">
        <f t="shared" ref="G3:G7" si="1">F3*2*PI()</f>
        <v>45308.049250071999</v>
      </c>
      <c r="H3">
        <f t="shared" ref="H3:H7" si="2">G3*G3</f>
        <v>2052819326.8469498</v>
      </c>
      <c r="I3">
        <f t="shared" ref="I3:I7" si="3">1/(E3/1000000000)</f>
        <v>333333333.33333331</v>
      </c>
      <c r="J3">
        <f t="shared" ref="J3:J7" si="4">H3/1000000</f>
        <v>2052.8193268469499</v>
      </c>
      <c r="K3">
        <f t="shared" ref="K3:K7" si="5">I3/1000000</f>
        <v>333.33333333333331</v>
      </c>
    </row>
    <row r="4" spans="1:14" x14ac:dyDescent="0.25">
      <c r="A4">
        <v>1191</v>
      </c>
      <c r="B4">
        <f t="shared" si="0"/>
        <v>7483.2737008508875</v>
      </c>
      <c r="C4">
        <v>800</v>
      </c>
      <c r="E4">
        <v>10</v>
      </c>
      <c r="F4">
        <v>3882</v>
      </c>
      <c r="G4">
        <f t="shared" si="1"/>
        <v>24391.325362471154</v>
      </c>
      <c r="H4">
        <f t="shared" si="2"/>
        <v>594936752.93792856</v>
      </c>
      <c r="I4">
        <f t="shared" si="3"/>
        <v>100000000</v>
      </c>
      <c r="J4">
        <f t="shared" si="4"/>
        <v>594.93675293792853</v>
      </c>
      <c r="K4">
        <f t="shared" si="5"/>
        <v>100</v>
      </c>
      <c r="M4" t="s">
        <v>9</v>
      </c>
      <c r="N4" t="s">
        <v>10</v>
      </c>
    </row>
    <row r="5" spans="1:14" x14ac:dyDescent="0.25">
      <c r="A5">
        <v>1241</v>
      </c>
      <c r="B5">
        <f t="shared" si="0"/>
        <v>7797.4329662098662</v>
      </c>
      <c r="C5">
        <v>848</v>
      </c>
      <c r="E5">
        <v>30</v>
      </c>
      <c r="F5">
        <v>2491</v>
      </c>
      <c r="G5">
        <f t="shared" si="1"/>
        <v>15651.414600184349</v>
      </c>
      <c r="H5">
        <f t="shared" si="2"/>
        <v>244966778.98686382</v>
      </c>
      <c r="I5">
        <f t="shared" si="3"/>
        <v>33333333.333333336</v>
      </c>
      <c r="J5">
        <f t="shared" si="4"/>
        <v>244.96677898686383</v>
      </c>
      <c r="K5">
        <f t="shared" si="5"/>
        <v>33.333333333333336</v>
      </c>
      <c r="M5">
        <f>(K2-$N$2)*(J2-$M$2)</f>
        <v>3.7050164637613523E+17</v>
      </c>
      <c r="N5">
        <f>POWER((K2-$N$2), 2)</f>
        <v>6.0843951112111088E+16</v>
      </c>
    </row>
    <row r="6" spans="1:14" x14ac:dyDescent="0.25">
      <c r="A6">
        <v>1291</v>
      </c>
      <c r="B6">
        <f t="shared" si="0"/>
        <v>8111.5922315688458</v>
      </c>
      <c r="C6">
        <v>828</v>
      </c>
      <c r="E6">
        <v>100</v>
      </c>
      <c r="F6">
        <v>1320</v>
      </c>
      <c r="G6">
        <f t="shared" si="1"/>
        <v>8293.804605477053</v>
      </c>
      <c r="H6">
        <f t="shared" si="2"/>
        <v>68787194.833832368</v>
      </c>
      <c r="I6">
        <f t="shared" si="3"/>
        <v>10000000</v>
      </c>
      <c r="J6">
        <f t="shared" si="4"/>
        <v>68.787194833832373</v>
      </c>
      <c r="K6">
        <f t="shared" si="5"/>
        <v>10</v>
      </c>
      <c r="M6">
        <f t="shared" ref="M6:M10" si="6">(K3-$N$2)*(J3-$M$2)</f>
        <v>3.7050362928514502E+17</v>
      </c>
      <c r="N6">
        <f t="shared" ref="N6:N10" si="7">POWER((K3-$N$2), 2)</f>
        <v>6.0844280000111088E+16</v>
      </c>
    </row>
    <row r="7" spans="1:14" x14ac:dyDescent="0.25">
      <c r="A7">
        <v>1341</v>
      </c>
      <c r="B7">
        <f t="shared" si="0"/>
        <v>8425.7514969278254</v>
      </c>
      <c r="C7">
        <v>784</v>
      </c>
      <c r="E7">
        <v>300</v>
      </c>
      <c r="F7">
        <v>688</v>
      </c>
      <c r="G7">
        <f t="shared" si="1"/>
        <v>4322.8314913395552</v>
      </c>
      <c r="H7">
        <f t="shared" si="2"/>
        <v>18686872.102516964</v>
      </c>
      <c r="I7">
        <f t="shared" si="3"/>
        <v>3333333.3333333335</v>
      </c>
      <c r="J7">
        <f t="shared" si="4"/>
        <v>18.686872102516965</v>
      </c>
      <c r="K7">
        <f t="shared" si="5"/>
        <v>3.3333333333333335</v>
      </c>
      <c r="M7">
        <f t="shared" si="6"/>
        <v>3.7050433937291379E+17</v>
      </c>
      <c r="N7">
        <f t="shared" si="7"/>
        <v>6.0844395111121088E+16</v>
      </c>
    </row>
    <row r="8" spans="1:14" x14ac:dyDescent="0.25">
      <c r="A8">
        <v>1391</v>
      </c>
      <c r="B8">
        <f t="shared" si="0"/>
        <v>8739.910762286805</v>
      </c>
      <c r="C8">
        <v>720</v>
      </c>
      <c r="M8">
        <f t="shared" si="6"/>
        <v>3.705045258351776E+17</v>
      </c>
      <c r="N8">
        <f t="shared" si="7"/>
        <v>6.0844428000001088E+16</v>
      </c>
    </row>
    <row r="9" spans="1:14" x14ac:dyDescent="0.25">
      <c r="A9">
        <v>1441</v>
      </c>
      <c r="B9">
        <f t="shared" si="0"/>
        <v>9054.0700276457846</v>
      </c>
      <c r="C9">
        <v>664</v>
      </c>
      <c r="M9">
        <f t="shared" si="6"/>
        <v>3.7050460434053677E+17</v>
      </c>
      <c r="N9">
        <f t="shared" si="7"/>
        <v>6.0844439511111192E+16</v>
      </c>
    </row>
    <row r="10" spans="1:14" x14ac:dyDescent="0.25">
      <c r="A10">
        <v>1491</v>
      </c>
      <c r="B10">
        <f t="shared" si="0"/>
        <v>9368.2292930047624</v>
      </c>
      <c r="C10">
        <v>600</v>
      </c>
      <c r="M10">
        <f t="shared" si="6"/>
        <v>3.7050462671225459E+17</v>
      </c>
      <c r="N10">
        <f t="shared" si="7"/>
        <v>6.0844442799999984E+16</v>
      </c>
    </row>
    <row r="11" spans="1:14" x14ac:dyDescent="0.25">
      <c r="A11">
        <v>1541</v>
      </c>
      <c r="B11">
        <f t="shared" si="0"/>
        <v>9682.388558363742</v>
      </c>
      <c r="C11">
        <v>552</v>
      </c>
    </row>
    <row r="12" spans="1:14" x14ac:dyDescent="0.25">
      <c r="A12">
        <v>1591</v>
      </c>
      <c r="B12">
        <f t="shared" si="0"/>
        <v>9996.5478237227217</v>
      </c>
      <c r="C12">
        <v>504</v>
      </c>
      <c r="J12" t="s">
        <v>15</v>
      </c>
      <c r="K12" t="s">
        <v>14</v>
      </c>
      <c r="M12" t="s">
        <v>8</v>
      </c>
      <c r="N12" t="s">
        <v>11</v>
      </c>
    </row>
    <row r="13" spans="1:14" x14ac:dyDescent="0.25">
      <c r="A13">
        <v>1641</v>
      </c>
      <c r="B13">
        <f t="shared" si="0"/>
        <v>10310.707089081701</v>
      </c>
      <c r="C13">
        <v>472</v>
      </c>
      <c r="J13">
        <f>POWER(H2-($N$13+$M$13*I2),2)</f>
        <v>3282940010246796</v>
      </c>
      <c r="K13">
        <f>SUM(N5:N10)</f>
        <v>3.6506593653445555E+17</v>
      </c>
      <c r="M13">
        <f>SUM(M5:M10)/SUM(N5:N10)</f>
        <v>6.0893749579190075</v>
      </c>
      <c r="N13">
        <f>M2-M13*N2</f>
        <v>3.337860107421875E-5</v>
      </c>
    </row>
    <row r="14" spans="1:14" x14ac:dyDescent="0.25">
      <c r="A14">
        <v>1691</v>
      </c>
      <c r="B14">
        <f t="shared" si="0"/>
        <v>10624.866354440681</v>
      </c>
      <c r="C14">
        <v>424</v>
      </c>
      <c r="J14">
        <f t="shared" ref="J14:J18" si="8">POWER(H3-($N$13+$M$13*I3),2)</f>
        <v>530273779395131.56</v>
      </c>
    </row>
    <row r="15" spans="1:14" x14ac:dyDescent="0.25">
      <c r="A15">
        <v>1741</v>
      </c>
      <c r="B15">
        <f t="shared" si="0"/>
        <v>10939.02561979966</v>
      </c>
      <c r="C15">
        <v>392</v>
      </c>
      <c r="J15">
        <f t="shared" si="8"/>
        <v>196020800463988.19</v>
      </c>
    </row>
    <row r="16" spans="1:14" x14ac:dyDescent="0.25">
      <c r="A16">
        <v>1791</v>
      </c>
      <c r="B16">
        <f t="shared" si="0"/>
        <v>11253.184885158638</v>
      </c>
      <c r="C16">
        <v>368</v>
      </c>
      <c r="J16">
        <f t="shared" si="8"/>
        <v>1762959706140397.5</v>
      </c>
    </row>
    <row r="17" spans="1:11" x14ac:dyDescent="0.25">
      <c r="A17">
        <v>1841</v>
      </c>
      <c r="B17">
        <f t="shared" si="0"/>
        <v>11567.344150517618</v>
      </c>
      <c r="C17">
        <v>344</v>
      </c>
      <c r="J17">
        <f t="shared" si="8"/>
        <v>62306477987507.984</v>
      </c>
    </row>
    <row r="18" spans="1:11" x14ac:dyDescent="0.25">
      <c r="A18">
        <v>1891</v>
      </c>
      <c r="B18">
        <f t="shared" si="0"/>
        <v>11881.503415876598</v>
      </c>
      <c r="C18">
        <v>320</v>
      </c>
      <c r="J18">
        <f t="shared" si="8"/>
        <v>2595464135821.5127</v>
      </c>
    </row>
    <row r="19" spans="1:11" x14ac:dyDescent="0.25">
      <c r="A19">
        <v>1941</v>
      </c>
      <c r="B19">
        <f t="shared" si="0"/>
        <v>12195.662681235577</v>
      </c>
      <c r="C19">
        <v>296</v>
      </c>
    </row>
    <row r="20" spans="1:11" x14ac:dyDescent="0.25">
      <c r="A20">
        <v>1991</v>
      </c>
      <c r="B20">
        <f t="shared" si="0"/>
        <v>12509.821946594557</v>
      </c>
      <c r="C20">
        <v>288</v>
      </c>
    </row>
    <row r="21" spans="1:11" x14ac:dyDescent="0.25">
      <c r="J21" t="s">
        <v>18</v>
      </c>
      <c r="K21" t="s">
        <v>19</v>
      </c>
    </row>
    <row r="22" spans="1:11" x14ac:dyDescent="0.25">
      <c r="J22">
        <f>SUM(J13:J18)/(4*K13)</f>
        <v>3.9972890197458397E-3</v>
      </c>
      <c r="K22">
        <f>(1/6 + N2*N2/K13)*SUM(J13:J18)/4</f>
        <v>486425172955715.25</v>
      </c>
    </row>
    <row r="24" spans="1:11" x14ac:dyDescent="0.25">
      <c r="J24" t="s">
        <v>20</v>
      </c>
      <c r="K24" t="s">
        <v>21</v>
      </c>
    </row>
    <row r="25" spans="1:11" x14ac:dyDescent="0.25">
      <c r="J25">
        <f>2*J22</f>
        <v>7.9945780394916795E-3</v>
      </c>
      <c r="K25">
        <f>2*K22</f>
        <v>972850345911430.5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F4066F8C3680845811473D57D31E760" ma:contentTypeVersion="12" ma:contentTypeDescription="Создание документа." ma:contentTypeScope="" ma:versionID="924facb8837e2ed4628f9a366230ca30">
  <xsd:schema xmlns:xsd="http://www.w3.org/2001/XMLSchema" xmlns:xs="http://www.w3.org/2001/XMLSchema" xmlns:p="http://schemas.microsoft.com/office/2006/metadata/properties" xmlns:ns3="72d5359a-b891-4bf3-b362-a51586a9c828" xmlns:ns4="f5282dc4-e4e9-412b-a8fa-45928fe93749" targetNamespace="http://schemas.microsoft.com/office/2006/metadata/properties" ma:root="true" ma:fieldsID="1c0c8df7f2713a2d06758c7e7afa8be9" ns3:_="" ns4:_="">
    <xsd:import namespace="72d5359a-b891-4bf3-b362-a51586a9c828"/>
    <xsd:import namespace="f5282dc4-e4e9-412b-a8fa-45928fe937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5359a-b891-4bf3-b362-a51586a9c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82dc4-e4e9-412b-a8fa-45928fe93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2A3898-BD0A-42B6-845E-BDCA19634D6C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f5282dc4-e4e9-412b-a8fa-45928fe93749"/>
    <ds:schemaRef ds:uri="http://www.w3.org/XML/1998/namespace"/>
    <ds:schemaRef ds:uri="http://purl.org/dc/elements/1.1/"/>
    <ds:schemaRef ds:uri="http://schemas.microsoft.com/office/infopath/2007/PartnerControls"/>
    <ds:schemaRef ds:uri="72d5359a-b891-4bf3-b362-a51586a9c82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301950-E85B-4355-BD0C-6A8318FB13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D83CD-AE20-4BA8-8275-C0CE2D2B3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5359a-b891-4bf3-b362-a51586a9c828"/>
    <ds:schemaRef ds:uri="f5282dc4-e4e9-412b-a8fa-45928fe93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RoBQ</dc:creator>
  <cp:lastModifiedBy>Роман Бавыкин</cp:lastModifiedBy>
  <dcterms:created xsi:type="dcterms:W3CDTF">2021-05-18T18:42:45Z</dcterms:created>
  <dcterms:modified xsi:type="dcterms:W3CDTF">2021-05-31T16:15:02Z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0x0101008F4066F8C3680845811473D57D31E760</vt:lpwstr>
  </property>
</Properties>
</file>