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5e1255f52e7ffa/ENSINO_SUPERIOR/UMC/UMC_ORIENTAÇÕES/PIBIC/PIBIC_2022_2023/Fernanda/DADOS/"/>
    </mc:Choice>
  </mc:AlternateContent>
  <xr:revisionPtr revIDLastSave="20" documentId="8_{7EED5D07-2671-FE48-8031-C8D71EB6B55D}" xr6:coauthVersionLast="47" xr6:coauthVersionMax="47" xr10:uidLastSave="{F3C649F4-F622-47AF-8EF9-5C9446E98942}"/>
  <bookViews>
    <workbookView xWindow="-120" yWindow="-120" windowWidth="29040" windowHeight="15720" activeTab="1" xr2:uid="{A4C4D6B4-DD3A-4353-AC60-42DC81FBFE0D}"/>
  </bookViews>
  <sheets>
    <sheet name="rupturas" sheetId="1" state="hidden" r:id="rId1"/>
    <sheet name="resistênc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EN16" i="1"/>
  <c r="G16" i="1"/>
  <c r="J26" i="1" l="1"/>
  <c r="J25" i="1"/>
  <c r="EJ22" i="1"/>
  <c r="EB22" i="1"/>
  <c r="DT22" i="1"/>
  <c r="DL22" i="1"/>
  <c r="DD22" i="1"/>
  <c r="CV22" i="1"/>
  <c r="CN22" i="1"/>
  <c r="CF22" i="1"/>
  <c r="BP22" i="1"/>
  <c r="BH22" i="1"/>
  <c r="AY22" i="1"/>
  <c r="AQ22" i="1"/>
  <c r="AI22" i="1"/>
  <c r="AA22" i="1"/>
  <c r="C22" i="1"/>
  <c r="EJ21" i="1"/>
  <c r="EB21" i="1"/>
  <c r="DT21" i="1"/>
  <c r="DL21" i="1"/>
  <c r="DD21" i="1"/>
  <c r="CV21" i="1"/>
  <c r="CN21" i="1"/>
  <c r="CF21" i="1"/>
  <c r="BP21" i="1"/>
  <c r="BH21" i="1"/>
  <c r="AY21" i="1"/>
  <c r="AQ21" i="1"/>
  <c r="AI21" i="1"/>
  <c r="AA21" i="1"/>
  <c r="C21" i="1"/>
  <c r="EJ20" i="1"/>
  <c r="EB20" i="1"/>
  <c r="DT20" i="1"/>
  <c r="DL20" i="1"/>
  <c r="DD20" i="1"/>
  <c r="CV20" i="1"/>
  <c r="CN20" i="1"/>
  <c r="CF20" i="1"/>
  <c r="BP20" i="1"/>
  <c r="BH20" i="1"/>
  <c r="AY20" i="1"/>
  <c r="AQ20" i="1"/>
  <c r="AI20" i="1"/>
  <c r="AA20" i="1"/>
  <c r="C20" i="1"/>
  <c r="EJ19" i="1"/>
  <c r="EB19" i="1"/>
  <c r="DT19" i="1"/>
  <c r="DL19" i="1"/>
  <c r="DD19" i="1"/>
  <c r="CV19" i="1"/>
  <c r="CN19" i="1"/>
  <c r="CF19" i="1"/>
  <c r="BP19" i="1"/>
  <c r="BH19" i="1"/>
  <c r="AY19" i="1"/>
  <c r="AQ19" i="1"/>
  <c r="AI19" i="1"/>
  <c r="AA19" i="1"/>
  <c r="C19" i="1"/>
  <c r="EJ18" i="1"/>
  <c r="EB18" i="1"/>
  <c r="DT18" i="1"/>
  <c r="DL18" i="1"/>
  <c r="DD18" i="1"/>
  <c r="CV18" i="1"/>
  <c r="CN18" i="1"/>
  <c r="CF18" i="1"/>
  <c r="BP18" i="1"/>
  <c r="BH18" i="1"/>
  <c r="AY18" i="1"/>
  <c r="AQ18" i="1"/>
  <c r="AI18" i="1"/>
  <c r="AA18" i="1"/>
  <c r="C18" i="1"/>
  <c r="EJ17" i="1"/>
  <c r="EB17" i="1"/>
  <c r="DT17" i="1"/>
  <c r="DL17" i="1"/>
  <c r="DD17" i="1"/>
  <c r="CV17" i="1"/>
  <c r="CN17" i="1"/>
  <c r="CF17" i="1"/>
  <c r="BP17" i="1"/>
  <c r="BH17" i="1"/>
  <c r="AY17" i="1"/>
  <c r="AQ17" i="1"/>
  <c r="AI17" i="1"/>
  <c r="AA17" i="1"/>
  <c r="C17" i="1"/>
  <c r="EF13" i="1"/>
  <c r="DX13" i="1"/>
  <c r="DP13" i="1"/>
  <c r="DH13" i="1"/>
  <c r="CZ13" i="1"/>
  <c r="CR13" i="1"/>
  <c r="CJ13" i="1"/>
  <c r="BY13" i="1"/>
  <c r="CB13" i="1" s="1"/>
  <c r="BT13" i="1"/>
  <c r="BL13" i="1"/>
  <c r="BC13" i="1"/>
  <c r="AU13" i="1"/>
  <c r="AM13" i="1"/>
  <c r="AE13" i="1"/>
  <c r="T13" i="1"/>
  <c r="W13" i="1" s="1"/>
  <c r="L13" i="1"/>
  <c r="K22" i="1" s="1"/>
  <c r="EF12" i="1"/>
  <c r="DX12" i="1"/>
  <c r="DP12" i="1"/>
  <c r="DH12" i="1"/>
  <c r="CZ12" i="1"/>
  <c r="CR12" i="1"/>
  <c r="CJ12" i="1"/>
  <c r="BY12" i="1"/>
  <c r="CB12" i="1" s="1"/>
  <c r="BT12" i="1"/>
  <c r="BL12" i="1"/>
  <c r="BC12" i="1"/>
  <c r="AU12" i="1"/>
  <c r="AM12" i="1"/>
  <c r="AE12" i="1"/>
  <c r="T12" i="1"/>
  <c r="W12" i="1" s="1"/>
  <c r="L12" i="1"/>
  <c r="K21" i="1" s="1"/>
  <c r="EF11" i="1"/>
  <c r="DX11" i="1"/>
  <c r="DP11" i="1"/>
  <c r="DH11" i="1"/>
  <c r="CZ11" i="1"/>
  <c r="CR11" i="1"/>
  <c r="CJ11" i="1"/>
  <c r="BY11" i="1"/>
  <c r="CB11" i="1" s="1"/>
  <c r="BT11" i="1"/>
  <c r="BL11" i="1"/>
  <c r="BC11" i="1"/>
  <c r="AU11" i="1"/>
  <c r="AM11" i="1"/>
  <c r="AE11" i="1"/>
  <c r="T11" i="1"/>
  <c r="W11" i="1" s="1"/>
  <c r="L11" i="1"/>
  <c r="O11" i="1" s="1"/>
  <c r="EF10" i="1"/>
  <c r="DX10" i="1"/>
  <c r="DP10" i="1"/>
  <c r="DH10" i="1"/>
  <c r="CZ10" i="1"/>
  <c r="CR10" i="1"/>
  <c r="CJ10" i="1"/>
  <c r="BY10" i="1"/>
  <c r="BX19" i="1" s="1"/>
  <c r="BT10" i="1"/>
  <c r="BL10" i="1"/>
  <c r="BC10" i="1"/>
  <c r="AU10" i="1"/>
  <c r="AM10" i="1"/>
  <c r="AE10" i="1"/>
  <c r="T10" i="1"/>
  <c r="S19" i="1" s="1"/>
  <c r="L10" i="1"/>
  <c r="K19" i="1" s="1"/>
  <c r="EF9" i="1"/>
  <c r="DX9" i="1"/>
  <c r="DP9" i="1"/>
  <c r="DH9" i="1"/>
  <c r="CZ9" i="1"/>
  <c r="CR9" i="1"/>
  <c r="CJ9" i="1"/>
  <c r="BY9" i="1"/>
  <c r="CB9" i="1" s="1"/>
  <c r="BT9" i="1"/>
  <c r="BL9" i="1"/>
  <c r="BC9" i="1"/>
  <c r="AU9" i="1"/>
  <c r="AM9" i="1"/>
  <c r="AE9" i="1"/>
  <c r="T9" i="1"/>
  <c r="S18" i="1" s="1"/>
  <c r="L9" i="1"/>
  <c r="O9" i="1" s="1"/>
  <c r="EF8" i="1"/>
  <c r="EF17" i="1" s="1"/>
  <c r="DX8" i="1"/>
  <c r="DP8" i="1"/>
  <c r="DH8" i="1"/>
  <c r="CZ8" i="1"/>
  <c r="CR8" i="1"/>
  <c r="CJ8" i="1"/>
  <c r="BY8" i="1"/>
  <c r="CB8" i="1" s="1"/>
  <c r="BT8" i="1"/>
  <c r="BL8" i="1"/>
  <c r="BC8" i="1"/>
  <c r="BC17" i="1" s="1"/>
  <c r="AU8" i="1"/>
  <c r="AM8" i="1"/>
  <c r="AE8" i="1"/>
  <c r="T8" i="1"/>
  <c r="S17" i="1" s="1"/>
  <c r="K8" i="1"/>
  <c r="O12" i="1" l="1"/>
  <c r="BL16" i="1"/>
  <c r="DP14" i="1"/>
  <c r="DP15" i="1" s="1"/>
  <c r="DP16" i="1"/>
  <c r="BT16" i="1"/>
  <c r="DX16" i="1"/>
  <c r="BL14" i="1"/>
  <c r="BL15" i="1" s="1"/>
  <c r="DH14" i="1"/>
  <c r="DH15" i="1" s="1"/>
  <c r="EF16" i="1"/>
  <c r="W8" i="1"/>
  <c r="CB14" i="1"/>
  <c r="BT14" i="1"/>
  <c r="BT15" i="1" s="1"/>
  <c r="EF14" i="1"/>
  <c r="EF15" i="1" s="1"/>
  <c r="AE14" i="1"/>
  <c r="AE15" i="1" s="1"/>
  <c r="AE16" i="1"/>
  <c r="W14" i="1"/>
  <c r="AM16" i="1"/>
  <c r="CR16" i="1"/>
  <c r="O13" i="1"/>
  <c r="DX14" i="1"/>
  <c r="DX15" i="1" s="1"/>
  <c r="BX17" i="1"/>
  <c r="BX22" i="1"/>
  <c r="BC14" i="1"/>
  <c r="BC15" i="1" s="1"/>
  <c r="BC16" i="1"/>
  <c r="CJ16" i="1"/>
  <c r="AU14" i="1"/>
  <c r="AU15" i="1" s="1"/>
  <c r="AU16" i="1"/>
  <c r="CZ14" i="1"/>
  <c r="CZ15" i="1" s="1"/>
  <c r="CZ16" i="1"/>
  <c r="AM14" i="1"/>
  <c r="AM15" i="1" s="1"/>
  <c r="CR14" i="1"/>
  <c r="CR15" i="1" s="1"/>
  <c r="CJ14" i="1"/>
  <c r="CJ15" i="1" s="1"/>
  <c r="S22" i="1"/>
  <c r="L8" i="1"/>
  <c r="K17" i="1" s="1"/>
  <c r="DH16" i="1"/>
  <c r="K18" i="1"/>
  <c r="W10" i="1"/>
  <c r="CB10" i="1"/>
  <c r="K20" i="1"/>
  <c r="BX20" i="1"/>
  <c r="W9" i="1"/>
  <c r="S20" i="1"/>
  <c r="BX21" i="1"/>
  <c r="S21" i="1"/>
  <c r="BX18" i="1"/>
  <c r="O10" i="1"/>
  <c r="O16" i="1" s="1"/>
  <c r="CB15" i="1" l="1"/>
  <c r="O14" i="1"/>
  <c r="O15" i="1" s="1"/>
  <c r="W15" i="1"/>
  <c r="W16" i="1"/>
  <c r="CB16" i="1"/>
</calcChain>
</file>

<file path=xl/sharedStrings.xml><?xml version="1.0" encoding="utf-8"?>
<sst xmlns="http://schemas.openxmlformats.org/spreadsheetml/2006/main" count="470" uniqueCount="77">
  <si>
    <t>Data de moldagem: 17/11/2022</t>
  </si>
  <si>
    <t>Data de moldagem: 16/12/2022</t>
  </si>
  <si>
    <t>Data de moldagem: 12/01/2023</t>
  </si>
  <si>
    <t>ACRESCENTAR NO RELATÓRIO FINAL</t>
  </si>
  <si>
    <t>Data de moldagem: 18/11/2022</t>
  </si>
  <si>
    <t>Data de moldagem: 16/01/2023</t>
  </si>
  <si>
    <t>Data de moldagem: 16/12/2023</t>
  </si>
  <si>
    <t>Data de moldagem: 18/11/2023</t>
  </si>
  <si>
    <t>Idade dos corpos de prova:   28 dias</t>
  </si>
  <si>
    <t>Idade dos corpos de prova:   25 dias</t>
  </si>
  <si>
    <t>Idade dos corpos de prova:   56 dias</t>
  </si>
  <si>
    <t>Idade dos corpos de prova:   2 dias</t>
  </si>
  <si>
    <t>Idade dos corpos de prova:   05 dias</t>
  </si>
  <si>
    <t>Idade dos corpos de prova:    63 dias</t>
  </si>
  <si>
    <t>Idade dos corpos de prova:   07 dias</t>
  </si>
  <si>
    <t>Idade dos corpos de prova:   35 dias</t>
  </si>
  <si>
    <t>Idade dos corpos de prova:   11 dias</t>
  </si>
  <si>
    <t>Idade dos corpos de prova:   14 dias</t>
  </si>
  <si>
    <t>Idade dos corpos de prova:   42 dias</t>
  </si>
  <si>
    <t>Idade dos corpos de prova:   70 dias</t>
  </si>
  <si>
    <t>Idade dos corpos de prova:   18 dias</t>
  </si>
  <si>
    <t>Idade dos corpos de prova:   21 dias</t>
  </si>
  <si>
    <t>Idade dos corpos de prova:   49 dias</t>
  </si>
  <si>
    <t>Idade dos corpos de prova:   77 dias</t>
  </si>
  <si>
    <t>Idade dos corpos de prova:   84 dias</t>
  </si>
  <si>
    <t>Idade dos corpos de prova:   91 dias</t>
  </si>
  <si>
    <t>Data do ensaio:    15/12/2022</t>
  </si>
  <si>
    <t>Data do ensaio: 10/01/2023</t>
  </si>
  <si>
    <t>Data do ensaio:   12/01/2023</t>
  </si>
  <si>
    <t>Data do ensaio: 14/01/2023</t>
  </si>
  <si>
    <t>Data do ensaio:   17/01/2023</t>
  </si>
  <si>
    <t>Data do ensaio: 19/01/2023</t>
  </si>
  <si>
    <t>Data do ensaio: 20/01/2023</t>
  </si>
  <si>
    <t>Data do ensaio: 23/01/2023</t>
  </si>
  <si>
    <t>Data do ensaio: 26/01/2023</t>
  </si>
  <si>
    <t>Data do ensaio: 27/01/2023</t>
  </si>
  <si>
    <t>Data do ensaio: 30/01/2023</t>
  </si>
  <si>
    <t>Data do ensaio: 02/02/2023</t>
  </si>
  <si>
    <t>Data do ensaio: 03/02/2023</t>
  </si>
  <si>
    <t>Data do ensaio: 10/02/2023</t>
  </si>
  <si>
    <t>Data do ensaio: 17/02/2023</t>
  </si>
  <si>
    <t>Capeamento: Enxofre</t>
  </si>
  <si>
    <t>Classe da máquina:   Classe 1</t>
  </si>
  <si>
    <t>Classe da maquina:   Classe 1</t>
  </si>
  <si>
    <t>ID</t>
  </si>
  <si>
    <t>altura (h) (mm)</t>
  </si>
  <si>
    <t>diâmetro (D) (mm)</t>
  </si>
  <si>
    <t>R (tipo de ruptura)</t>
  </si>
  <si>
    <t>F (força exercida) (kN)</t>
  </si>
  <si>
    <t>Cálculo de resistência (CF) (Mpa)</t>
  </si>
  <si>
    <t>C</t>
  </si>
  <si>
    <t>E</t>
  </si>
  <si>
    <t>B</t>
  </si>
  <si>
    <t>G</t>
  </si>
  <si>
    <t>D</t>
  </si>
  <si>
    <t>A</t>
  </si>
  <si>
    <t>F</t>
  </si>
  <si>
    <t>Se</t>
  </si>
  <si>
    <t>Cve</t>
  </si>
  <si>
    <t>h/d</t>
  </si>
  <si>
    <t>DIAS</t>
  </si>
  <si>
    <t>RESISTÊNCIA</t>
  </si>
  <si>
    <t>*</t>
  </si>
  <si>
    <t>8.94</t>
  </si>
  <si>
    <t>17.93</t>
  </si>
  <si>
    <t>20.18</t>
  </si>
  <si>
    <t>20.79</t>
  </si>
  <si>
    <t>22.56</t>
  </si>
  <si>
    <t>22.60</t>
  </si>
  <si>
    <t>23.27</t>
  </si>
  <si>
    <t>24.21</t>
  </si>
  <si>
    <t>25.77</t>
  </si>
  <si>
    <t>29.69</t>
  </si>
  <si>
    <t>28.05</t>
  </si>
  <si>
    <t>28.75</t>
  </si>
  <si>
    <t>28.44</t>
  </si>
  <si>
    <t>28.78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</si>
</sst>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2" borderId="0" xfId="0" applyFill="1"/>
    <xf numFmtId="0" fontId="3" fillId="0" borderId="0" xfId="0" applyFont="1" applyAlignment="1">
      <alignment horizontal="center" vertical="center" textRotation="90"/>
    </xf>
    <xf numFmtId="0" fontId="4" fillId="3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2" fillId="0" borderId="4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2" fontId="0" fillId="0" borderId="0" xfId="0" applyNumberFormat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2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0107-DEA3-4B8D-B17C-9A0DD1C2F5C3}">
  <dimension ref="B1:EO26"/>
  <sheetViews>
    <sheetView showGridLines="0" workbookViewId="0">
      <selection activeCell="A10" sqref="A10"/>
    </sheetView>
  </sheetViews>
  <sheetFormatPr defaultColWidth="8.85546875" defaultRowHeight="15" x14ac:dyDescent="0.25"/>
  <cols>
    <col min="4" max="4" width="11.140625" customWidth="1"/>
    <col min="7" max="7" width="12.42578125" bestFit="1" customWidth="1"/>
    <col min="12" max="12" width="11.140625" customWidth="1"/>
    <col min="15" max="16" width="12" customWidth="1"/>
    <col min="20" max="20" width="11.140625" customWidth="1"/>
    <col min="23" max="23" width="14.28515625" customWidth="1"/>
    <col min="28" max="28" width="11.140625" customWidth="1"/>
    <col min="31" max="31" width="14.140625" customWidth="1"/>
    <col min="36" max="36" width="10.42578125" bestFit="1" customWidth="1"/>
    <col min="39" max="39" width="14.140625" customWidth="1"/>
    <col min="44" max="44" width="10.42578125" bestFit="1" customWidth="1"/>
    <col min="47" max="47" width="14" customWidth="1"/>
    <col min="52" max="52" width="10.42578125" bestFit="1" customWidth="1"/>
    <col min="55" max="55" width="13.42578125" customWidth="1"/>
    <col min="57" max="57" width="8.85546875" style="2"/>
    <col min="64" max="64" width="13.7109375" customWidth="1"/>
    <col min="72" max="72" width="13.42578125" customWidth="1"/>
  </cols>
  <sheetData>
    <row r="1" spans="2:145" x14ac:dyDescent="0.25">
      <c r="D1" s="1"/>
      <c r="L1" s="1"/>
      <c r="T1" s="1"/>
      <c r="AB1" s="1"/>
      <c r="AJ1" s="1"/>
      <c r="AR1" s="1"/>
      <c r="AZ1" s="1"/>
    </row>
    <row r="2" spans="2:145" ht="12.6" customHeight="1" x14ac:dyDescent="0.25">
      <c r="B2" s="18" t="s">
        <v>0</v>
      </c>
      <c r="C2" s="19"/>
      <c r="D2" s="19"/>
      <c r="E2" s="19"/>
      <c r="F2" s="19"/>
      <c r="G2" s="20"/>
      <c r="J2" s="18" t="s">
        <v>1</v>
      </c>
      <c r="K2" s="19"/>
      <c r="L2" s="19"/>
      <c r="M2" s="19"/>
      <c r="N2" s="19"/>
      <c r="O2" s="20"/>
      <c r="R2" s="18" t="s">
        <v>0</v>
      </c>
      <c r="S2" s="19"/>
      <c r="T2" s="19"/>
      <c r="U2" s="19"/>
      <c r="V2" s="19"/>
      <c r="W2" s="20"/>
      <c r="Z2" s="18" t="s">
        <v>2</v>
      </c>
      <c r="AA2" s="19"/>
      <c r="AB2" s="19"/>
      <c r="AC2" s="19"/>
      <c r="AD2" s="19"/>
      <c r="AE2" s="20"/>
      <c r="AH2" s="18" t="s">
        <v>2</v>
      </c>
      <c r="AI2" s="19"/>
      <c r="AJ2" s="19"/>
      <c r="AK2" s="19"/>
      <c r="AL2" s="19"/>
      <c r="AM2" s="20"/>
      <c r="AP2" s="18" t="s">
        <v>0</v>
      </c>
      <c r="AQ2" s="19"/>
      <c r="AR2" s="19"/>
      <c r="AS2" s="19"/>
      <c r="AT2" s="19"/>
      <c r="AU2" s="20"/>
      <c r="AX2" s="18" t="s">
        <v>2</v>
      </c>
      <c r="AY2" s="19"/>
      <c r="AZ2" s="19"/>
      <c r="BA2" s="19"/>
      <c r="BB2" s="19"/>
      <c r="BC2" s="20"/>
      <c r="BE2" s="21" t="s">
        <v>3</v>
      </c>
      <c r="BF2" s="3"/>
      <c r="BG2" s="18" t="s">
        <v>1</v>
      </c>
      <c r="BH2" s="19"/>
      <c r="BI2" s="19">
        <v>44911</v>
      </c>
      <c r="BJ2" s="19"/>
      <c r="BK2" s="19"/>
      <c r="BL2" s="20"/>
      <c r="BO2" s="18" t="s">
        <v>2</v>
      </c>
      <c r="BP2" s="19"/>
      <c r="BQ2" s="19">
        <v>44938</v>
      </c>
      <c r="BR2" s="19"/>
      <c r="BS2" s="19"/>
      <c r="BT2" s="20"/>
      <c r="BW2" s="18" t="s">
        <v>2</v>
      </c>
      <c r="BX2" s="19"/>
      <c r="BY2" s="19">
        <v>44938</v>
      </c>
      <c r="BZ2" s="19"/>
      <c r="CA2" s="19"/>
      <c r="CB2" s="20"/>
      <c r="CE2" s="18" t="s">
        <v>1</v>
      </c>
      <c r="CF2" s="19"/>
      <c r="CG2" s="19">
        <v>44938</v>
      </c>
      <c r="CH2" s="19"/>
      <c r="CI2" s="19"/>
      <c r="CJ2" s="20"/>
      <c r="CM2" s="18" t="s">
        <v>4</v>
      </c>
      <c r="CN2" s="19"/>
      <c r="CO2" s="19">
        <v>44938</v>
      </c>
      <c r="CP2" s="19"/>
      <c r="CQ2" s="19"/>
      <c r="CR2" s="20"/>
      <c r="CU2" s="18" t="s">
        <v>5</v>
      </c>
      <c r="CV2" s="19"/>
      <c r="CW2" s="19">
        <v>44938</v>
      </c>
      <c r="CX2" s="19"/>
      <c r="CY2" s="19"/>
      <c r="CZ2" s="20"/>
      <c r="DC2" s="18" t="s">
        <v>2</v>
      </c>
      <c r="DD2" s="19"/>
      <c r="DE2" s="19">
        <v>44938</v>
      </c>
      <c r="DF2" s="19"/>
      <c r="DG2" s="19"/>
      <c r="DH2" s="20"/>
      <c r="DK2" s="18" t="s">
        <v>6</v>
      </c>
      <c r="DL2" s="19"/>
      <c r="DM2" s="19">
        <v>44938</v>
      </c>
      <c r="DN2" s="19"/>
      <c r="DO2" s="19"/>
      <c r="DP2" s="20"/>
      <c r="DS2" s="18" t="s">
        <v>7</v>
      </c>
      <c r="DT2" s="19"/>
      <c r="DU2" s="19">
        <v>44938</v>
      </c>
      <c r="DV2" s="19"/>
      <c r="DW2" s="19"/>
      <c r="DX2" s="20"/>
      <c r="EA2" s="18" t="s">
        <v>4</v>
      </c>
      <c r="EB2" s="19"/>
      <c r="EC2" s="19">
        <v>44938</v>
      </c>
      <c r="ED2" s="19"/>
      <c r="EE2" s="19"/>
      <c r="EF2" s="20"/>
      <c r="EI2" s="18" t="s">
        <v>4</v>
      </c>
      <c r="EJ2" s="19"/>
      <c r="EK2" s="19">
        <v>44938</v>
      </c>
      <c r="EL2" s="19"/>
      <c r="EM2" s="19"/>
      <c r="EN2" s="20"/>
    </row>
    <row r="3" spans="2:145" ht="12.6" customHeight="1" x14ac:dyDescent="0.25">
      <c r="B3" s="18" t="s">
        <v>8</v>
      </c>
      <c r="C3" s="19"/>
      <c r="D3" s="19"/>
      <c r="E3" s="19"/>
      <c r="F3" s="19"/>
      <c r="G3" s="20"/>
      <c r="J3" s="18" t="s">
        <v>9</v>
      </c>
      <c r="K3" s="19"/>
      <c r="L3" s="19"/>
      <c r="M3" s="19"/>
      <c r="N3" s="19"/>
      <c r="O3" s="20"/>
      <c r="R3" s="18" t="s">
        <v>10</v>
      </c>
      <c r="S3" s="19"/>
      <c r="T3" s="19"/>
      <c r="U3" s="19"/>
      <c r="V3" s="19"/>
      <c r="W3" s="20"/>
      <c r="Z3" s="18" t="s">
        <v>11</v>
      </c>
      <c r="AA3" s="19"/>
      <c r="AB3" s="19"/>
      <c r="AC3" s="19"/>
      <c r="AD3" s="19"/>
      <c r="AE3" s="20"/>
      <c r="AH3" s="18" t="s">
        <v>12</v>
      </c>
      <c r="AI3" s="19"/>
      <c r="AJ3" s="19"/>
      <c r="AK3" s="19"/>
      <c r="AL3" s="19"/>
      <c r="AM3" s="20"/>
      <c r="AP3" s="18" t="s">
        <v>13</v>
      </c>
      <c r="AQ3" s="19"/>
      <c r="AR3" s="19"/>
      <c r="AS3" s="19"/>
      <c r="AT3" s="19"/>
      <c r="AU3" s="20"/>
      <c r="AX3" s="18" t="s">
        <v>14</v>
      </c>
      <c r="AY3" s="19"/>
      <c r="AZ3" s="19"/>
      <c r="BA3" s="19"/>
      <c r="BB3" s="19"/>
      <c r="BC3" s="20"/>
      <c r="BE3" s="21"/>
      <c r="BF3" s="3"/>
      <c r="BG3" s="18" t="s">
        <v>15</v>
      </c>
      <c r="BH3" s="19"/>
      <c r="BI3" s="19"/>
      <c r="BJ3" s="19"/>
      <c r="BK3" s="19"/>
      <c r="BL3" s="20"/>
      <c r="BO3" s="18" t="s">
        <v>16</v>
      </c>
      <c r="BP3" s="19"/>
      <c r="BQ3" s="19"/>
      <c r="BR3" s="19"/>
      <c r="BS3" s="19"/>
      <c r="BT3" s="20"/>
      <c r="BW3" s="18" t="s">
        <v>17</v>
      </c>
      <c r="BX3" s="19"/>
      <c r="BY3" s="19"/>
      <c r="BZ3" s="19"/>
      <c r="CA3" s="19"/>
      <c r="CB3" s="20"/>
      <c r="CE3" s="18" t="s">
        <v>18</v>
      </c>
      <c r="CF3" s="19"/>
      <c r="CG3" s="19"/>
      <c r="CH3" s="19"/>
      <c r="CI3" s="19"/>
      <c r="CJ3" s="20"/>
      <c r="CM3" s="18" t="s">
        <v>19</v>
      </c>
      <c r="CN3" s="19"/>
      <c r="CO3" s="19"/>
      <c r="CP3" s="19"/>
      <c r="CQ3" s="19"/>
      <c r="CR3" s="20"/>
      <c r="CU3" s="18" t="s">
        <v>20</v>
      </c>
      <c r="CV3" s="19"/>
      <c r="CW3" s="19"/>
      <c r="CX3" s="19"/>
      <c r="CY3" s="19"/>
      <c r="CZ3" s="20"/>
      <c r="DC3" s="18" t="s">
        <v>21</v>
      </c>
      <c r="DD3" s="19"/>
      <c r="DE3" s="19"/>
      <c r="DF3" s="19"/>
      <c r="DG3" s="19"/>
      <c r="DH3" s="20"/>
      <c r="DK3" s="18" t="s">
        <v>22</v>
      </c>
      <c r="DL3" s="19"/>
      <c r="DM3" s="19"/>
      <c r="DN3" s="19"/>
      <c r="DO3" s="19"/>
      <c r="DP3" s="20"/>
      <c r="DS3" s="18" t="s">
        <v>23</v>
      </c>
      <c r="DT3" s="19"/>
      <c r="DU3" s="19"/>
      <c r="DV3" s="19"/>
      <c r="DW3" s="19"/>
      <c r="DX3" s="20"/>
      <c r="EA3" s="18" t="s">
        <v>24</v>
      </c>
      <c r="EB3" s="19"/>
      <c r="EC3" s="19"/>
      <c r="ED3" s="19"/>
      <c r="EE3" s="19"/>
      <c r="EF3" s="20"/>
      <c r="EI3" s="18" t="s">
        <v>25</v>
      </c>
      <c r="EJ3" s="19"/>
      <c r="EK3" s="19"/>
      <c r="EL3" s="19"/>
      <c r="EM3" s="19"/>
      <c r="EN3" s="20"/>
    </row>
    <row r="4" spans="2:145" ht="12.6" customHeight="1" x14ac:dyDescent="0.25">
      <c r="B4" s="18" t="s">
        <v>26</v>
      </c>
      <c r="C4" s="19"/>
      <c r="D4" s="19"/>
      <c r="E4" s="19"/>
      <c r="F4" s="19"/>
      <c r="G4" s="20"/>
      <c r="J4" s="18" t="s">
        <v>27</v>
      </c>
      <c r="K4" s="19"/>
      <c r="L4" s="19">
        <v>44936</v>
      </c>
      <c r="M4" s="19"/>
      <c r="N4" s="19"/>
      <c r="O4" s="20"/>
      <c r="R4" s="18" t="s">
        <v>28</v>
      </c>
      <c r="S4" s="19"/>
      <c r="T4" s="19"/>
      <c r="U4" s="19"/>
      <c r="V4" s="19"/>
      <c r="W4" s="20"/>
      <c r="Z4" s="18" t="s">
        <v>29</v>
      </c>
      <c r="AA4" s="19"/>
      <c r="AB4" s="19"/>
      <c r="AC4" s="19"/>
      <c r="AD4" s="19"/>
      <c r="AE4" s="20"/>
      <c r="AH4" s="18" t="s">
        <v>30</v>
      </c>
      <c r="AI4" s="19"/>
      <c r="AJ4" s="19"/>
      <c r="AK4" s="19"/>
      <c r="AL4" s="19"/>
      <c r="AM4" s="20"/>
      <c r="AP4" s="18" t="s">
        <v>31</v>
      </c>
      <c r="AQ4" s="19"/>
      <c r="AR4" s="19"/>
      <c r="AS4" s="19"/>
      <c r="AT4" s="19"/>
      <c r="AU4" s="20"/>
      <c r="AX4" s="18" t="s">
        <v>31</v>
      </c>
      <c r="AY4" s="19"/>
      <c r="AZ4" s="19"/>
      <c r="BA4" s="19"/>
      <c r="BB4" s="19"/>
      <c r="BC4" s="20"/>
      <c r="BE4" s="21"/>
      <c r="BF4" s="3"/>
      <c r="BG4" s="18" t="s">
        <v>32</v>
      </c>
      <c r="BH4" s="19"/>
      <c r="BI4" s="19">
        <v>44946</v>
      </c>
      <c r="BJ4" s="19"/>
      <c r="BK4" s="19"/>
      <c r="BL4" s="20"/>
      <c r="BO4" s="18" t="s">
        <v>33</v>
      </c>
      <c r="BP4" s="19"/>
      <c r="BQ4" s="19">
        <v>44949</v>
      </c>
      <c r="BR4" s="19"/>
      <c r="BS4" s="19"/>
      <c r="BT4" s="20"/>
      <c r="BW4" s="18" t="s">
        <v>34</v>
      </c>
      <c r="BX4" s="19"/>
      <c r="BY4" s="19">
        <v>44949</v>
      </c>
      <c r="BZ4" s="19"/>
      <c r="CA4" s="19"/>
      <c r="CB4" s="20"/>
      <c r="CE4" s="18" t="s">
        <v>35</v>
      </c>
      <c r="CF4" s="19"/>
      <c r="CG4" s="19">
        <v>44949</v>
      </c>
      <c r="CH4" s="19"/>
      <c r="CI4" s="19"/>
      <c r="CJ4" s="20"/>
      <c r="CM4" s="18" t="s">
        <v>35</v>
      </c>
      <c r="CN4" s="19"/>
      <c r="CO4" s="19">
        <v>44949</v>
      </c>
      <c r="CP4" s="19"/>
      <c r="CQ4" s="19"/>
      <c r="CR4" s="20"/>
      <c r="CU4" s="18" t="s">
        <v>36</v>
      </c>
      <c r="CV4" s="19"/>
      <c r="CW4" s="19">
        <v>44949</v>
      </c>
      <c r="CX4" s="19"/>
      <c r="CY4" s="19"/>
      <c r="CZ4" s="20"/>
      <c r="DC4" s="18" t="s">
        <v>37</v>
      </c>
      <c r="DD4" s="19"/>
      <c r="DE4" s="19">
        <v>44949</v>
      </c>
      <c r="DF4" s="19"/>
      <c r="DG4" s="19"/>
      <c r="DH4" s="20"/>
      <c r="DK4" s="18" t="s">
        <v>38</v>
      </c>
      <c r="DL4" s="19"/>
      <c r="DM4" s="19">
        <v>44949</v>
      </c>
      <c r="DN4" s="19"/>
      <c r="DO4" s="19"/>
      <c r="DP4" s="20"/>
      <c r="DS4" s="18" t="s">
        <v>38</v>
      </c>
      <c r="DT4" s="19"/>
      <c r="DU4" s="19">
        <v>44949</v>
      </c>
      <c r="DV4" s="19"/>
      <c r="DW4" s="19"/>
      <c r="DX4" s="20"/>
      <c r="EA4" s="18" t="s">
        <v>39</v>
      </c>
      <c r="EB4" s="19"/>
      <c r="EC4" s="19">
        <v>44949</v>
      </c>
      <c r="ED4" s="19"/>
      <c r="EE4" s="19"/>
      <c r="EF4" s="20"/>
      <c r="EI4" s="18" t="s">
        <v>40</v>
      </c>
      <c r="EJ4" s="19"/>
      <c r="EK4" s="19">
        <v>44949</v>
      </c>
      <c r="EL4" s="19"/>
      <c r="EM4" s="19"/>
      <c r="EN4" s="20"/>
    </row>
    <row r="5" spans="2:145" ht="12.6" customHeight="1" x14ac:dyDescent="0.25">
      <c r="B5" s="18" t="s">
        <v>41</v>
      </c>
      <c r="C5" s="19"/>
      <c r="D5" s="19"/>
      <c r="E5" s="19"/>
      <c r="F5" s="19"/>
      <c r="G5" s="20"/>
      <c r="J5" s="18" t="s">
        <v>41</v>
      </c>
      <c r="K5" s="19"/>
      <c r="L5" s="19"/>
      <c r="M5" s="19"/>
      <c r="N5" s="19"/>
      <c r="O5" s="20"/>
      <c r="R5" s="18" t="s">
        <v>41</v>
      </c>
      <c r="S5" s="19"/>
      <c r="T5" s="19"/>
      <c r="U5" s="19"/>
      <c r="V5" s="19"/>
      <c r="W5" s="20"/>
      <c r="Z5" s="18" t="s">
        <v>41</v>
      </c>
      <c r="AA5" s="19"/>
      <c r="AB5" s="19"/>
      <c r="AC5" s="19"/>
      <c r="AD5" s="19"/>
      <c r="AE5" s="20"/>
      <c r="AH5" s="18" t="s">
        <v>41</v>
      </c>
      <c r="AI5" s="19"/>
      <c r="AJ5" s="19"/>
      <c r="AK5" s="19"/>
      <c r="AL5" s="19"/>
      <c r="AM5" s="20"/>
      <c r="AP5" s="18" t="s">
        <v>41</v>
      </c>
      <c r="AQ5" s="19"/>
      <c r="AR5" s="19"/>
      <c r="AS5" s="19"/>
      <c r="AT5" s="19"/>
      <c r="AU5" s="20"/>
      <c r="AX5" s="18" t="s">
        <v>41</v>
      </c>
      <c r="AY5" s="19"/>
      <c r="AZ5" s="19"/>
      <c r="BA5" s="19"/>
      <c r="BB5" s="19"/>
      <c r="BC5" s="20"/>
      <c r="BE5" s="21"/>
      <c r="BF5" s="3"/>
      <c r="BG5" s="18" t="s">
        <v>41</v>
      </c>
      <c r="BH5" s="19"/>
      <c r="BI5" s="19"/>
      <c r="BJ5" s="19"/>
      <c r="BK5" s="19"/>
      <c r="BL5" s="20"/>
      <c r="BO5" s="18" t="s">
        <v>41</v>
      </c>
      <c r="BP5" s="19"/>
      <c r="BQ5" s="19"/>
      <c r="BR5" s="19"/>
      <c r="BS5" s="19"/>
      <c r="BT5" s="20"/>
      <c r="BW5" s="18" t="s">
        <v>41</v>
      </c>
      <c r="BX5" s="19"/>
      <c r="BY5" s="19"/>
      <c r="BZ5" s="19"/>
      <c r="CA5" s="19"/>
      <c r="CB5" s="20"/>
      <c r="CE5" s="18" t="s">
        <v>41</v>
      </c>
      <c r="CF5" s="19"/>
      <c r="CG5" s="19"/>
      <c r="CH5" s="19"/>
      <c r="CI5" s="19"/>
      <c r="CJ5" s="20"/>
      <c r="CM5" s="18" t="s">
        <v>41</v>
      </c>
      <c r="CN5" s="19"/>
      <c r="CO5" s="19"/>
      <c r="CP5" s="19"/>
      <c r="CQ5" s="19"/>
      <c r="CR5" s="20"/>
      <c r="CU5" s="18" t="s">
        <v>41</v>
      </c>
      <c r="CV5" s="19"/>
      <c r="CW5" s="19"/>
      <c r="CX5" s="19"/>
      <c r="CY5" s="19"/>
      <c r="CZ5" s="20"/>
      <c r="DC5" s="18" t="s">
        <v>41</v>
      </c>
      <c r="DD5" s="19"/>
      <c r="DE5" s="19"/>
      <c r="DF5" s="19"/>
      <c r="DG5" s="19"/>
      <c r="DH5" s="20"/>
      <c r="DK5" s="18" t="s">
        <v>41</v>
      </c>
      <c r="DL5" s="19"/>
      <c r="DM5" s="19"/>
      <c r="DN5" s="19"/>
      <c r="DO5" s="19"/>
      <c r="DP5" s="20"/>
      <c r="DS5" s="18" t="s">
        <v>41</v>
      </c>
      <c r="DT5" s="19"/>
      <c r="DU5" s="19"/>
      <c r="DV5" s="19"/>
      <c r="DW5" s="19"/>
      <c r="DX5" s="20"/>
      <c r="EA5" s="18" t="s">
        <v>41</v>
      </c>
      <c r="EB5" s="19"/>
      <c r="EC5" s="19"/>
      <c r="ED5" s="19"/>
      <c r="EE5" s="19"/>
      <c r="EF5" s="20"/>
      <c r="EI5" s="18" t="s">
        <v>41</v>
      </c>
      <c r="EJ5" s="19"/>
      <c r="EK5" s="19"/>
      <c r="EL5" s="19"/>
      <c r="EM5" s="19"/>
      <c r="EN5" s="20"/>
    </row>
    <row r="6" spans="2:145" ht="12.6" customHeight="1" x14ac:dyDescent="0.25">
      <c r="B6" s="18" t="s">
        <v>42</v>
      </c>
      <c r="C6" s="19"/>
      <c r="D6" s="19"/>
      <c r="E6" s="19"/>
      <c r="F6" s="19"/>
      <c r="G6" s="20"/>
      <c r="J6" s="18" t="s">
        <v>42</v>
      </c>
      <c r="K6" s="19"/>
      <c r="L6" s="19"/>
      <c r="M6" s="19"/>
      <c r="N6" s="19"/>
      <c r="O6" s="20"/>
      <c r="R6" s="18" t="s">
        <v>42</v>
      </c>
      <c r="S6" s="19"/>
      <c r="T6" s="19"/>
      <c r="U6" s="19"/>
      <c r="V6" s="19"/>
      <c r="W6" s="20"/>
      <c r="Z6" s="18" t="s">
        <v>42</v>
      </c>
      <c r="AA6" s="19"/>
      <c r="AB6" s="19"/>
      <c r="AC6" s="19"/>
      <c r="AD6" s="19"/>
      <c r="AE6" s="20"/>
      <c r="AH6" s="18" t="s">
        <v>42</v>
      </c>
      <c r="AI6" s="19"/>
      <c r="AJ6" s="19"/>
      <c r="AK6" s="19"/>
      <c r="AL6" s="19"/>
      <c r="AM6" s="20"/>
      <c r="AP6" s="18" t="s">
        <v>42</v>
      </c>
      <c r="AQ6" s="19"/>
      <c r="AR6" s="19"/>
      <c r="AS6" s="19"/>
      <c r="AT6" s="19"/>
      <c r="AU6" s="20"/>
      <c r="AX6" s="18" t="s">
        <v>42</v>
      </c>
      <c r="AY6" s="19"/>
      <c r="AZ6" s="19"/>
      <c r="BA6" s="19"/>
      <c r="BB6" s="19"/>
      <c r="BC6" s="20"/>
      <c r="BE6" s="21"/>
      <c r="BF6" s="3"/>
      <c r="BG6" s="18" t="s">
        <v>43</v>
      </c>
      <c r="BH6" s="19"/>
      <c r="BI6" s="19"/>
      <c r="BJ6" s="19"/>
      <c r="BK6" s="19"/>
      <c r="BL6" s="20"/>
      <c r="BO6" s="18" t="s">
        <v>43</v>
      </c>
      <c r="BP6" s="19"/>
      <c r="BQ6" s="19"/>
      <c r="BR6" s="19"/>
      <c r="BS6" s="19"/>
      <c r="BT6" s="20"/>
      <c r="BW6" s="18" t="s">
        <v>43</v>
      </c>
      <c r="BX6" s="19"/>
      <c r="BY6" s="19"/>
      <c r="BZ6" s="19"/>
      <c r="CA6" s="19"/>
      <c r="CB6" s="20"/>
      <c r="CE6" s="18" t="s">
        <v>43</v>
      </c>
      <c r="CF6" s="19"/>
      <c r="CG6" s="19"/>
      <c r="CH6" s="19"/>
      <c r="CI6" s="19"/>
      <c r="CJ6" s="20"/>
      <c r="CM6" s="18" t="s">
        <v>43</v>
      </c>
      <c r="CN6" s="19"/>
      <c r="CO6" s="19"/>
      <c r="CP6" s="19"/>
      <c r="CQ6" s="19"/>
      <c r="CR6" s="20"/>
      <c r="CU6" s="18" t="s">
        <v>43</v>
      </c>
      <c r="CV6" s="19"/>
      <c r="CW6" s="19"/>
      <c r="CX6" s="19"/>
      <c r="CY6" s="19"/>
      <c r="CZ6" s="20"/>
      <c r="DC6" s="18" t="s">
        <v>43</v>
      </c>
      <c r="DD6" s="19"/>
      <c r="DE6" s="19"/>
      <c r="DF6" s="19"/>
      <c r="DG6" s="19"/>
      <c r="DH6" s="20"/>
      <c r="DK6" s="18" t="s">
        <v>43</v>
      </c>
      <c r="DL6" s="19"/>
      <c r="DM6" s="19"/>
      <c r="DN6" s="19"/>
      <c r="DO6" s="19"/>
      <c r="DP6" s="20"/>
      <c r="DS6" s="18" t="s">
        <v>43</v>
      </c>
      <c r="DT6" s="19"/>
      <c r="DU6" s="19"/>
      <c r="DV6" s="19"/>
      <c r="DW6" s="19"/>
      <c r="DX6" s="20"/>
      <c r="EA6" s="18" t="s">
        <v>43</v>
      </c>
      <c r="EB6" s="19"/>
      <c r="EC6" s="19"/>
      <c r="ED6" s="19"/>
      <c r="EE6" s="19"/>
      <c r="EF6" s="20"/>
      <c r="EI6" s="18" t="s">
        <v>43</v>
      </c>
      <c r="EJ6" s="19"/>
      <c r="EK6" s="19"/>
      <c r="EL6" s="19"/>
      <c r="EM6" s="19"/>
      <c r="EN6" s="20"/>
    </row>
    <row r="7" spans="2:145" ht="55.7" customHeight="1" x14ac:dyDescent="0.25">
      <c r="B7" s="4" t="s">
        <v>44</v>
      </c>
      <c r="C7" s="4" t="s">
        <v>45</v>
      </c>
      <c r="D7" s="4" t="s">
        <v>46</v>
      </c>
      <c r="E7" s="4" t="s">
        <v>47</v>
      </c>
      <c r="F7" s="4" t="s">
        <v>48</v>
      </c>
      <c r="G7" s="4" t="s">
        <v>49</v>
      </c>
      <c r="J7" s="4" t="s">
        <v>44</v>
      </c>
      <c r="K7" s="4" t="s">
        <v>45</v>
      </c>
      <c r="L7" s="4" t="s">
        <v>46</v>
      </c>
      <c r="M7" s="4" t="s">
        <v>47</v>
      </c>
      <c r="N7" s="4" t="s">
        <v>48</v>
      </c>
      <c r="O7" s="4" t="s">
        <v>49</v>
      </c>
      <c r="P7" s="5"/>
      <c r="R7" s="4" t="s">
        <v>44</v>
      </c>
      <c r="S7" s="4" t="s">
        <v>45</v>
      </c>
      <c r="T7" s="4" t="s">
        <v>46</v>
      </c>
      <c r="U7" s="4" t="s">
        <v>47</v>
      </c>
      <c r="V7" s="4" t="s">
        <v>48</v>
      </c>
      <c r="W7" s="4" t="s">
        <v>49</v>
      </c>
      <c r="Z7" s="4" t="s">
        <v>44</v>
      </c>
      <c r="AA7" s="4" t="s">
        <v>45</v>
      </c>
      <c r="AB7" s="4" t="s">
        <v>46</v>
      </c>
      <c r="AC7" s="4" t="s">
        <v>47</v>
      </c>
      <c r="AD7" s="4" t="s">
        <v>48</v>
      </c>
      <c r="AE7" s="4" t="s">
        <v>49</v>
      </c>
      <c r="AH7" s="4" t="s">
        <v>44</v>
      </c>
      <c r="AI7" s="4" t="s">
        <v>45</v>
      </c>
      <c r="AJ7" s="4" t="s">
        <v>46</v>
      </c>
      <c r="AK7" s="4" t="s">
        <v>47</v>
      </c>
      <c r="AL7" s="4" t="s">
        <v>48</v>
      </c>
      <c r="AM7" s="4" t="s">
        <v>49</v>
      </c>
      <c r="AP7" s="4" t="s">
        <v>44</v>
      </c>
      <c r="AQ7" s="4" t="s">
        <v>45</v>
      </c>
      <c r="AR7" s="4" t="s">
        <v>46</v>
      </c>
      <c r="AS7" s="4" t="s">
        <v>47</v>
      </c>
      <c r="AT7" s="4" t="s">
        <v>48</v>
      </c>
      <c r="AU7" s="4" t="s">
        <v>49</v>
      </c>
      <c r="AX7" s="4" t="s">
        <v>44</v>
      </c>
      <c r="AY7" s="4" t="s">
        <v>45</v>
      </c>
      <c r="AZ7" s="4" t="s">
        <v>46</v>
      </c>
      <c r="BA7" s="4" t="s">
        <v>47</v>
      </c>
      <c r="BB7" s="4" t="s">
        <v>48</v>
      </c>
      <c r="BC7" s="4" t="s">
        <v>49</v>
      </c>
      <c r="BE7" s="21"/>
      <c r="BF7" s="3"/>
      <c r="BG7" s="4" t="s">
        <v>44</v>
      </c>
      <c r="BH7" s="4" t="s">
        <v>45</v>
      </c>
      <c r="BI7" s="4" t="s">
        <v>46</v>
      </c>
      <c r="BJ7" s="4" t="s">
        <v>47</v>
      </c>
      <c r="BK7" s="4" t="s">
        <v>48</v>
      </c>
      <c r="BL7" s="4" t="s">
        <v>49</v>
      </c>
      <c r="BO7" s="4" t="s">
        <v>44</v>
      </c>
      <c r="BP7" s="4" t="s">
        <v>45</v>
      </c>
      <c r="BQ7" s="4" t="s">
        <v>46</v>
      </c>
      <c r="BR7" s="4" t="s">
        <v>47</v>
      </c>
      <c r="BS7" s="4" t="s">
        <v>48</v>
      </c>
      <c r="BT7" s="4" t="s">
        <v>49</v>
      </c>
      <c r="BW7" s="4" t="s">
        <v>44</v>
      </c>
      <c r="BX7" s="4" t="s">
        <v>45</v>
      </c>
      <c r="BY7" s="4" t="s">
        <v>46</v>
      </c>
      <c r="BZ7" s="4" t="s">
        <v>47</v>
      </c>
      <c r="CA7" s="4" t="s">
        <v>48</v>
      </c>
      <c r="CB7" s="4" t="s">
        <v>49</v>
      </c>
      <c r="CE7" s="4" t="s">
        <v>44</v>
      </c>
      <c r="CF7" s="4" t="s">
        <v>45</v>
      </c>
      <c r="CG7" s="4" t="s">
        <v>46</v>
      </c>
      <c r="CH7" s="4" t="s">
        <v>47</v>
      </c>
      <c r="CI7" s="4" t="s">
        <v>48</v>
      </c>
      <c r="CJ7" s="4" t="s">
        <v>49</v>
      </c>
      <c r="CM7" s="4" t="s">
        <v>44</v>
      </c>
      <c r="CN7" s="4" t="s">
        <v>45</v>
      </c>
      <c r="CO7" s="4" t="s">
        <v>46</v>
      </c>
      <c r="CP7" s="4" t="s">
        <v>47</v>
      </c>
      <c r="CQ7" s="4" t="s">
        <v>48</v>
      </c>
      <c r="CR7" s="4" t="s">
        <v>49</v>
      </c>
      <c r="CU7" s="4" t="s">
        <v>44</v>
      </c>
      <c r="CV7" s="4" t="s">
        <v>45</v>
      </c>
      <c r="CW7" s="4" t="s">
        <v>46</v>
      </c>
      <c r="CX7" s="4" t="s">
        <v>47</v>
      </c>
      <c r="CY7" s="4" t="s">
        <v>48</v>
      </c>
      <c r="CZ7" s="4" t="s">
        <v>49</v>
      </c>
      <c r="DC7" s="4" t="s">
        <v>44</v>
      </c>
      <c r="DD7" s="4" t="s">
        <v>45</v>
      </c>
      <c r="DE7" s="4" t="s">
        <v>46</v>
      </c>
      <c r="DF7" s="4" t="s">
        <v>47</v>
      </c>
      <c r="DG7" s="4" t="s">
        <v>48</v>
      </c>
      <c r="DH7" s="4" t="s">
        <v>49</v>
      </c>
      <c r="DK7" s="4" t="s">
        <v>44</v>
      </c>
      <c r="DL7" s="4" t="s">
        <v>45</v>
      </c>
      <c r="DM7" s="4" t="s">
        <v>46</v>
      </c>
      <c r="DN7" s="4" t="s">
        <v>47</v>
      </c>
      <c r="DO7" s="4" t="s">
        <v>48</v>
      </c>
      <c r="DP7" s="4" t="s">
        <v>49</v>
      </c>
      <c r="DS7" s="4" t="s">
        <v>44</v>
      </c>
      <c r="DT7" s="4" t="s">
        <v>45</v>
      </c>
      <c r="DU7" s="4" t="s">
        <v>46</v>
      </c>
      <c r="DV7" s="4" t="s">
        <v>47</v>
      </c>
      <c r="DW7" s="4" t="s">
        <v>48</v>
      </c>
      <c r="DX7" s="4" t="s">
        <v>49</v>
      </c>
      <c r="EA7" s="4" t="s">
        <v>44</v>
      </c>
      <c r="EB7" s="4" t="s">
        <v>45</v>
      </c>
      <c r="EC7" s="4" t="s">
        <v>46</v>
      </c>
      <c r="ED7" s="4" t="s">
        <v>47</v>
      </c>
      <c r="EE7" s="4" t="s">
        <v>48</v>
      </c>
      <c r="EF7" s="4" t="s">
        <v>49</v>
      </c>
      <c r="EI7" s="4" t="s">
        <v>44</v>
      </c>
      <c r="EJ7" s="4" t="s">
        <v>45</v>
      </c>
      <c r="EK7" s="4" t="s">
        <v>46</v>
      </c>
      <c r="EL7" s="4" t="s">
        <v>47</v>
      </c>
      <c r="EM7" s="4" t="s">
        <v>48</v>
      </c>
      <c r="EN7" s="4" t="s">
        <v>49</v>
      </c>
    </row>
    <row r="8" spans="2:145" ht="12" customHeight="1" x14ac:dyDescent="0.25">
      <c r="B8" s="6">
        <v>7</v>
      </c>
      <c r="C8" s="7">
        <v>207.1</v>
      </c>
      <c r="D8" s="7">
        <v>100.9</v>
      </c>
      <c r="E8" s="6" t="s">
        <v>50</v>
      </c>
      <c r="F8" s="6">
        <v>180.58</v>
      </c>
      <c r="G8" s="6">
        <v>22.58</v>
      </c>
      <c r="J8" s="6">
        <v>1</v>
      </c>
      <c r="K8" s="7">
        <f>AVERAGE(207.52,210.48,208.48,204.5,207.44)</f>
        <v>207.68400000000003</v>
      </c>
      <c r="L8" s="7">
        <f>AVERAGE(J25:J26)</f>
        <v>100.184</v>
      </c>
      <c r="M8" s="6" t="s">
        <v>50</v>
      </c>
      <c r="N8" s="6">
        <v>291.73</v>
      </c>
      <c r="O8" s="6">
        <v>37.01</v>
      </c>
      <c r="P8" s="17" t="s">
        <v>62</v>
      </c>
      <c r="R8" s="6">
        <v>1</v>
      </c>
      <c r="S8" s="7">
        <v>206.12</v>
      </c>
      <c r="T8" s="7">
        <f>AVERAGE(102.51,98.77)</f>
        <v>100.64</v>
      </c>
      <c r="U8" s="6" t="s">
        <v>51</v>
      </c>
      <c r="V8" s="6">
        <v>165.42</v>
      </c>
      <c r="W8" s="7">
        <f t="shared" ref="W8:W13" si="0">(4000*V8)/(PI()*T8^2)</f>
        <v>20.794902043662471</v>
      </c>
      <c r="Z8" s="6">
        <v>1</v>
      </c>
      <c r="AA8" s="7">
        <v>206.31</v>
      </c>
      <c r="AB8" s="7">
        <v>99.76</v>
      </c>
      <c r="AC8" s="6" t="s">
        <v>50</v>
      </c>
      <c r="AD8" s="6">
        <v>80.489999999999995</v>
      </c>
      <c r="AE8" s="7">
        <f>(4000*AD8)/(PI()*AB8^2)</f>
        <v>10.297674619139386</v>
      </c>
      <c r="AH8" s="6">
        <v>1</v>
      </c>
      <c r="AI8" s="7">
        <v>207.38</v>
      </c>
      <c r="AJ8" s="6">
        <v>100.71</v>
      </c>
      <c r="AK8" s="6" t="s">
        <v>51</v>
      </c>
      <c r="AL8" s="6">
        <v>152.56</v>
      </c>
      <c r="AM8" s="7">
        <f>(4000*AL8)/(PI()*AJ8^2)</f>
        <v>19.151624000309397</v>
      </c>
      <c r="AP8" s="6">
        <v>1</v>
      </c>
      <c r="AQ8" s="7">
        <v>205</v>
      </c>
      <c r="AR8" s="7">
        <v>99.48</v>
      </c>
      <c r="AS8" s="6" t="s">
        <v>50</v>
      </c>
      <c r="AT8" s="6">
        <v>267.36</v>
      </c>
      <c r="AU8" s="7">
        <f>(4000*AT8)/(PI()*AR8^2)</f>
        <v>34.3981430297613</v>
      </c>
      <c r="AX8" s="6">
        <v>1</v>
      </c>
      <c r="AY8" s="7">
        <v>205.07</v>
      </c>
      <c r="AZ8" s="6">
        <v>100.33</v>
      </c>
      <c r="BA8" s="6" t="s">
        <v>50</v>
      </c>
      <c r="BB8" s="6">
        <v>184.75</v>
      </c>
      <c r="BC8" s="7">
        <f>(4000*BB8)/(PI()*AZ8^2)</f>
        <v>23.368613257285674</v>
      </c>
      <c r="BE8" s="21"/>
      <c r="BF8" s="3"/>
      <c r="BG8" s="6">
        <v>1</v>
      </c>
      <c r="BH8" s="6">
        <v>205.76</v>
      </c>
      <c r="BI8" s="6">
        <v>100.48</v>
      </c>
      <c r="BJ8" s="6" t="s">
        <v>51</v>
      </c>
      <c r="BK8" s="6">
        <v>331.91</v>
      </c>
      <c r="BL8" s="7">
        <f>(4000*BK8)/(PI()*BI8^2)</f>
        <v>41.857299264193479</v>
      </c>
      <c r="BO8" s="6">
        <v>1</v>
      </c>
      <c r="BP8" s="6">
        <v>203.64</v>
      </c>
      <c r="BQ8" s="6">
        <v>100.3</v>
      </c>
      <c r="BR8" s="6" t="s">
        <v>51</v>
      </c>
      <c r="BS8" s="6">
        <v>166.79</v>
      </c>
      <c r="BT8" s="7">
        <f>(4000*BS8)/(PI()*BQ8^2)</f>
        <v>21.109515289264586</v>
      </c>
      <c r="BW8" s="6">
        <v>1</v>
      </c>
      <c r="BX8" s="6">
        <v>206.22</v>
      </c>
      <c r="BY8" s="6">
        <f>AVERAGE(100.94,99.24)</f>
        <v>100.09</v>
      </c>
      <c r="BZ8" s="6" t="s">
        <v>50</v>
      </c>
      <c r="CA8" s="6">
        <v>151.94999999999999</v>
      </c>
      <c r="CB8" s="7">
        <f>(4000*CA8)/(PI()*BY8^2)</f>
        <v>19.31209746401662</v>
      </c>
      <c r="CE8" s="6">
        <v>1</v>
      </c>
      <c r="CF8" s="6">
        <v>204.65</v>
      </c>
      <c r="CG8" s="6">
        <v>100.03</v>
      </c>
      <c r="CH8" s="6" t="s">
        <v>50</v>
      </c>
      <c r="CI8" s="6">
        <v>354.75</v>
      </c>
      <c r="CJ8" s="7">
        <f>(4000*CI8)/(PI()*CG8^2)</f>
        <v>45.141084136300542</v>
      </c>
      <c r="CM8" s="6">
        <v>1</v>
      </c>
      <c r="CN8" s="6">
        <v>206.47</v>
      </c>
      <c r="CO8" s="6">
        <v>101.67</v>
      </c>
      <c r="CP8" s="6" t="s">
        <v>50</v>
      </c>
      <c r="CQ8" s="6">
        <v>224.83</v>
      </c>
      <c r="CR8" s="7">
        <f>(4000*CQ8)/(PI()*CO8^2)</f>
        <v>27.693556443123903</v>
      </c>
      <c r="CU8" s="6">
        <v>1</v>
      </c>
      <c r="CV8" s="6">
        <v>202.84</v>
      </c>
      <c r="CW8" s="6">
        <v>100.9</v>
      </c>
      <c r="CX8" s="6" t="s">
        <v>50</v>
      </c>
      <c r="CY8" s="6">
        <v>161.29</v>
      </c>
      <c r="CZ8" s="7">
        <f>(4000*CY8)/(PI()*CW8^2)</f>
        <v>20.171362216791628</v>
      </c>
      <c r="DC8" s="6">
        <v>1</v>
      </c>
      <c r="DD8" s="6">
        <v>204.45</v>
      </c>
      <c r="DE8" s="6">
        <v>101.05</v>
      </c>
      <c r="DF8" s="6" t="s">
        <v>50</v>
      </c>
      <c r="DG8" s="6">
        <v>163.85</v>
      </c>
      <c r="DH8" s="7">
        <f>(4000*DG8)/(PI()*DE8^2)</f>
        <v>20.430732078622896</v>
      </c>
      <c r="DK8" s="6">
        <v>1</v>
      </c>
      <c r="DL8" s="6">
        <v>209.92</v>
      </c>
      <c r="DM8" s="6">
        <v>100.24</v>
      </c>
      <c r="DN8" s="6" t="s">
        <v>52</v>
      </c>
      <c r="DO8" s="6">
        <v>316.77</v>
      </c>
      <c r="DP8" s="7">
        <f>(4000*DO8)/(PI()*DM8^2)</f>
        <v>40.139508215573684</v>
      </c>
      <c r="DS8" s="6">
        <v>1</v>
      </c>
      <c r="DT8" s="6">
        <v>206.53</v>
      </c>
      <c r="DU8" s="6">
        <v>100.41</v>
      </c>
      <c r="DV8" s="6" t="s">
        <v>53</v>
      </c>
      <c r="DW8" s="7">
        <v>221</v>
      </c>
      <c r="DX8" s="7">
        <f>(4000*DW8)/(PI()*DU8^2)</f>
        <v>27.909268779844187</v>
      </c>
      <c r="EA8" s="6">
        <v>1</v>
      </c>
      <c r="EB8" s="6">
        <v>203.65</v>
      </c>
      <c r="EC8" s="6">
        <v>100.91</v>
      </c>
      <c r="ED8" s="6" t="s">
        <v>50</v>
      </c>
      <c r="EE8" s="7">
        <v>220.97</v>
      </c>
      <c r="EF8" s="7">
        <f>(4000*EE8)/(PI()*EC8^2)</f>
        <v>27.629626999215368</v>
      </c>
      <c r="EI8" s="6">
        <v>1</v>
      </c>
      <c r="EJ8" s="6">
        <v>207.53</v>
      </c>
      <c r="EK8" s="6">
        <v>100.65</v>
      </c>
      <c r="EL8" s="6" t="s">
        <v>51</v>
      </c>
      <c r="EM8" s="7">
        <v>246.32</v>
      </c>
      <c r="EN8" s="7">
        <v>30.958665806797818</v>
      </c>
    </row>
    <row r="9" spans="2:145" ht="12" customHeight="1" x14ac:dyDescent="0.25">
      <c r="B9" s="6">
        <v>8</v>
      </c>
      <c r="C9" s="7">
        <v>211.4</v>
      </c>
      <c r="D9" s="7">
        <v>100.2</v>
      </c>
      <c r="E9" s="6" t="s">
        <v>50</v>
      </c>
      <c r="F9" s="6">
        <v>188.53</v>
      </c>
      <c r="G9" s="6">
        <v>23.91</v>
      </c>
      <c r="J9" s="6">
        <v>2</v>
      </c>
      <c r="K9" s="7">
        <v>207.52</v>
      </c>
      <c r="L9" s="7">
        <f>AVERAGE(99.6,100.45)</f>
        <v>100.02500000000001</v>
      </c>
      <c r="M9" s="6" t="s">
        <v>50</v>
      </c>
      <c r="N9" s="6">
        <v>302.36</v>
      </c>
      <c r="O9" s="7">
        <f>(4000*N9)/(PI()*L9^2)</f>
        <v>38.478429255083007</v>
      </c>
      <c r="P9" s="8"/>
      <c r="R9" s="6">
        <v>2</v>
      </c>
      <c r="S9" s="7">
        <v>216.42</v>
      </c>
      <c r="T9" s="7">
        <f>AVERAGE(99.24,101.79)</f>
        <v>100.515</v>
      </c>
      <c r="U9" s="6" t="s">
        <v>51</v>
      </c>
      <c r="V9" s="6">
        <v>168.07</v>
      </c>
      <c r="W9" s="7">
        <f t="shared" si="0"/>
        <v>21.180614931707762</v>
      </c>
      <c r="Z9" s="6">
        <v>2</v>
      </c>
      <c r="AA9" s="7">
        <v>205.24</v>
      </c>
      <c r="AB9" s="7">
        <v>100.11</v>
      </c>
      <c r="AC9" s="6" t="s">
        <v>51</v>
      </c>
      <c r="AD9" s="6">
        <v>59.67</v>
      </c>
      <c r="AE9" s="7">
        <f t="shared" ref="AE9:AE13" si="1">(4000*AD9)/(PI()*AB9^2)</f>
        <v>7.5807335768779565</v>
      </c>
      <c r="AH9" s="6">
        <v>2</v>
      </c>
      <c r="AI9" s="7">
        <v>206.28</v>
      </c>
      <c r="AJ9" s="6">
        <v>100.75</v>
      </c>
      <c r="AK9" s="6" t="s">
        <v>51</v>
      </c>
      <c r="AL9" s="6">
        <v>133.54</v>
      </c>
      <c r="AM9" s="7">
        <f t="shared" ref="AM9:AM13" si="2">(4000*AL9)/(PI()*AJ9^2)</f>
        <v>16.750639070882389</v>
      </c>
      <c r="AP9" s="6">
        <v>2</v>
      </c>
      <c r="AQ9" s="7">
        <v>206.08</v>
      </c>
      <c r="AR9" s="7">
        <v>101.19</v>
      </c>
      <c r="AS9" s="6" t="s">
        <v>50</v>
      </c>
      <c r="AT9" s="6">
        <v>231.22</v>
      </c>
      <c r="AU9" s="7">
        <f t="shared" ref="AU9:AU13" si="3">(4000*AT9)/(PI()*AR9^2)</f>
        <v>28.751487844474291</v>
      </c>
      <c r="AX9" s="6">
        <v>2</v>
      </c>
      <c r="AY9" s="7">
        <v>205.08</v>
      </c>
      <c r="AZ9" s="6">
        <v>99.22</v>
      </c>
      <c r="BA9" s="6" t="s">
        <v>50</v>
      </c>
      <c r="BB9" s="6">
        <v>154.43</v>
      </c>
      <c r="BC9" s="7">
        <f t="shared" ref="BC9:BC13" si="4">(4000*BB9)/(PI()*AZ9^2)</f>
        <v>19.97300196252105</v>
      </c>
      <c r="BE9" s="21"/>
      <c r="BF9" s="3"/>
      <c r="BG9" s="6">
        <v>2</v>
      </c>
      <c r="BH9" s="6">
        <v>204.98</v>
      </c>
      <c r="BI9" s="6">
        <v>100.86</v>
      </c>
      <c r="BJ9" s="6" t="s">
        <v>54</v>
      </c>
      <c r="BK9" s="6">
        <v>292.77999999999997</v>
      </c>
      <c r="BL9" s="7">
        <f t="shared" ref="BL9:BL13" si="5">(4000*BK9)/(PI()*BI9^2)</f>
        <v>36.644904771528893</v>
      </c>
      <c r="BO9" s="6">
        <v>2</v>
      </c>
      <c r="BP9" s="6">
        <v>206.41</v>
      </c>
      <c r="BQ9" s="6">
        <v>100.81</v>
      </c>
      <c r="BR9" s="6" t="s">
        <v>50</v>
      </c>
      <c r="BS9" s="6">
        <v>167.39</v>
      </c>
      <c r="BT9" s="7">
        <f t="shared" ref="BT9:BT13" si="6">(4000*BS9)/(PI()*BQ9^2)</f>
        <v>20.971640218467975</v>
      </c>
      <c r="BW9" s="6">
        <v>2</v>
      </c>
      <c r="BX9" s="6">
        <v>205.25</v>
      </c>
      <c r="BY9" s="7">
        <f>AVERAGE(101.3,99.51)</f>
        <v>100.405</v>
      </c>
      <c r="BZ9" s="6" t="s">
        <v>50</v>
      </c>
      <c r="CA9" s="6">
        <v>186.09</v>
      </c>
      <c r="CB9" s="7">
        <f t="shared" ref="CB9:CB13" si="7">(4000*CA9)/(PI()*BY9^2)</f>
        <v>23.502955243282674</v>
      </c>
      <c r="CE9" s="6">
        <v>2</v>
      </c>
      <c r="CF9" s="6">
        <v>204.08</v>
      </c>
      <c r="CG9" s="7">
        <v>100.23</v>
      </c>
      <c r="CH9" s="6" t="s">
        <v>51</v>
      </c>
      <c r="CI9" s="6">
        <v>350.84</v>
      </c>
      <c r="CJ9" s="7">
        <f t="shared" ref="CJ9:CJ13" si="8">(4000*CI9)/(PI()*CG9^2)</f>
        <v>44.465559391478465</v>
      </c>
      <c r="CM9" s="6">
        <v>2</v>
      </c>
      <c r="CN9" s="6">
        <v>203.48</v>
      </c>
      <c r="CO9" s="7">
        <v>100.52</v>
      </c>
      <c r="CP9" s="6" t="s">
        <v>51</v>
      </c>
      <c r="CQ9" s="6">
        <v>228.42</v>
      </c>
      <c r="CR9" s="7">
        <f t="shared" ref="CR9:CR13" si="9">(4000*CQ9)/(PI()*CO9^2)</f>
        <v>28.783213957576383</v>
      </c>
      <c r="CU9" s="6">
        <v>2</v>
      </c>
      <c r="CV9" s="6">
        <v>205.27</v>
      </c>
      <c r="CW9" s="7">
        <v>100.44</v>
      </c>
      <c r="CX9" s="6" t="s">
        <v>50</v>
      </c>
      <c r="CY9" s="6">
        <v>190.43</v>
      </c>
      <c r="CZ9" s="7">
        <f t="shared" ref="CZ9:CZ13" si="10">(4000*CY9)/(PI()*CW9^2)</f>
        <v>24.034333213422578</v>
      </c>
      <c r="DC9" s="6">
        <v>2</v>
      </c>
      <c r="DD9" s="6">
        <v>203.91</v>
      </c>
      <c r="DE9" s="7">
        <v>100.4</v>
      </c>
      <c r="DF9" s="6" t="s">
        <v>50</v>
      </c>
      <c r="DG9" s="7">
        <v>208.2</v>
      </c>
      <c r="DH9" s="7">
        <f t="shared" ref="DH9:DH13" si="11">(4000*DG9)/(PI()*DE9^2)</f>
        <v>26.298042214990719</v>
      </c>
      <c r="DK9" s="6">
        <v>2</v>
      </c>
      <c r="DL9" s="6">
        <v>203.65</v>
      </c>
      <c r="DM9" s="7">
        <v>99.15</v>
      </c>
      <c r="DN9" s="6" t="s">
        <v>50</v>
      </c>
      <c r="DO9" s="7">
        <v>330.2</v>
      </c>
      <c r="DP9" s="7">
        <f t="shared" ref="DP9:DP13" si="12">(4000*DO9)/(PI()*DM9^2)</f>
        <v>42.766307122548788</v>
      </c>
      <c r="DS9" s="6">
        <v>2</v>
      </c>
      <c r="DT9" s="6">
        <v>205.96</v>
      </c>
      <c r="DU9" s="7">
        <v>100.43</v>
      </c>
      <c r="DV9" s="6" t="s">
        <v>53</v>
      </c>
      <c r="DW9" s="6">
        <v>232.73</v>
      </c>
      <c r="DX9" s="7">
        <f t="shared" ref="DX9:DX13" si="13">(4000*DW9)/(PI()*DU9^2)</f>
        <v>29.378902150228711</v>
      </c>
      <c r="EA9" s="6">
        <v>2</v>
      </c>
      <c r="EB9" s="6">
        <v>205.75</v>
      </c>
      <c r="EC9" s="7">
        <v>100.56</v>
      </c>
      <c r="ED9" s="6" t="s">
        <v>50</v>
      </c>
      <c r="EE9" s="6">
        <v>222.74</v>
      </c>
      <c r="EF9" s="7">
        <f t="shared" ref="EF9:EF13" si="14">(4000*EE9)/(PI()*EC9^2)</f>
        <v>28.04515241638769</v>
      </c>
      <c r="EI9" s="6">
        <v>2</v>
      </c>
      <c r="EJ9" s="6">
        <v>210.38</v>
      </c>
      <c r="EK9" s="7">
        <v>99.58</v>
      </c>
      <c r="EL9" s="6" t="s">
        <v>52</v>
      </c>
      <c r="EM9" s="6">
        <v>184.77</v>
      </c>
      <c r="EN9" s="7">
        <v>23.72</v>
      </c>
      <c r="EO9" t="s">
        <v>62</v>
      </c>
    </row>
    <row r="10" spans="2:145" ht="12" customHeight="1" x14ac:dyDescent="0.25">
      <c r="B10" s="6">
        <v>9</v>
      </c>
      <c r="C10" s="7">
        <v>209.5</v>
      </c>
      <c r="D10" s="7">
        <v>99.7</v>
      </c>
      <c r="E10" s="6" t="s">
        <v>50</v>
      </c>
      <c r="F10" s="6">
        <v>202.63</v>
      </c>
      <c r="G10" s="6">
        <v>25.96</v>
      </c>
      <c r="J10" s="6">
        <v>3</v>
      </c>
      <c r="K10" s="7">
        <v>210.48</v>
      </c>
      <c r="L10" s="7">
        <f>AVERAGE(97.71,100.91)</f>
        <v>99.31</v>
      </c>
      <c r="M10" s="6" t="s">
        <v>50</v>
      </c>
      <c r="N10" s="6">
        <v>312.29000000000002</v>
      </c>
      <c r="O10" s="7">
        <f>(4000*N10)/(PI()*L10^2)</f>
        <v>40.316445220622029</v>
      </c>
      <c r="P10" s="8"/>
      <c r="R10" s="6">
        <v>3</v>
      </c>
      <c r="S10" s="7">
        <v>206.85</v>
      </c>
      <c r="T10" s="7">
        <f>AVERAGE(100.39,100.84)</f>
        <v>100.61500000000001</v>
      </c>
      <c r="U10" s="6" t="s">
        <v>50</v>
      </c>
      <c r="V10" s="6">
        <v>220.84</v>
      </c>
      <c r="W10" s="7">
        <f t="shared" si="0"/>
        <v>27.775532515907088</v>
      </c>
      <c r="Z10" s="6">
        <v>3</v>
      </c>
      <c r="AA10" s="7">
        <v>203.17</v>
      </c>
      <c r="AB10" s="7">
        <v>100.99</v>
      </c>
      <c r="AC10" s="6" t="s">
        <v>52</v>
      </c>
      <c r="AD10" s="6">
        <v>69.709999999999994</v>
      </c>
      <c r="AE10" s="7">
        <f t="shared" si="1"/>
        <v>8.7025886699679127</v>
      </c>
      <c r="AH10" s="6">
        <v>3</v>
      </c>
      <c r="AI10" s="7">
        <v>206.94</v>
      </c>
      <c r="AJ10" s="6">
        <v>101.12</v>
      </c>
      <c r="AK10" s="6" t="s">
        <v>50</v>
      </c>
      <c r="AL10" s="6">
        <v>162.44</v>
      </c>
      <c r="AM10" s="7">
        <f t="shared" si="2"/>
        <v>20.22688370929723</v>
      </c>
      <c r="AP10" s="6">
        <v>3</v>
      </c>
      <c r="AQ10" s="7">
        <v>206.78</v>
      </c>
      <c r="AR10" s="7">
        <v>101.2</v>
      </c>
      <c r="AS10" s="6" t="s">
        <v>51</v>
      </c>
      <c r="AT10" s="6">
        <v>234.35</v>
      </c>
      <c r="AU10" s="7">
        <f t="shared" si="3"/>
        <v>29.134934863523622</v>
      </c>
      <c r="AX10" s="6">
        <v>3</v>
      </c>
      <c r="AY10" s="7">
        <v>205.05</v>
      </c>
      <c r="AZ10" s="6">
        <v>100.47</v>
      </c>
      <c r="BA10" s="6" t="s">
        <v>50</v>
      </c>
      <c r="BB10" s="6">
        <v>144.11000000000001</v>
      </c>
      <c r="BC10" s="7">
        <f t="shared" si="4"/>
        <v>18.177386111273265</v>
      </c>
      <c r="BE10" s="21"/>
      <c r="BF10" s="3"/>
      <c r="BG10" s="6">
        <v>3</v>
      </c>
      <c r="BH10" s="6">
        <v>206.23</v>
      </c>
      <c r="BI10" s="6">
        <v>99.8</v>
      </c>
      <c r="BJ10" s="6" t="s">
        <v>52</v>
      </c>
      <c r="BK10" s="6">
        <v>341.3</v>
      </c>
      <c r="BL10" s="7">
        <f t="shared" si="5"/>
        <v>43.630011186512412</v>
      </c>
      <c r="BO10" s="6">
        <v>3</v>
      </c>
      <c r="BP10" s="6">
        <v>199.96</v>
      </c>
      <c r="BQ10" s="6">
        <v>100.74</v>
      </c>
      <c r="BR10" s="6" t="s">
        <v>50</v>
      </c>
      <c r="BS10" s="6">
        <v>135.88999999999999</v>
      </c>
      <c r="BT10" s="7">
        <f t="shared" si="6"/>
        <v>17.048796394674373</v>
      </c>
      <c r="BW10" s="6">
        <v>3</v>
      </c>
      <c r="BX10" s="6">
        <v>203.8</v>
      </c>
      <c r="BY10" s="7">
        <f>AVERAGE(100.79,100)</f>
        <v>100.39500000000001</v>
      </c>
      <c r="BZ10" s="6" t="s">
        <v>55</v>
      </c>
      <c r="CA10" s="6">
        <v>190.75</v>
      </c>
      <c r="CB10" s="7">
        <f t="shared" si="7"/>
        <v>24.09630752374748</v>
      </c>
      <c r="CE10" s="6">
        <v>3</v>
      </c>
      <c r="CF10" s="6">
        <v>204.92</v>
      </c>
      <c r="CG10" s="7">
        <v>100.23</v>
      </c>
      <c r="CH10" s="6" t="s">
        <v>51</v>
      </c>
      <c r="CI10" s="6">
        <v>332.48</v>
      </c>
      <c r="CJ10" s="7">
        <f t="shared" si="8"/>
        <v>42.138607873899097</v>
      </c>
      <c r="CM10" s="6">
        <v>3</v>
      </c>
      <c r="CN10" s="6">
        <v>203.84</v>
      </c>
      <c r="CO10" s="7">
        <v>100.42</v>
      </c>
      <c r="CP10" s="6" t="s">
        <v>53</v>
      </c>
      <c r="CQ10" s="6">
        <v>214.44</v>
      </c>
      <c r="CR10" s="7">
        <f t="shared" si="9"/>
        <v>27.075437511486641</v>
      </c>
      <c r="CU10" s="6">
        <v>3</v>
      </c>
      <c r="CV10" s="6">
        <v>206.78</v>
      </c>
      <c r="CW10" s="7">
        <v>99.94</v>
      </c>
      <c r="CX10" s="6" t="s">
        <v>50</v>
      </c>
      <c r="CY10" s="6">
        <v>173.7</v>
      </c>
      <c r="CZ10" s="7">
        <f t="shared" si="10"/>
        <v>22.142734201707512</v>
      </c>
      <c r="DC10" s="6">
        <v>3</v>
      </c>
      <c r="DD10" s="6">
        <v>201.73</v>
      </c>
      <c r="DE10" s="7">
        <v>100.35</v>
      </c>
      <c r="DF10" s="6" t="s">
        <v>50</v>
      </c>
      <c r="DG10" s="6">
        <v>149.25</v>
      </c>
      <c r="DH10" s="7">
        <f t="shared" si="11"/>
        <v>18.870773622835578</v>
      </c>
      <c r="DK10" s="6">
        <v>3</v>
      </c>
      <c r="DL10" s="6">
        <v>207.25</v>
      </c>
      <c r="DM10" s="7">
        <v>99.32</v>
      </c>
      <c r="DN10" s="6" t="s">
        <v>53</v>
      </c>
      <c r="DO10" s="6">
        <v>335.87</v>
      </c>
      <c r="DP10" s="7">
        <f t="shared" si="12"/>
        <v>43.351877532646803</v>
      </c>
      <c r="DS10" s="6">
        <v>3</v>
      </c>
      <c r="DT10" s="6">
        <v>206.95</v>
      </c>
      <c r="DU10" s="7">
        <v>99.9</v>
      </c>
      <c r="DV10" s="6" t="s">
        <v>50</v>
      </c>
      <c r="DW10" s="6">
        <v>230.59</v>
      </c>
      <c r="DX10" s="7">
        <f t="shared" si="13"/>
        <v>29.418438119849693</v>
      </c>
      <c r="EA10" s="6">
        <v>3</v>
      </c>
      <c r="EB10" s="6">
        <v>203.87</v>
      </c>
      <c r="EC10" s="7">
        <v>100.84</v>
      </c>
      <c r="ED10" s="6" t="s">
        <v>50</v>
      </c>
      <c r="EE10" s="6">
        <v>238.27</v>
      </c>
      <c r="EF10" s="7">
        <f t="shared" si="14"/>
        <v>29.834159651946969</v>
      </c>
      <c r="EI10" s="6">
        <v>3</v>
      </c>
      <c r="EJ10" s="6">
        <v>202.61</v>
      </c>
      <c r="EK10" s="7">
        <v>100.42</v>
      </c>
      <c r="EL10" s="6" t="s">
        <v>50</v>
      </c>
      <c r="EM10" s="6">
        <v>248.24</v>
      </c>
      <c r="EN10" s="7">
        <v>31.343063830681977</v>
      </c>
    </row>
    <row r="11" spans="2:145" ht="12" customHeight="1" x14ac:dyDescent="0.25">
      <c r="B11" s="6">
        <v>10</v>
      </c>
      <c r="C11" s="7">
        <v>215.8</v>
      </c>
      <c r="D11" s="7">
        <v>100.1</v>
      </c>
      <c r="E11" s="6" t="s">
        <v>53</v>
      </c>
      <c r="F11" s="6">
        <v>85.99</v>
      </c>
      <c r="G11" s="6">
        <v>10.93</v>
      </c>
      <c r="H11" t="s">
        <v>62</v>
      </c>
      <c r="J11" s="6">
        <v>4</v>
      </c>
      <c r="K11" s="7">
        <v>208.48</v>
      </c>
      <c r="L11" s="7">
        <f>AVERAGE(98.82,100.7)</f>
        <v>99.759999999999991</v>
      </c>
      <c r="M11" s="6" t="s">
        <v>52</v>
      </c>
      <c r="N11" s="6">
        <v>260.86</v>
      </c>
      <c r="O11" s="7">
        <f>(4000*N11)/(PI()*L11^2)</f>
        <v>33.373728427738861</v>
      </c>
      <c r="P11" s="8"/>
      <c r="R11" s="6">
        <v>4</v>
      </c>
      <c r="S11" s="7">
        <v>202.4</v>
      </c>
      <c r="T11" s="7">
        <f>AVERAGE(95.9,94.33)</f>
        <v>95.115000000000009</v>
      </c>
      <c r="U11" s="6" t="s">
        <v>51</v>
      </c>
      <c r="V11" s="6">
        <v>202.57</v>
      </c>
      <c r="W11" s="7">
        <f t="shared" si="0"/>
        <v>28.509343864541723</v>
      </c>
      <c r="Z11" s="6">
        <v>4</v>
      </c>
      <c r="AA11" s="7">
        <v>202.98</v>
      </c>
      <c r="AB11" s="7">
        <v>100.74</v>
      </c>
      <c r="AC11" s="6" t="s">
        <v>53</v>
      </c>
      <c r="AD11" s="6">
        <v>70.31</v>
      </c>
      <c r="AE11" s="7">
        <f t="shared" si="1"/>
        <v>8.8211117411844526</v>
      </c>
      <c r="AH11" s="6">
        <v>4</v>
      </c>
      <c r="AI11" s="7">
        <v>205.3</v>
      </c>
      <c r="AJ11" s="6">
        <v>100.1</v>
      </c>
      <c r="AK11" s="6" t="s">
        <v>50</v>
      </c>
      <c r="AL11" s="6">
        <v>122.65</v>
      </c>
      <c r="AM11" s="7">
        <f t="shared" si="2"/>
        <v>15.585097236606325</v>
      </c>
      <c r="AP11" s="6">
        <v>4</v>
      </c>
      <c r="AQ11" s="7">
        <v>204.52</v>
      </c>
      <c r="AR11" s="7">
        <v>100.4</v>
      </c>
      <c r="AS11" s="6" t="s">
        <v>50</v>
      </c>
      <c r="AT11" s="6">
        <v>230.54</v>
      </c>
      <c r="AU11" s="7">
        <f t="shared" si="3"/>
        <v>29.119839828261096</v>
      </c>
      <c r="AX11" s="6">
        <v>4</v>
      </c>
      <c r="AY11" s="7">
        <v>205.28</v>
      </c>
      <c r="AZ11" s="6">
        <v>100.19</v>
      </c>
      <c r="BA11" s="6" t="s">
        <v>50</v>
      </c>
      <c r="BB11" s="6">
        <v>155.56</v>
      </c>
      <c r="BC11" s="7">
        <f t="shared" si="4"/>
        <v>19.731463565766806</v>
      </c>
      <c r="BE11" s="21"/>
      <c r="BF11" s="3"/>
      <c r="BG11" s="6">
        <v>4</v>
      </c>
      <c r="BH11" s="6">
        <v>205.26</v>
      </c>
      <c r="BI11" s="6">
        <v>100</v>
      </c>
      <c r="BJ11" s="6" t="s">
        <v>50</v>
      </c>
      <c r="BK11" s="6">
        <v>325.02999999999997</v>
      </c>
      <c r="BL11" s="7">
        <f t="shared" si="5"/>
        <v>41.384104922526994</v>
      </c>
      <c r="BO11" s="6">
        <v>4</v>
      </c>
      <c r="BP11" s="6">
        <v>201.64</v>
      </c>
      <c r="BQ11" s="6">
        <v>100.61</v>
      </c>
      <c r="BR11" s="6" t="s">
        <v>50</v>
      </c>
      <c r="BS11" s="6">
        <v>159.24</v>
      </c>
      <c r="BT11" s="7">
        <f t="shared" si="6"/>
        <v>20.02995573573385</v>
      </c>
      <c r="BW11" s="6">
        <v>4</v>
      </c>
      <c r="BX11" s="6">
        <v>202.25</v>
      </c>
      <c r="BY11" s="7">
        <f>AVERAGE(100.4,100.35)</f>
        <v>100.375</v>
      </c>
      <c r="BZ11" s="6" t="s">
        <v>50</v>
      </c>
      <c r="CA11" s="6">
        <v>194.24</v>
      </c>
      <c r="CB11" s="7">
        <f t="shared" si="7"/>
        <v>24.546957543767089</v>
      </c>
      <c r="CE11" s="6">
        <v>4</v>
      </c>
      <c r="CF11" s="6">
        <v>202.78</v>
      </c>
      <c r="CG11" s="7">
        <v>100.17</v>
      </c>
      <c r="CH11" s="6" t="s">
        <v>53</v>
      </c>
      <c r="CI11" s="6">
        <v>301.99</v>
      </c>
      <c r="CJ11" s="7">
        <f t="shared" si="8"/>
        <v>38.320161716354214</v>
      </c>
      <c r="CM11" s="6">
        <v>4</v>
      </c>
      <c r="CN11" s="6">
        <v>205.79</v>
      </c>
      <c r="CO11" s="7">
        <v>100.45</v>
      </c>
      <c r="CP11" s="6" t="s">
        <v>50</v>
      </c>
      <c r="CQ11" s="6">
        <v>217.5</v>
      </c>
      <c r="CR11" s="7">
        <f t="shared" si="9"/>
        <v>27.445395766824092</v>
      </c>
      <c r="CU11" s="6">
        <v>4</v>
      </c>
      <c r="CV11" s="6">
        <v>204.55</v>
      </c>
      <c r="CW11" s="7">
        <v>101.25</v>
      </c>
      <c r="CX11" s="6" t="s">
        <v>50</v>
      </c>
      <c r="CY11" s="6">
        <v>191.84</v>
      </c>
      <c r="CZ11" s="7">
        <f t="shared" si="10"/>
        <v>23.826443457960057</v>
      </c>
      <c r="DC11" s="6">
        <v>4</v>
      </c>
      <c r="DD11" s="6">
        <v>206.35</v>
      </c>
      <c r="DE11" s="7">
        <v>99.28</v>
      </c>
      <c r="DF11" s="6" t="s">
        <v>51</v>
      </c>
      <c r="DG11" s="6">
        <v>176.64</v>
      </c>
      <c r="DH11" s="7">
        <f t="shared" si="11"/>
        <v>22.817898172038021</v>
      </c>
      <c r="DK11" s="6">
        <v>4</v>
      </c>
      <c r="DL11" s="6">
        <v>206.24</v>
      </c>
      <c r="DM11" s="7">
        <v>98.88</v>
      </c>
      <c r="DN11" s="6" t="s">
        <v>50</v>
      </c>
      <c r="DO11" s="6">
        <v>330.85</v>
      </c>
      <c r="DP11" s="7">
        <f t="shared" si="12"/>
        <v>43.084825876641666</v>
      </c>
      <c r="DS11" s="6">
        <v>4</v>
      </c>
      <c r="DT11" s="6">
        <v>205.73</v>
      </c>
      <c r="DU11" s="7">
        <v>99.9</v>
      </c>
      <c r="DV11" s="6" t="s">
        <v>50</v>
      </c>
      <c r="DW11" s="6">
        <v>221.12</v>
      </c>
      <c r="DX11" s="7">
        <f t="shared" si="13"/>
        <v>28.21026513318515</v>
      </c>
      <c r="EA11" s="6">
        <v>4</v>
      </c>
      <c r="EB11" s="6">
        <v>207.98</v>
      </c>
      <c r="EC11" s="7">
        <v>99.99</v>
      </c>
      <c r="ED11" s="6" t="s">
        <v>50</v>
      </c>
      <c r="EE11" s="6">
        <v>207.04</v>
      </c>
      <c r="EF11" s="7">
        <f t="shared" si="14"/>
        <v>26.366424555443654</v>
      </c>
      <c r="EI11" s="6">
        <v>4</v>
      </c>
      <c r="EJ11" s="6">
        <v>209.39</v>
      </c>
      <c r="EK11" s="7">
        <v>99.28</v>
      </c>
      <c r="EL11" s="6" t="s">
        <v>52</v>
      </c>
      <c r="EM11" s="6">
        <v>228.58</v>
      </c>
      <c r="EN11" s="7">
        <v>29.527372985532445</v>
      </c>
    </row>
    <row r="12" spans="2:145" ht="12" customHeight="1" x14ac:dyDescent="0.25">
      <c r="B12" s="6">
        <v>11</v>
      </c>
      <c r="C12" s="7">
        <v>213</v>
      </c>
      <c r="D12" s="7">
        <v>99.9</v>
      </c>
      <c r="E12" s="6" t="s">
        <v>50</v>
      </c>
      <c r="F12" s="6">
        <v>191.61</v>
      </c>
      <c r="G12" s="6">
        <v>24.45</v>
      </c>
      <c r="J12" s="6">
        <v>5</v>
      </c>
      <c r="K12" s="7">
        <v>204.5</v>
      </c>
      <c r="L12" s="7">
        <f>AVERAGE(102.1,99.2)</f>
        <v>100.65</v>
      </c>
      <c r="M12" s="6" t="s">
        <v>51</v>
      </c>
      <c r="N12" s="6">
        <v>306.51</v>
      </c>
      <c r="O12" s="7">
        <f>(4000*N12)/(PI()*L12^2)</f>
        <v>38.523630466229292</v>
      </c>
      <c r="P12" s="8"/>
      <c r="R12" s="6">
        <v>5</v>
      </c>
      <c r="S12" s="7">
        <v>208.77</v>
      </c>
      <c r="T12" s="7">
        <f>AVERAGE(98.54,95.32)</f>
        <v>96.93</v>
      </c>
      <c r="U12" s="6" t="s">
        <v>51</v>
      </c>
      <c r="V12" s="6">
        <v>207.15</v>
      </c>
      <c r="W12" s="7">
        <f t="shared" si="0"/>
        <v>28.072341006300729</v>
      </c>
      <c r="Z12" s="6">
        <v>5</v>
      </c>
      <c r="AA12" s="7">
        <v>204.75</v>
      </c>
      <c r="AB12" s="7">
        <v>100.5</v>
      </c>
      <c r="AC12" s="6" t="s">
        <v>50</v>
      </c>
      <c r="AD12" s="6">
        <v>69.17</v>
      </c>
      <c r="AE12" s="7">
        <f t="shared" si="1"/>
        <v>8.7195841003273387</v>
      </c>
      <c r="AH12" s="6">
        <v>5</v>
      </c>
      <c r="AI12" s="7">
        <v>203.7</v>
      </c>
      <c r="AJ12" s="6">
        <v>100.81</v>
      </c>
      <c r="AK12" s="6" t="s">
        <v>52</v>
      </c>
      <c r="AL12" s="6">
        <v>139.53</v>
      </c>
      <c r="AM12" s="7">
        <f t="shared" si="2"/>
        <v>17.481169482542782</v>
      </c>
      <c r="AP12" s="6">
        <v>5</v>
      </c>
      <c r="AQ12" s="7">
        <v>202.81</v>
      </c>
      <c r="AR12" s="7">
        <v>101.15</v>
      </c>
      <c r="AS12" s="6" t="s">
        <v>53</v>
      </c>
      <c r="AT12" s="6">
        <v>226.71</v>
      </c>
      <c r="AU12" s="7">
        <f t="shared" si="3"/>
        <v>28.212983921375628</v>
      </c>
      <c r="AX12" s="6">
        <v>5</v>
      </c>
      <c r="AY12" s="7">
        <v>208.65</v>
      </c>
      <c r="AZ12" s="6">
        <v>99.62</v>
      </c>
      <c r="BA12" s="6" t="s">
        <v>51</v>
      </c>
      <c r="BB12" s="6">
        <v>153.24</v>
      </c>
      <c r="BC12" s="7">
        <f t="shared" si="4"/>
        <v>19.660256841407538</v>
      </c>
      <c r="BE12" s="21"/>
      <c r="BF12" s="3"/>
      <c r="BG12" s="6">
        <v>5</v>
      </c>
      <c r="BH12" s="9">
        <v>207.54</v>
      </c>
      <c r="BI12" s="6">
        <v>100.38</v>
      </c>
      <c r="BJ12" s="6" t="s">
        <v>50</v>
      </c>
      <c r="BK12" s="6">
        <v>321.94</v>
      </c>
      <c r="BL12" s="7">
        <f t="shared" si="5"/>
        <v>40.680911543113488</v>
      </c>
      <c r="BO12" s="6">
        <v>5</v>
      </c>
      <c r="BP12" s="9">
        <v>205.77</v>
      </c>
      <c r="BQ12" s="6">
        <v>100.29</v>
      </c>
      <c r="BR12" s="6" t="s">
        <v>50</v>
      </c>
      <c r="BS12" s="6">
        <v>183.37</v>
      </c>
      <c r="BT12" s="7">
        <f t="shared" si="6"/>
        <v>23.212565434612618</v>
      </c>
      <c r="BW12" s="6">
        <v>5</v>
      </c>
      <c r="BX12" s="9">
        <v>202.55</v>
      </c>
      <c r="BY12" s="7">
        <f>AVERAGE(101,99.75)</f>
        <v>100.375</v>
      </c>
      <c r="BZ12" s="6" t="s">
        <v>50</v>
      </c>
      <c r="CA12" s="6">
        <v>183.47</v>
      </c>
      <c r="CB12" s="7">
        <f t="shared" si="7"/>
        <v>23.185905583581899</v>
      </c>
      <c r="CE12" s="6">
        <v>5</v>
      </c>
      <c r="CF12" s="9">
        <v>204.67</v>
      </c>
      <c r="CG12" s="7">
        <v>100.27</v>
      </c>
      <c r="CH12" s="6" t="s">
        <v>50</v>
      </c>
      <c r="CI12" s="6">
        <v>323.64</v>
      </c>
      <c r="CJ12" s="7">
        <f t="shared" si="8"/>
        <v>40.985504119239884</v>
      </c>
      <c r="CM12" s="6">
        <v>5</v>
      </c>
      <c r="CN12" s="9">
        <v>206.16</v>
      </c>
      <c r="CO12" s="7">
        <v>100.02</v>
      </c>
      <c r="CP12" s="6" t="s">
        <v>51</v>
      </c>
      <c r="CQ12" s="6">
        <v>231.38</v>
      </c>
      <c r="CR12" s="7">
        <f t="shared" si="9"/>
        <v>29.448436033731262</v>
      </c>
      <c r="CU12" s="6">
        <v>5</v>
      </c>
      <c r="CV12" s="9">
        <v>207.58</v>
      </c>
      <c r="CW12" s="7">
        <v>100.61</v>
      </c>
      <c r="CX12" s="6" t="s">
        <v>50</v>
      </c>
      <c r="CY12" s="6">
        <v>170.38</v>
      </c>
      <c r="CZ12" s="7">
        <f t="shared" si="10"/>
        <v>21.431197301270618</v>
      </c>
      <c r="DC12" s="6">
        <v>5</v>
      </c>
      <c r="DD12" s="9">
        <v>205.82</v>
      </c>
      <c r="DE12" s="7">
        <v>99.9</v>
      </c>
      <c r="DF12" s="6" t="s">
        <v>50</v>
      </c>
      <c r="DG12" s="6">
        <v>189.04</v>
      </c>
      <c r="DH12" s="7">
        <f t="shared" si="11"/>
        <v>24.117531298739692</v>
      </c>
      <c r="DK12" s="6">
        <v>5</v>
      </c>
      <c r="DL12" s="7">
        <v>204.38</v>
      </c>
      <c r="DM12" s="7">
        <v>100.46</v>
      </c>
      <c r="DN12" s="6" t="s">
        <v>51</v>
      </c>
      <c r="DO12" s="6">
        <v>350.89</v>
      </c>
      <c r="DP12" s="7">
        <f t="shared" si="12"/>
        <v>44.268495505199404</v>
      </c>
      <c r="DS12" s="6">
        <v>5</v>
      </c>
      <c r="DT12" s="7">
        <v>206.74</v>
      </c>
      <c r="DU12" s="7">
        <v>99.92</v>
      </c>
      <c r="DV12" s="6" t="s">
        <v>52</v>
      </c>
      <c r="DW12" s="6">
        <v>221.29</v>
      </c>
      <c r="DX12" s="7">
        <f t="shared" si="13"/>
        <v>28.220652868816686</v>
      </c>
      <c r="EA12" s="6">
        <v>5</v>
      </c>
      <c r="EB12" s="7">
        <v>203.43</v>
      </c>
      <c r="EC12" s="7">
        <v>99.82</v>
      </c>
      <c r="ED12" s="6" t="s">
        <v>50</v>
      </c>
      <c r="EE12" s="6">
        <v>237.29</v>
      </c>
      <c r="EF12" s="7">
        <f t="shared" si="14"/>
        <v>30.321761255032332</v>
      </c>
      <c r="EI12" s="6">
        <v>5</v>
      </c>
      <c r="EJ12" s="7">
        <v>209.87</v>
      </c>
      <c r="EK12" s="7">
        <v>100.08</v>
      </c>
      <c r="EL12" s="6" t="s">
        <v>51</v>
      </c>
      <c r="EM12" s="6">
        <v>222.02</v>
      </c>
      <c r="EN12" s="7">
        <v>28.223289046830164</v>
      </c>
    </row>
    <row r="13" spans="2:145" ht="12" customHeight="1" x14ac:dyDescent="0.25">
      <c r="B13" s="6">
        <v>12</v>
      </c>
      <c r="C13" s="7">
        <v>213.1</v>
      </c>
      <c r="D13" s="7">
        <v>99.9</v>
      </c>
      <c r="E13" s="6" t="s">
        <v>50</v>
      </c>
      <c r="F13" s="6">
        <v>189.22</v>
      </c>
      <c r="G13" s="6">
        <v>24.14</v>
      </c>
      <c r="J13" s="6">
        <v>6</v>
      </c>
      <c r="K13" s="7">
        <v>207.44</v>
      </c>
      <c r="L13" s="7">
        <f>AVERAGE(104.15,98.2)</f>
        <v>101.17500000000001</v>
      </c>
      <c r="M13" s="6" t="s">
        <v>50</v>
      </c>
      <c r="N13" s="6">
        <v>320.64999999999998</v>
      </c>
      <c r="O13" s="7">
        <f>(4000*N13)/(PI()*L13^2)</f>
        <v>39.883653702973739</v>
      </c>
      <c r="P13" s="8"/>
      <c r="R13" s="6">
        <v>6</v>
      </c>
      <c r="S13" s="7">
        <v>214.04</v>
      </c>
      <c r="T13" s="7">
        <f>AVERAGE(102.2,99.87)</f>
        <v>101.035</v>
      </c>
      <c r="U13" s="6" t="s">
        <v>51</v>
      </c>
      <c r="V13" s="6">
        <v>226.73</v>
      </c>
      <c r="W13" s="7">
        <f t="shared" si="0"/>
        <v>28.279740179595333</v>
      </c>
      <c r="Z13" s="6">
        <v>6</v>
      </c>
      <c r="AA13" s="7">
        <v>203.6</v>
      </c>
      <c r="AB13" s="7">
        <v>100.69</v>
      </c>
      <c r="AC13" s="6" t="s">
        <v>50</v>
      </c>
      <c r="AD13" s="6">
        <v>75.98</v>
      </c>
      <c r="AE13" s="7">
        <f t="shared" si="1"/>
        <v>9.5419409835150333</v>
      </c>
      <c r="AH13" s="6">
        <v>6</v>
      </c>
      <c r="AI13" s="7">
        <v>207.1</v>
      </c>
      <c r="AJ13" s="7">
        <v>99.98</v>
      </c>
      <c r="AK13" s="6" t="s">
        <v>50</v>
      </c>
      <c r="AL13" s="6">
        <v>144.11000000000001</v>
      </c>
      <c r="AM13" s="7">
        <f t="shared" si="2"/>
        <v>18.355996743636013</v>
      </c>
      <c r="AP13" s="6">
        <v>6</v>
      </c>
      <c r="AQ13" s="7">
        <v>209.45</v>
      </c>
      <c r="AR13" s="7">
        <v>100.31</v>
      </c>
      <c r="AS13" s="6" t="s">
        <v>52</v>
      </c>
      <c r="AT13" s="6">
        <v>225.26</v>
      </c>
      <c r="AU13" s="7">
        <f t="shared" si="3"/>
        <v>28.503995290508378</v>
      </c>
      <c r="AX13" s="6">
        <v>6</v>
      </c>
      <c r="AY13" s="7">
        <v>205.48</v>
      </c>
      <c r="AZ13" s="7">
        <v>100.32</v>
      </c>
      <c r="BA13" s="6" t="s">
        <v>56</v>
      </c>
      <c r="BB13" s="6">
        <v>119.02</v>
      </c>
      <c r="BC13" s="7">
        <f t="shared" si="4"/>
        <v>15.057574395743339</v>
      </c>
      <c r="BE13" s="21"/>
      <c r="BF13" s="3"/>
      <c r="BG13" s="6">
        <v>6</v>
      </c>
      <c r="BH13" s="6">
        <v>205.68</v>
      </c>
      <c r="BI13" s="7">
        <v>100.93</v>
      </c>
      <c r="BJ13" s="6" t="s">
        <v>50</v>
      </c>
      <c r="BK13" s="6">
        <v>313.73</v>
      </c>
      <c r="BL13" s="7">
        <f t="shared" si="5"/>
        <v>39.212598408933708</v>
      </c>
      <c r="BO13" s="6">
        <v>6</v>
      </c>
      <c r="BP13" s="6">
        <v>206.24</v>
      </c>
      <c r="BQ13" s="7">
        <v>99.99</v>
      </c>
      <c r="BR13" s="6" t="s">
        <v>51</v>
      </c>
      <c r="BS13" s="6">
        <v>175.57</v>
      </c>
      <c r="BT13" s="7">
        <f t="shared" si="6"/>
        <v>22.358738210970063</v>
      </c>
      <c r="BW13" s="6">
        <v>6</v>
      </c>
      <c r="BX13" s="6">
        <v>205.76</v>
      </c>
      <c r="BY13" s="7">
        <f>AVERAGE(98.46,104.06)</f>
        <v>101.25999999999999</v>
      </c>
      <c r="BZ13" s="6" t="s">
        <v>50</v>
      </c>
      <c r="CA13" s="6">
        <v>166.91</v>
      </c>
      <c r="CB13" s="7">
        <f t="shared" si="7"/>
        <v>20.726054206797436</v>
      </c>
      <c r="CE13" s="6">
        <v>6</v>
      </c>
      <c r="CF13" s="6">
        <v>208.15</v>
      </c>
      <c r="CG13" s="7">
        <v>99.65</v>
      </c>
      <c r="CH13" s="6" t="s">
        <v>50</v>
      </c>
      <c r="CI13" s="6">
        <v>185.22</v>
      </c>
      <c r="CJ13" s="7">
        <f t="shared" si="8"/>
        <v>23.748894182911318</v>
      </c>
      <c r="CM13" s="6">
        <v>6</v>
      </c>
      <c r="CN13" s="6">
        <v>206.48</v>
      </c>
      <c r="CO13" s="7">
        <v>101.05</v>
      </c>
      <c r="CP13" s="6" t="s">
        <v>50</v>
      </c>
      <c r="CQ13" s="6">
        <v>223.31</v>
      </c>
      <c r="CR13" s="7">
        <f t="shared" si="9"/>
        <v>27.844899484145735</v>
      </c>
      <c r="CU13" s="6">
        <v>6</v>
      </c>
      <c r="CV13" s="6">
        <v>202.62</v>
      </c>
      <c r="CW13" s="7">
        <v>100.52</v>
      </c>
      <c r="CX13" s="6" t="s">
        <v>50</v>
      </c>
      <c r="CY13" s="6">
        <v>190.65</v>
      </c>
      <c r="CZ13" s="7">
        <f t="shared" si="10"/>
        <v>24.023814644128962</v>
      </c>
      <c r="DC13" s="6">
        <v>6</v>
      </c>
      <c r="DD13" s="6">
        <v>204.83</v>
      </c>
      <c r="DE13" s="7">
        <v>100.27</v>
      </c>
      <c r="DF13" s="6" t="s">
        <v>50</v>
      </c>
      <c r="DG13" s="6">
        <v>213.87</v>
      </c>
      <c r="DH13" s="7">
        <f t="shared" si="11"/>
        <v>27.08432136318698</v>
      </c>
      <c r="DK13" s="6">
        <v>6</v>
      </c>
      <c r="DL13" s="6">
        <v>203.36</v>
      </c>
      <c r="DM13" s="7">
        <v>99.88</v>
      </c>
      <c r="DN13" s="6" t="s">
        <v>53</v>
      </c>
      <c r="DO13" s="6">
        <v>344.52</v>
      </c>
      <c r="DP13" s="7">
        <f t="shared" si="12"/>
        <v>43.971116155581967</v>
      </c>
      <c r="DS13" s="6">
        <v>6</v>
      </c>
      <c r="DT13" s="6">
        <v>204.19</v>
      </c>
      <c r="DU13" s="7">
        <v>100.49</v>
      </c>
      <c r="DV13" s="6" t="s">
        <v>51</v>
      </c>
      <c r="DW13" s="6">
        <v>233.01</v>
      </c>
      <c r="DX13" s="7">
        <f t="shared" si="13"/>
        <v>29.379133728335525</v>
      </c>
      <c r="EA13" s="6">
        <v>6</v>
      </c>
      <c r="EB13" s="6">
        <v>203.13</v>
      </c>
      <c r="EC13" s="7">
        <v>100.15</v>
      </c>
      <c r="ED13" s="6" t="s">
        <v>50</v>
      </c>
      <c r="EE13" s="6">
        <v>245.56</v>
      </c>
      <c r="EF13" s="7">
        <f t="shared" si="14"/>
        <v>31.172083871712804</v>
      </c>
      <c r="EI13" s="6">
        <v>6</v>
      </c>
      <c r="EJ13" s="6">
        <v>204.07</v>
      </c>
      <c r="EK13" s="7">
        <v>100.06</v>
      </c>
      <c r="EL13" s="6" t="s">
        <v>53</v>
      </c>
      <c r="EM13" s="6">
        <v>227.13</v>
      </c>
      <c r="EN13" s="7">
        <v>28.884418079483861</v>
      </c>
    </row>
    <row r="14" spans="2:145" ht="12" customHeight="1" x14ac:dyDescent="0.25">
      <c r="D14" s="10"/>
      <c r="E14" s="11"/>
      <c r="F14" s="12" t="s">
        <v>57</v>
      </c>
      <c r="G14" s="6">
        <v>0.29099999999999998</v>
      </c>
      <c r="L14" s="10"/>
      <c r="M14" s="11"/>
      <c r="N14" s="12" t="s">
        <v>57</v>
      </c>
      <c r="O14" s="7">
        <f>(O10-O11)/((2.326)*5)</f>
        <v>0.59696619027370312</v>
      </c>
      <c r="P14" s="8"/>
      <c r="T14" s="10"/>
      <c r="U14" s="11"/>
      <c r="V14" s="12" t="s">
        <v>57</v>
      </c>
      <c r="W14" s="7">
        <f>(W11-W8)/((2.534)*6)</f>
        <v>0.50739554202047177</v>
      </c>
      <c r="AB14" s="10"/>
      <c r="AC14" s="11"/>
      <c r="AD14" s="12" t="s">
        <v>57</v>
      </c>
      <c r="AE14" s="7">
        <f>(AE8-AE9)/((2.534)*6)</f>
        <v>0.17869909512374568</v>
      </c>
      <c r="AJ14" s="10"/>
      <c r="AK14" s="11"/>
      <c r="AL14" s="12" t="s">
        <v>57</v>
      </c>
      <c r="AM14" s="7">
        <f>(AM10-AM11)/((2.534)*6)</f>
        <v>0.30530034679629736</v>
      </c>
      <c r="AR14" s="10"/>
      <c r="AS14" s="11"/>
      <c r="AT14" s="12" t="s">
        <v>57</v>
      </c>
      <c r="AU14" s="7">
        <f>(AU8-AU12)/((2.534)*6)</f>
        <v>0.40681130678674515</v>
      </c>
      <c r="AZ14" s="10"/>
      <c r="BA14" s="11"/>
      <c r="BB14" s="12" t="s">
        <v>57</v>
      </c>
      <c r="BC14" s="7">
        <f>(BC8-BC13)/((2.534)*6)</f>
        <v>0.54663502114853557</v>
      </c>
      <c r="BE14" s="21"/>
      <c r="BF14" s="3"/>
      <c r="BI14" s="10"/>
      <c r="BJ14" s="11"/>
      <c r="BK14" s="12" t="s">
        <v>57</v>
      </c>
      <c r="BL14" s="7">
        <f>(BL10-BL9)/((2.534)*6)</f>
        <v>0.45942557320333599</v>
      </c>
      <c r="BQ14" s="10"/>
      <c r="BR14" s="11"/>
      <c r="BS14" s="12" t="s">
        <v>57</v>
      </c>
      <c r="BT14" s="7">
        <f>(BT12-BT10)/((2.534)*6)</f>
        <v>0.40540443567076068</v>
      </c>
      <c r="BY14" s="10"/>
      <c r="BZ14" s="11"/>
      <c r="CA14" s="12" t="s">
        <v>57</v>
      </c>
      <c r="CB14" s="7">
        <f>(CB11-CB8)/((2.534)*6)</f>
        <v>0.34430808206725</v>
      </c>
      <c r="CG14" s="10"/>
      <c r="CH14" s="11"/>
      <c r="CI14" s="12" t="s">
        <v>57</v>
      </c>
      <c r="CJ14" s="7">
        <f>(CJ8-CJ13)/((2.534)*6)</f>
        <v>1.407010652025074</v>
      </c>
      <c r="CO14" s="10"/>
      <c r="CP14" s="11"/>
      <c r="CQ14" s="12" t="s">
        <v>57</v>
      </c>
      <c r="CR14" s="7">
        <f>(CR12-CR10)/((2.534)*6)</f>
        <v>0.15607725087112745</v>
      </c>
      <c r="CW14" s="10"/>
      <c r="CX14" s="11"/>
      <c r="CY14" s="12" t="s">
        <v>57</v>
      </c>
      <c r="CZ14" s="7">
        <f>(CZ9-CZ8)/((2.534)*6)</f>
        <v>0.25407596662923898</v>
      </c>
      <c r="DE14" s="10"/>
      <c r="DF14" s="11"/>
      <c r="DG14" s="12" t="s">
        <v>57</v>
      </c>
      <c r="DH14" s="7">
        <f>(DH13-DH10)/((2.534)*6)</f>
        <v>0.54022281901811375</v>
      </c>
      <c r="DM14" s="10"/>
      <c r="DN14" s="11"/>
      <c r="DO14" s="12" t="s">
        <v>57</v>
      </c>
      <c r="DP14" s="7">
        <f>(DP12-DP8)/((2.534)*6)</f>
        <v>0.27157243420321753</v>
      </c>
      <c r="DU14" s="10"/>
      <c r="DV14" s="11"/>
      <c r="DW14" s="12" t="s">
        <v>57</v>
      </c>
      <c r="DX14" s="7">
        <f>(DX10-DX8)/((2.534)*6)</f>
        <v>9.9261335175316129E-2</v>
      </c>
      <c r="EC14" s="10"/>
      <c r="ED14" s="11"/>
      <c r="EE14" s="12" t="s">
        <v>57</v>
      </c>
      <c r="EF14" s="7">
        <f>(EF13-EF11)/((2.534)*6)</f>
        <v>0.31607861853914432</v>
      </c>
      <c r="EK14" s="10"/>
      <c r="EL14" s="11"/>
      <c r="EM14" s="12" t="s">
        <v>57</v>
      </c>
      <c r="EN14" s="7">
        <v>0.24623321103802792</v>
      </c>
    </row>
    <row r="15" spans="2:145" ht="12" customHeight="1" x14ac:dyDescent="0.25">
      <c r="D15" s="10"/>
      <c r="E15" s="11"/>
      <c r="F15" s="12" t="s">
        <v>58</v>
      </c>
      <c r="G15" s="6">
        <v>1.202</v>
      </c>
      <c r="L15" s="10"/>
      <c r="M15" s="11"/>
      <c r="N15" s="12" t="s">
        <v>58</v>
      </c>
      <c r="O15" s="7">
        <f>(O14/(AVERAGE(O8:O13)))*100</f>
        <v>1.5738221678477302</v>
      </c>
      <c r="P15" s="8"/>
      <c r="T15" s="10"/>
      <c r="U15" s="11"/>
      <c r="V15" s="12" t="s">
        <v>58</v>
      </c>
      <c r="W15" s="7">
        <f>(W14/(AVERAGE(W8:W13)))*100</f>
        <v>1.9690346856853687</v>
      </c>
      <c r="AB15" s="10"/>
      <c r="AC15" s="11"/>
      <c r="AD15" s="12" t="s">
        <v>58</v>
      </c>
      <c r="AE15" s="7">
        <f>(AE14/(AVERAGE(AE8:AE13)))*100</f>
        <v>1.9979909987385962</v>
      </c>
      <c r="AJ15" s="10"/>
      <c r="AK15" s="11"/>
      <c r="AL15" s="12" t="s">
        <v>58</v>
      </c>
      <c r="AM15" s="7">
        <f>(AM14/(AVERAGE(AM8:AM13)))*100</f>
        <v>1.7031874120798318</v>
      </c>
      <c r="AR15" s="10"/>
      <c r="AS15" s="11"/>
      <c r="AT15" s="12" t="s">
        <v>58</v>
      </c>
      <c r="AU15" s="7">
        <f>(AU14/(AVERAGE(AU8:AU13)))*100</f>
        <v>1.3703395826188618</v>
      </c>
      <c r="AZ15" s="10"/>
      <c r="BA15" s="11"/>
      <c r="BB15" s="12" t="s">
        <v>58</v>
      </c>
      <c r="BC15" s="7">
        <f>(BC14/(AVERAGE(BC8:BC13)))*100</f>
        <v>2.8281954950010628</v>
      </c>
      <c r="BE15" s="21"/>
      <c r="BF15" s="3"/>
      <c r="BI15" s="10"/>
      <c r="BJ15" s="11"/>
      <c r="BK15" s="12" t="s">
        <v>58</v>
      </c>
      <c r="BL15" s="7">
        <f>(BL14/(AVERAGE(BL8:BL13)))*100</f>
        <v>1.1324741643029288</v>
      </c>
      <c r="BQ15" s="10"/>
      <c r="BR15" s="11"/>
      <c r="BS15" s="12" t="s">
        <v>58</v>
      </c>
      <c r="BT15" s="7">
        <f>(BT14/(AVERAGE(BT8:BT13)))*100</f>
        <v>1.9501346848076175</v>
      </c>
      <c r="BY15" s="10"/>
      <c r="BZ15" s="11"/>
      <c r="CA15" s="12" t="s">
        <v>58</v>
      </c>
      <c r="CB15" s="7">
        <f>(CB14/(AVERAGE(CB8:CB13)))*100</f>
        <v>1.5260724359589237</v>
      </c>
      <c r="CG15" s="10"/>
      <c r="CH15" s="11"/>
      <c r="CI15" s="12" t="s">
        <v>58</v>
      </c>
      <c r="CJ15" s="7">
        <f>(CJ14/(AVERAGE(CJ8:CJ13)))*100</f>
        <v>3.595430448214048</v>
      </c>
      <c r="CO15" s="10"/>
      <c r="CP15" s="11"/>
      <c r="CQ15" s="12" t="s">
        <v>58</v>
      </c>
      <c r="CR15" s="7">
        <f>(CR14/(AVERAGE(CR8:CR13)))*100</f>
        <v>0.5564550947874688</v>
      </c>
      <c r="CW15" s="10"/>
      <c r="CX15" s="11"/>
      <c r="CY15" s="12" t="s">
        <v>58</v>
      </c>
      <c r="CZ15" s="7">
        <f>(CZ14/(AVERAGE(CZ8:CZ13)))*100</f>
        <v>1.1239822251407776</v>
      </c>
      <c r="DE15" s="10"/>
      <c r="DF15" s="11"/>
      <c r="DG15" s="12" t="s">
        <v>58</v>
      </c>
      <c r="DH15" s="7">
        <f>(DH14/(AVERAGE(DH8:DH13)))*100</f>
        <v>2.3215536413078244</v>
      </c>
      <c r="DM15" s="10"/>
      <c r="DN15" s="11"/>
      <c r="DO15" s="12" t="s">
        <v>58</v>
      </c>
      <c r="DP15" s="7">
        <f>(DP14/(AVERAGE(DP8:DP13)))*100</f>
        <v>0.63258837196397444</v>
      </c>
      <c r="DU15" s="10"/>
      <c r="DV15" s="11"/>
      <c r="DW15" s="12" t="s">
        <v>58</v>
      </c>
      <c r="DX15" s="7">
        <f>(DX14/(AVERAGE(DX8:DX13)))*100</f>
        <v>0.34522347485643201</v>
      </c>
      <c r="EC15" s="10"/>
      <c r="ED15" s="11"/>
      <c r="EE15" s="12" t="s">
        <v>58</v>
      </c>
      <c r="EF15" s="7">
        <f>(EF14/(AVERAGE(EF8:EF13)))*100</f>
        <v>1.0938918882489985</v>
      </c>
      <c r="EK15" s="10"/>
      <c r="EL15" s="11"/>
      <c r="EM15" s="12" t="s">
        <v>58</v>
      </c>
      <c r="EN15" s="7">
        <v>0.85566311549072371</v>
      </c>
    </row>
    <row r="16" spans="2:145" x14ac:dyDescent="0.25">
      <c r="G16">
        <f>AVERAGE(G8:G13)</f>
        <v>21.995000000000001</v>
      </c>
      <c r="O16">
        <f>AVERAGE(O8:O13)</f>
        <v>37.930981178774488</v>
      </c>
      <c r="W16">
        <f>AVERAGE(W8:W13)</f>
        <v>25.768745756952516</v>
      </c>
      <c r="AE16">
        <f>AVERAGE(AE8:AE13)</f>
        <v>8.943938948502014</v>
      </c>
      <c r="AM16">
        <f>AVERAGE(AM8:AM13)</f>
        <v>17.92523504054569</v>
      </c>
      <c r="AU16">
        <f>AVERAGE(AU8:AU13)</f>
        <v>29.686897462984053</v>
      </c>
      <c r="BC16">
        <f>AVERAGE(BC8:BC13)</f>
        <v>19.328049355666277</v>
      </c>
      <c r="BE16" s="21"/>
      <c r="BF16" s="3"/>
      <c r="BL16">
        <f>AVERAGE(BL8:BL13)</f>
        <v>40.568305016134829</v>
      </c>
      <c r="BT16">
        <f>AVERAGE(BT8:BT13)</f>
        <v>20.78853521395391</v>
      </c>
      <c r="CB16">
        <f>AVERAGE(CB8:CB13)</f>
        <v>22.561712927532199</v>
      </c>
      <c r="CJ16">
        <f>AVERAGE(CJ8:CJ13)</f>
        <v>39.133301903363922</v>
      </c>
      <c r="CR16">
        <f>AVERAGE(CR8:CR13)</f>
        <v>28.048489866148003</v>
      </c>
      <c r="CZ16">
        <f>AVERAGE(CZ8:CZ13)</f>
        <v>22.604980839213557</v>
      </c>
      <c r="DH16">
        <f>AVERAGE(DH8:DH13)</f>
        <v>23.269883125068976</v>
      </c>
      <c r="DP16">
        <f>AVERAGE(DP8:DP13)</f>
        <v>42.93035506803205</v>
      </c>
      <c r="DX16">
        <f>AVERAGE(DX8:DX13)</f>
        <v>28.752776796709991</v>
      </c>
      <c r="EF16">
        <f>AVERAGE(EF8:EF13)</f>
        <v>28.894868124956471</v>
      </c>
      <c r="EN16">
        <f>AVERAGE(EN8:EN13)</f>
        <v>28.776134958221039</v>
      </c>
    </row>
    <row r="17" spans="2:143" x14ac:dyDescent="0.25">
      <c r="B17" t="s">
        <v>59</v>
      </c>
      <c r="C17">
        <f t="shared" ref="C17:C22" si="15">C8/D8</f>
        <v>2.052527254707631</v>
      </c>
      <c r="G17">
        <f>AVERAGE(G8:G10,G12:G13)</f>
        <v>24.207999999999998</v>
      </c>
      <c r="J17" t="s">
        <v>59</v>
      </c>
      <c r="K17">
        <f t="shared" ref="K17:K22" si="16">K8/L8</f>
        <v>2.0730256328355829</v>
      </c>
      <c r="N17" s="13"/>
      <c r="R17" t="s">
        <v>59</v>
      </c>
      <c r="S17">
        <f t="shared" ref="S17:S22" si="17">S8/T8</f>
        <v>2.0480922098569159</v>
      </c>
      <c r="V17" s="13"/>
      <c r="Z17" t="s">
        <v>59</v>
      </c>
      <c r="AA17">
        <f>AA8/AB8</f>
        <v>2.0680633520449079</v>
      </c>
      <c r="AD17" s="13"/>
      <c r="AH17" t="s">
        <v>59</v>
      </c>
      <c r="AI17">
        <f>AI8/AJ8</f>
        <v>2.0591798232548904</v>
      </c>
      <c r="AL17" s="13"/>
      <c r="AP17" t="s">
        <v>59</v>
      </c>
      <c r="AQ17">
        <f>AQ8/AR8</f>
        <v>2.060715721753116</v>
      </c>
      <c r="AT17" s="13"/>
      <c r="AX17" t="s">
        <v>59</v>
      </c>
      <c r="AY17">
        <f>AY8/AZ8</f>
        <v>2.0439549486693909</v>
      </c>
      <c r="BB17" s="13"/>
      <c r="BC17" s="13">
        <f>AVERAGE(BC8:BC12)</f>
        <v>20.182144347650866</v>
      </c>
      <c r="BE17" s="21"/>
      <c r="BF17" s="3"/>
      <c r="BG17" t="s">
        <v>59</v>
      </c>
      <c r="BH17">
        <f>BH8/BI8</f>
        <v>2.0477707006369426</v>
      </c>
      <c r="BK17" s="13"/>
      <c r="BO17" t="s">
        <v>59</v>
      </c>
      <c r="BP17">
        <f>BP8/BQ8</f>
        <v>2.0303090727816548</v>
      </c>
      <c r="BS17" s="13"/>
      <c r="BW17" t="s">
        <v>59</v>
      </c>
      <c r="BX17">
        <f>BX8/BY8</f>
        <v>2.060345688880008</v>
      </c>
      <c r="CA17" s="13"/>
      <c r="CE17" t="s">
        <v>59</v>
      </c>
      <c r="CF17">
        <f>CF8/CG8</f>
        <v>2.0458862341297612</v>
      </c>
      <c r="CI17" s="13"/>
      <c r="CM17" t="s">
        <v>59</v>
      </c>
      <c r="CN17">
        <f>CN8/CO8</f>
        <v>2.030785875872922</v>
      </c>
      <c r="CQ17" s="13"/>
      <c r="CU17" t="s">
        <v>59</v>
      </c>
      <c r="CV17">
        <f>CV8/CW8</f>
        <v>2.0103072348860258</v>
      </c>
      <c r="CY17" s="13"/>
      <c r="DC17" t="s">
        <v>59</v>
      </c>
      <c r="DD17">
        <f>DD8/DE8</f>
        <v>2.0232558139534884</v>
      </c>
      <c r="DG17" s="13"/>
      <c r="DK17" t="s">
        <v>59</v>
      </c>
      <c r="DL17">
        <f>DL8/DM8</f>
        <v>2.0941739824421388</v>
      </c>
      <c r="DO17" s="13"/>
      <c r="DS17" t="s">
        <v>59</v>
      </c>
      <c r="DT17">
        <f>DT8/DU8</f>
        <v>2.0568668459316801</v>
      </c>
      <c r="DW17" s="13"/>
      <c r="EA17" t="s">
        <v>59</v>
      </c>
      <c r="EB17">
        <f>EB8/EC8</f>
        <v>2.0181349717570112</v>
      </c>
      <c r="EE17" s="13"/>
      <c r="EF17" s="13">
        <f>AVERAGE(EF8:EF12)</f>
        <v>28.439424975605203</v>
      </c>
      <c r="EI17" t="s">
        <v>59</v>
      </c>
      <c r="EJ17">
        <f>EJ8/EK8</f>
        <v>2.0618976651763536</v>
      </c>
      <c r="EM17" s="13"/>
    </row>
    <row r="18" spans="2:143" x14ac:dyDescent="0.25">
      <c r="B18" t="s">
        <v>59</v>
      </c>
      <c r="C18">
        <f t="shared" si="15"/>
        <v>2.1097804391217565</v>
      </c>
      <c r="J18" t="s">
        <v>59</v>
      </c>
      <c r="K18">
        <f t="shared" si="16"/>
        <v>2.074681329667583</v>
      </c>
      <c r="R18" t="s">
        <v>59</v>
      </c>
      <c r="S18">
        <f t="shared" si="17"/>
        <v>2.1531114758991192</v>
      </c>
      <c r="Z18" t="s">
        <v>59</v>
      </c>
      <c r="AA18">
        <f t="shared" ref="AA18:AA22" si="18">AA9/AB9</f>
        <v>2.0501448406752574</v>
      </c>
      <c r="AH18" t="s">
        <v>59</v>
      </c>
      <c r="AI18">
        <f t="shared" ref="AI18:AI22" si="19">AI9/AJ9</f>
        <v>2.0474441687344913</v>
      </c>
      <c r="AP18" t="s">
        <v>59</v>
      </c>
      <c r="AQ18">
        <f t="shared" ref="AQ18:AQ22" si="20">AQ9/AR9</f>
        <v>2.0365648779523671</v>
      </c>
      <c r="AX18" t="s">
        <v>59</v>
      </c>
      <c r="AY18">
        <f t="shared" ref="AY18:AY22" si="21">AY9/AZ9</f>
        <v>2.0669219915339649</v>
      </c>
      <c r="BE18" s="21"/>
      <c r="BF18" s="3"/>
      <c r="BG18" t="s">
        <v>59</v>
      </c>
      <c r="BH18">
        <f t="shared" ref="BH18:BH22" si="22">BH9/BI9</f>
        <v>2.0323220305373786</v>
      </c>
      <c r="BO18" t="s">
        <v>59</v>
      </c>
      <c r="BP18">
        <f t="shared" ref="BP18:BP22" si="23">BP9/BQ9</f>
        <v>2.0475151274675132</v>
      </c>
      <c r="BW18" t="s">
        <v>59</v>
      </c>
      <c r="BX18">
        <f t="shared" ref="BX18:BX22" si="24">BX9/BY9</f>
        <v>2.0442209053333995</v>
      </c>
      <c r="CE18" t="s">
        <v>59</v>
      </c>
      <c r="CF18">
        <f t="shared" ref="CF18:CF22" si="25">CF9/CG9</f>
        <v>2.0361169310585652</v>
      </c>
      <c r="CM18" t="s">
        <v>59</v>
      </c>
      <c r="CN18">
        <f t="shared" ref="CN18:CN22" si="26">CN9/CO9</f>
        <v>2.0242737763629126</v>
      </c>
      <c r="CU18" t="s">
        <v>59</v>
      </c>
      <c r="CV18">
        <f t="shared" ref="CV18:CV22" si="27">CV9/CW9</f>
        <v>2.0437076861808046</v>
      </c>
      <c r="DC18" t="s">
        <v>59</v>
      </c>
      <c r="DD18">
        <f t="shared" ref="DD18:DD22" si="28">DD9/DE9</f>
        <v>2.0309760956175298</v>
      </c>
      <c r="DK18" t="s">
        <v>59</v>
      </c>
      <c r="DL18">
        <f t="shared" ref="DL18:DL22" si="29">DL9/DM9</f>
        <v>2.0539586485123551</v>
      </c>
      <c r="DS18" t="s">
        <v>59</v>
      </c>
      <c r="DT18">
        <f t="shared" ref="DT18:DT22" si="30">DT9/DU9</f>
        <v>2.050781638952504</v>
      </c>
      <c r="EA18" t="s">
        <v>59</v>
      </c>
      <c r="EB18">
        <f t="shared" ref="EB18:EB22" si="31">EB9/EC9</f>
        <v>2.0460421638822592</v>
      </c>
      <c r="EI18" t="s">
        <v>59</v>
      </c>
      <c r="EJ18">
        <f t="shared" ref="EJ18:EJ22" si="32">EJ9/EK9</f>
        <v>2.1126732275557343</v>
      </c>
    </row>
    <row r="19" spans="2:143" x14ac:dyDescent="0.25">
      <c r="B19" t="s">
        <v>59</v>
      </c>
      <c r="C19">
        <f t="shared" si="15"/>
        <v>2.1013039117352057</v>
      </c>
      <c r="J19" t="s">
        <v>59</v>
      </c>
      <c r="K19">
        <f t="shared" si="16"/>
        <v>2.1194240257778669</v>
      </c>
      <c r="R19" t="s">
        <v>59</v>
      </c>
      <c r="S19">
        <f t="shared" si="17"/>
        <v>2.055856482631814</v>
      </c>
      <c r="Z19" t="s">
        <v>59</v>
      </c>
      <c r="AA19">
        <f t="shared" si="18"/>
        <v>2.0117833448856324</v>
      </c>
      <c r="AH19" t="s">
        <v>59</v>
      </c>
      <c r="AI19">
        <f t="shared" si="19"/>
        <v>2.0464794303797467</v>
      </c>
      <c r="AP19" t="s">
        <v>59</v>
      </c>
      <c r="AQ19">
        <f t="shared" si="20"/>
        <v>2.0432806324110673</v>
      </c>
      <c r="AX19" t="s">
        <v>59</v>
      </c>
      <c r="AY19">
        <f t="shared" si="21"/>
        <v>2.0409077336518364</v>
      </c>
      <c r="BE19" s="21"/>
      <c r="BF19" s="3"/>
      <c r="BG19" t="s">
        <v>59</v>
      </c>
      <c r="BH19">
        <f t="shared" si="22"/>
        <v>2.0664328657314628</v>
      </c>
      <c r="BO19" t="s">
        <v>59</v>
      </c>
      <c r="BP19">
        <f t="shared" si="23"/>
        <v>1.9849116537621603</v>
      </c>
      <c r="BW19" t="s">
        <v>59</v>
      </c>
      <c r="BX19">
        <f t="shared" si="24"/>
        <v>2.0299815727874893</v>
      </c>
      <c r="CE19" t="s">
        <v>59</v>
      </c>
      <c r="CF19">
        <f t="shared" si="25"/>
        <v>2.0444976553925969</v>
      </c>
      <c r="CM19" t="s">
        <v>59</v>
      </c>
      <c r="CN19">
        <f t="shared" si="26"/>
        <v>2.029874526986656</v>
      </c>
      <c r="CU19" t="s">
        <v>59</v>
      </c>
      <c r="CV19">
        <f t="shared" si="27"/>
        <v>2.0690414248549129</v>
      </c>
      <c r="DC19" t="s">
        <v>59</v>
      </c>
      <c r="DD19">
        <f t="shared" si="28"/>
        <v>2.0102640757349279</v>
      </c>
      <c r="DK19" t="s">
        <v>59</v>
      </c>
      <c r="DL19">
        <f t="shared" si="29"/>
        <v>2.0866894885219494</v>
      </c>
      <c r="DS19" t="s">
        <v>59</v>
      </c>
      <c r="DT19">
        <f t="shared" si="30"/>
        <v>2.0715715715715715</v>
      </c>
      <c r="EA19" t="s">
        <v>59</v>
      </c>
      <c r="EB19">
        <f t="shared" si="31"/>
        <v>2.0217175723919079</v>
      </c>
      <c r="EI19" t="s">
        <v>59</v>
      </c>
      <c r="EJ19">
        <f t="shared" si="32"/>
        <v>2.0176259709221274</v>
      </c>
    </row>
    <row r="20" spans="2:143" x14ac:dyDescent="0.25">
      <c r="B20" t="s">
        <v>59</v>
      </c>
      <c r="C20">
        <f t="shared" si="15"/>
        <v>2.1558441558441559</v>
      </c>
      <c r="J20" t="s">
        <v>59</v>
      </c>
      <c r="K20">
        <f t="shared" si="16"/>
        <v>2.0898155573376105</v>
      </c>
      <c r="R20" t="s">
        <v>59</v>
      </c>
      <c r="S20">
        <f t="shared" si="17"/>
        <v>2.1279503758608</v>
      </c>
      <c r="Z20" t="s">
        <v>59</v>
      </c>
      <c r="AA20">
        <f t="shared" si="18"/>
        <v>2.0148898153662893</v>
      </c>
      <c r="AH20" t="s">
        <v>59</v>
      </c>
      <c r="AI20">
        <f t="shared" si="19"/>
        <v>2.0509490509490513</v>
      </c>
      <c r="AP20" t="s">
        <v>59</v>
      </c>
      <c r="AQ20">
        <f t="shared" si="20"/>
        <v>2.0370517928286853</v>
      </c>
      <c r="AX20" t="s">
        <v>59</v>
      </c>
      <c r="AY20">
        <f t="shared" si="21"/>
        <v>2.0489070765545465</v>
      </c>
      <c r="BG20" t="s">
        <v>59</v>
      </c>
      <c r="BH20">
        <f t="shared" si="22"/>
        <v>2.0526</v>
      </c>
      <c r="BO20" t="s">
        <v>59</v>
      </c>
      <c r="BP20">
        <f t="shared" si="23"/>
        <v>2.0041745353344598</v>
      </c>
      <c r="BW20" t="s">
        <v>59</v>
      </c>
      <c r="BX20">
        <f t="shared" si="24"/>
        <v>2.0149439601494397</v>
      </c>
      <c r="CE20" t="s">
        <v>59</v>
      </c>
      <c r="CF20">
        <f t="shared" si="25"/>
        <v>2.0243585903963264</v>
      </c>
      <c r="CM20" t="s">
        <v>59</v>
      </c>
      <c r="CN20">
        <f t="shared" si="26"/>
        <v>2.0486809357889495</v>
      </c>
      <c r="CU20" t="s">
        <v>59</v>
      </c>
      <c r="CV20">
        <f t="shared" si="27"/>
        <v>2.0202469135802472</v>
      </c>
      <c r="DC20" t="s">
        <v>59</v>
      </c>
      <c r="DD20">
        <f t="shared" si="28"/>
        <v>2.0784649476228845</v>
      </c>
      <c r="DK20" t="s">
        <v>59</v>
      </c>
      <c r="DL20">
        <f t="shared" si="29"/>
        <v>2.0857605177993528</v>
      </c>
      <c r="DS20" t="s">
        <v>59</v>
      </c>
      <c r="DT20">
        <f t="shared" si="30"/>
        <v>2.0593593593593593</v>
      </c>
      <c r="EA20" t="s">
        <v>59</v>
      </c>
      <c r="EB20">
        <f t="shared" si="31"/>
        <v>2.0800080008000799</v>
      </c>
      <c r="EI20" t="s">
        <v>59</v>
      </c>
      <c r="EJ20">
        <f t="shared" si="32"/>
        <v>2.1090854149879128</v>
      </c>
    </row>
    <row r="21" spans="2:143" x14ac:dyDescent="0.25">
      <c r="B21" t="s">
        <v>59</v>
      </c>
      <c r="C21">
        <f t="shared" si="15"/>
        <v>2.1321321321321318</v>
      </c>
      <c r="J21" t="s">
        <v>59</v>
      </c>
      <c r="K21">
        <f t="shared" si="16"/>
        <v>2.0317933432687529</v>
      </c>
      <c r="R21" t="s">
        <v>59</v>
      </c>
      <c r="S21">
        <f t="shared" si="17"/>
        <v>2.1538223460229031</v>
      </c>
      <c r="Z21" t="s">
        <v>59</v>
      </c>
      <c r="AA21">
        <f t="shared" si="18"/>
        <v>2.0373134328358211</v>
      </c>
      <c r="AH21" t="s">
        <v>59</v>
      </c>
      <c r="AI21">
        <f t="shared" si="19"/>
        <v>2.0206328737228447</v>
      </c>
      <c r="AP21" t="s">
        <v>59</v>
      </c>
      <c r="AQ21">
        <f t="shared" si="20"/>
        <v>2.0050420168067227</v>
      </c>
      <c r="AX21" t="s">
        <v>59</v>
      </c>
      <c r="AY21">
        <f t="shared" si="21"/>
        <v>2.094458943987151</v>
      </c>
      <c r="BG21" t="s">
        <v>59</v>
      </c>
      <c r="BH21">
        <f t="shared" si="22"/>
        <v>2.067543335325762</v>
      </c>
      <c r="BO21" t="s">
        <v>59</v>
      </c>
      <c r="BP21">
        <f t="shared" si="23"/>
        <v>2.0517499252168712</v>
      </c>
      <c r="BW21" t="s">
        <v>59</v>
      </c>
      <c r="BX21">
        <f t="shared" si="24"/>
        <v>2.0179327521793278</v>
      </c>
      <c r="CE21" t="s">
        <v>59</v>
      </c>
      <c r="CF21">
        <f t="shared" si="25"/>
        <v>2.0411887902662809</v>
      </c>
      <c r="CM21" t="s">
        <v>59</v>
      </c>
      <c r="CN21">
        <f t="shared" si="26"/>
        <v>2.0611877624475103</v>
      </c>
      <c r="CU21" t="s">
        <v>59</v>
      </c>
      <c r="CV21">
        <f t="shared" si="27"/>
        <v>2.0632143922075343</v>
      </c>
      <c r="DC21" t="s">
        <v>59</v>
      </c>
      <c r="DD21">
        <f t="shared" si="28"/>
        <v>2.06026026026026</v>
      </c>
      <c r="DK21" t="s">
        <v>59</v>
      </c>
      <c r="DL21">
        <f t="shared" si="29"/>
        <v>2.0344415687835955</v>
      </c>
      <c r="DS21" t="s">
        <v>59</v>
      </c>
      <c r="DT21">
        <f t="shared" si="30"/>
        <v>2.0690552441953565</v>
      </c>
      <c r="EA21" t="s">
        <v>59</v>
      </c>
      <c r="EB21">
        <f t="shared" si="31"/>
        <v>2.0379683430174316</v>
      </c>
      <c r="EI21" t="s">
        <v>59</v>
      </c>
      <c r="EJ21">
        <f t="shared" si="32"/>
        <v>2.0970223820943246</v>
      </c>
    </row>
    <row r="22" spans="2:143" x14ac:dyDescent="0.25">
      <c r="B22" t="s">
        <v>59</v>
      </c>
      <c r="C22">
        <f t="shared" si="15"/>
        <v>2.1331331331331329</v>
      </c>
      <c r="J22" t="s">
        <v>59</v>
      </c>
      <c r="K22">
        <f t="shared" si="16"/>
        <v>2.05030887076847</v>
      </c>
      <c r="R22" t="s">
        <v>59</v>
      </c>
      <c r="S22">
        <f t="shared" si="17"/>
        <v>2.1184737962092344</v>
      </c>
      <c r="Z22" t="s">
        <v>59</v>
      </c>
      <c r="AA22">
        <f t="shared" si="18"/>
        <v>2.0220478696990765</v>
      </c>
      <c r="AH22" t="s">
        <v>59</v>
      </c>
      <c r="AI22">
        <f t="shared" si="19"/>
        <v>2.0714142828565714</v>
      </c>
      <c r="AP22" t="s">
        <v>59</v>
      </c>
      <c r="AQ22">
        <f t="shared" si="20"/>
        <v>2.0880271159405841</v>
      </c>
      <c r="AX22" t="s">
        <v>59</v>
      </c>
      <c r="AY22">
        <f t="shared" si="21"/>
        <v>2.0482456140350878</v>
      </c>
      <c r="BG22" t="s">
        <v>59</v>
      </c>
      <c r="BH22">
        <f t="shared" si="22"/>
        <v>2.0378480134746852</v>
      </c>
      <c r="BO22" t="s">
        <v>59</v>
      </c>
      <c r="BP22">
        <f t="shared" si="23"/>
        <v>2.0626062606260627</v>
      </c>
      <c r="BW22" t="s">
        <v>59</v>
      </c>
      <c r="BX22">
        <f t="shared" si="24"/>
        <v>2.0319968398182895</v>
      </c>
      <c r="CE22" t="s">
        <v>59</v>
      </c>
      <c r="CF22">
        <f t="shared" si="25"/>
        <v>2.0888108379327646</v>
      </c>
      <c r="CM22" t="s">
        <v>59</v>
      </c>
      <c r="CN22">
        <f t="shared" si="26"/>
        <v>2.0433448787728845</v>
      </c>
      <c r="CU22" t="s">
        <v>59</v>
      </c>
      <c r="CV22">
        <f t="shared" si="27"/>
        <v>2.0157182650218863</v>
      </c>
      <c r="DC22" t="s">
        <v>59</v>
      </c>
      <c r="DD22">
        <f t="shared" si="28"/>
        <v>2.0427844818988734</v>
      </c>
      <c r="DK22" t="s">
        <v>59</v>
      </c>
      <c r="DL22">
        <f t="shared" si="29"/>
        <v>2.0360432519022829</v>
      </c>
      <c r="DS22" t="s">
        <v>59</v>
      </c>
      <c r="DT22">
        <f t="shared" si="30"/>
        <v>2.0319434769628821</v>
      </c>
      <c r="EA22" t="s">
        <v>59</v>
      </c>
      <c r="EB22">
        <f t="shared" si="31"/>
        <v>2.0282576135796302</v>
      </c>
      <c r="EI22" t="s">
        <v>59</v>
      </c>
      <c r="EJ22">
        <f t="shared" si="32"/>
        <v>2.0394763142114729</v>
      </c>
    </row>
    <row r="25" spans="2:143" x14ac:dyDescent="0.25">
      <c r="J25">
        <f>AVERAGE(99.6,97.71,98.82,102.1,104.15)</f>
        <v>100.476</v>
      </c>
    </row>
    <row r="26" spans="2:143" x14ac:dyDescent="0.25">
      <c r="J26">
        <f>AVERAGE(100.45,100.91,100.7,99.2,98.2)</f>
        <v>99.891999999999996</v>
      </c>
    </row>
  </sheetData>
  <mergeCells count="91">
    <mergeCell ref="AP6:AU6"/>
    <mergeCell ref="AX6:BC6"/>
    <mergeCell ref="BW5:CB5"/>
    <mergeCell ref="CE5:CJ5"/>
    <mergeCell ref="CM5:CR5"/>
    <mergeCell ref="BG6:BL6"/>
    <mergeCell ref="BO6:BT6"/>
    <mergeCell ref="BW6:CB6"/>
    <mergeCell ref="CE6:CJ6"/>
    <mergeCell ref="CM6:CR6"/>
    <mergeCell ref="B6:G6"/>
    <mergeCell ref="J6:O6"/>
    <mergeCell ref="R6:W6"/>
    <mergeCell ref="Z6:AE6"/>
    <mergeCell ref="AH6:AM6"/>
    <mergeCell ref="DS4:DX4"/>
    <mergeCell ref="CU6:CZ6"/>
    <mergeCell ref="DS5:DX5"/>
    <mergeCell ref="EA5:EF5"/>
    <mergeCell ref="EI5:EN5"/>
    <mergeCell ref="CU5:CZ5"/>
    <mergeCell ref="DC5:DH5"/>
    <mergeCell ref="DC6:DH6"/>
    <mergeCell ref="DK6:DP6"/>
    <mergeCell ref="DS6:DX6"/>
    <mergeCell ref="EA6:EF6"/>
    <mergeCell ref="EI6:EN6"/>
    <mergeCell ref="DS3:DX3"/>
    <mergeCell ref="DK5:DP5"/>
    <mergeCell ref="EI4:EN4"/>
    <mergeCell ref="B5:G5"/>
    <mergeCell ref="J5:O5"/>
    <mergeCell ref="R5:W5"/>
    <mergeCell ref="Z5:AE5"/>
    <mergeCell ref="AH5:AM5"/>
    <mergeCell ref="AP5:AU5"/>
    <mergeCell ref="AX5:BC5"/>
    <mergeCell ref="BG5:BL5"/>
    <mergeCell ref="BO5:BT5"/>
    <mergeCell ref="CM4:CR4"/>
    <mergeCell ref="CU4:CZ4"/>
    <mergeCell ref="DC4:DH4"/>
    <mergeCell ref="DK4:DP4"/>
    <mergeCell ref="AP4:AU4"/>
    <mergeCell ref="AX4:BC4"/>
    <mergeCell ref="BG4:BL4"/>
    <mergeCell ref="BO4:BT4"/>
    <mergeCell ref="CM3:CR3"/>
    <mergeCell ref="B4:G4"/>
    <mergeCell ref="J4:O4"/>
    <mergeCell ref="R4:W4"/>
    <mergeCell ref="Z4:AE4"/>
    <mergeCell ref="AH4:AM4"/>
    <mergeCell ref="EI2:EN2"/>
    <mergeCell ref="B3:G3"/>
    <mergeCell ref="J3:O3"/>
    <mergeCell ref="R3:W3"/>
    <mergeCell ref="Z3:AE3"/>
    <mergeCell ref="AH3:AM3"/>
    <mergeCell ref="AP3:AU3"/>
    <mergeCell ref="AX3:BC3"/>
    <mergeCell ref="BG3:BL3"/>
    <mergeCell ref="BO3:BT3"/>
    <mergeCell ref="CM2:CR2"/>
    <mergeCell ref="CU2:CZ2"/>
    <mergeCell ref="DC2:DH2"/>
    <mergeCell ref="DK2:DP2"/>
    <mergeCell ref="DS2:DX2"/>
    <mergeCell ref="EI3:EN3"/>
    <mergeCell ref="EA2:EF2"/>
    <mergeCell ref="AX2:BC2"/>
    <mergeCell ref="BE2:BE19"/>
    <mergeCell ref="BG2:BL2"/>
    <mergeCell ref="BO2:BT2"/>
    <mergeCell ref="BW2:CB2"/>
    <mergeCell ref="CE2:CJ2"/>
    <mergeCell ref="BW3:CB3"/>
    <mergeCell ref="CE3:CJ3"/>
    <mergeCell ref="BW4:CB4"/>
    <mergeCell ref="CE4:CJ4"/>
    <mergeCell ref="EA3:EF3"/>
    <mergeCell ref="EA4:EF4"/>
    <mergeCell ref="CU3:CZ3"/>
    <mergeCell ref="DC3:DH3"/>
    <mergeCell ref="DK3:DP3"/>
    <mergeCell ref="AP2:AU2"/>
    <mergeCell ref="B2:G2"/>
    <mergeCell ref="J2:O2"/>
    <mergeCell ref="R2:W2"/>
    <mergeCell ref="Z2:AE2"/>
    <mergeCell ref="AH2:A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85AF-3127-41C6-B804-17123D19519E}">
  <dimension ref="A1:B15"/>
  <sheetViews>
    <sheetView showGridLines="0" tabSelected="1" workbookViewId="0">
      <selection activeCell="D15" sqref="D15"/>
    </sheetView>
  </sheetViews>
  <sheetFormatPr defaultColWidth="8.85546875" defaultRowHeight="15" x14ac:dyDescent="0.25"/>
  <cols>
    <col min="1" max="1" width="5" bestFit="1" customWidth="1"/>
    <col min="2" max="2" width="11.85546875" style="13" bestFit="1" customWidth="1"/>
  </cols>
  <sheetData>
    <row r="1" spans="1:2" x14ac:dyDescent="0.25">
      <c r="A1" s="14" t="s">
        <v>60</v>
      </c>
      <c r="B1" s="15" t="s">
        <v>61</v>
      </c>
    </row>
    <row r="2" spans="1:2" x14ac:dyDescent="0.25">
      <c r="A2" s="14">
        <v>2</v>
      </c>
      <c r="B2" s="16" t="s">
        <v>63</v>
      </c>
    </row>
    <row r="3" spans="1:2" x14ac:dyDescent="0.25">
      <c r="A3" s="14">
        <v>5</v>
      </c>
      <c r="B3" s="16" t="s">
        <v>64</v>
      </c>
    </row>
    <row r="4" spans="1:2" x14ac:dyDescent="0.25">
      <c r="A4" s="14">
        <v>7</v>
      </c>
      <c r="B4" s="16" t="s">
        <v>65</v>
      </c>
    </row>
    <row r="5" spans="1:2" x14ac:dyDescent="0.25">
      <c r="A5" s="14">
        <v>11</v>
      </c>
      <c r="B5" s="16" t="s">
        <v>66</v>
      </c>
    </row>
    <row r="6" spans="1:2" x14ac:dyDescent="0.25">
      <c r="A6" s="14">
        <v>14</v>
      </c>
      <c r="B6" s="16" t="s">
        <v>67</v>
      </c>
    </row>
    <row r="7" spans="1:2" x14ac:dyDescent="0.25">
      <c r="A7" s="14">
        <v>18</v>
      </c>
      <c r="B7" s="16" t="s">
        <v>68</v>
      </c>
    </row>
    <row r="8" spans="1:2" x14ac:dyDescent="0.25">
      <c r="A8" s="14">
        <v>21</v>
      </c>
      <c r="B8" s="16" t="s">
        <v>69</v>
      </c>
    </row>
    <row r="9" spans="1:2" x14ac:dyDescent="0.25">
      <c r="A9" s="14">
        <v>28</v>
      </c>
      <c r="B9" s="16" t="s">
        <v>70</v>
      </c>
    </row>
    <row r="10" spans="1:2" x14ac:dyDescent="0.25">
      <c r="A10" s="14">
        <v>56</v>
      </c>
      <c r="B10" s="16" t="s">
        <v>71</v>
      </c>
    </row>
    <row r="11" spans="1:2" x14ac:dyDescent="0.25">
      <c r="A11" s="14">
        <v>63</v>
      </c>
      <c r="B11" s="16" t="s">
        <v>72</v>
      </c>
    </row>
    <row r="12" spans="1:2" x14ac:dyDescent="0.25">
      <c r="A12" s="14">
        <v>70</v>
      </c>
      <c r="B12" s="16" t="s">
        <v>73</v>
      </c>
    </row>
    <row r="13" spans="1:2" x14ac:dyDescent="0.25">
      <c r="A13" s="14">
        <v>77</v>
      </c>
      <c r="B13" s="16" t="s">
        <v>74</v>
      </c>
    </row>
    <row r="14" spans="1:2" x14ac:dyDescent="0.25">
      <c r="A14" s="14">
        <v>84</v>
      </c>
      <c r="B14" s="16" t="s">
        <v>75</v>
      </c>
    </row>
    <row r="15" spans="1:2" x14ac:dyDescent="0.25">
      <c r="A15" s="14">
        <v>91</v>
      </c>
      <c r="B15" s="16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rupturas</vt:lpstr>
      <vt:lpstr>resistências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Rodrigues</dc:creator>
  <cp:lastModifiedBy>Robson Rodrigues</cp:lastModifiedBy>
  <dcterms:created xsi:type="dcterms:W3CDTF">2023-03-05T22:04:37Z</dcterms:created>
  <dcterms:modified xsi:type="dcterms:W3CDTF">2023-11-27T01:14:18Z</dcterms:modified>
</cp:coreProperties>
</file>