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U:\RH\DEPARTAMENTO PESSOAL\2021\06. JUNHO\NB\Folha de Pagamento\Movimento\RIO DE JANEIRO\"/>
    </mc:Choice>
  </mc:AlternateContent>
  <xr:revisionPtr revIDLastSave="0" documentId="13_ncr:1_{D14C6FC4-0853-4F4F-95EE-B34FFE9CB673}" xr6:coauthVersionLast="47" xr6:coauthVersionMax="47" xr10:uidLastSave="{00000000-0000-0000-0000-000000000000}"/>
  <bookViews>
    <workbookView xWindow="20370" yWindow="-2100" windowWidth="24240" windowHeight="13140" xr2:uid="{00000000-000D-0000-FFFF-FFFF00000000}"/>
  </bookViews>
  <sheets>
    <sheet name="DOMINGO" sheetId="2" r:id="rId1"/>
    <sheet name="Hora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G54" i="2"/>
  <c r="D54" i="2"/>
  <c r="D36" i="2"/>
  <c r="D9" i="2"/>
  <c r="E9" i="2" s="1"/>
  <c r="D18" i="2"/>
  <c r="D28" i="2"/>
  <c r="D46" i="2"/>
  <c r="E23" i="3"/>
  <c r="D37" i="2"/>
  <c r="E15" i="3"/>
  <c r="E14" i="3"/>
  <c r="M13" i="3"/>
  <c r="E13" i="3"/>
  <c r="D19" i="2"/>
  <c r="M9" i="3"/>
  <c r="M10" i="3" s="1"/>
  <c r="G10" i="2"/>
  <c r="D10" i="2"/>
  <c r="M22" i="3"/>
  <c r="M23" i="3" s="1"/>
  <c r="E22" i="3"/>
  <c r="M3" i="3"/>
  <c r="M4" i="3" s="1"/>
  <c r="E2" i="3"/>
  <c r="E4" i="3"/>
  <c r="E3" i="3"/>
  <c r="E9" i="3"/>
  <c r="E8" i="3"/>
  <c r="E10" i="3" s="1"/>
  <c r="E54" i="2" l="1"/>
  <c r="F54" i="2" s="1"/>
  <c r="E5" i="3"/>
  <c r="F9" i="2"/>
  <c r="G9" i="2" s="1"/>
  <c r="E27" i="3"/>
  <c r="E21" i="3"/>
  <c r="E24" i="3" s="1"/>
  <c r="E18" i="3"/>
  <c r="E12" i="3"/>
  <c r="E29" i="3" l="1"/>
  <c r="E19" i="3"/>
  <c r="E10" i="2" l="1"/>
  <c r="F10" i="2" s="1"/>
  <c r="E55" i="2" l="1"/>
  <c r="F55" i="2" s="1"/>
  <c r="G55" i="2" s="1"/>
  <c r="D45" i="2" l="1"/>
  <c r="E46" i="2"/>
  <c r="F46" i="2" s="1"/>
  <c r="G46" i="2" s="1"/>
  <c r="E28" i="2"/>
  <c r="F28" i="2" s="1"/>
  <c r="G28" i="2" s="1"/>
  <c r="E18" i="2"/>
  <c r="F18" i="2" s="1"/>
  <c r="G18" i="2" s="1"/>
  <c r="E19" i="2" l="1"/>
  <c r="F19" i="2" s="1"/>
  <c r="G19" i="2" s="1"/>
  <c r="E45" i="2" l="1"/>
  <c r="F45" i="2" s="1"/>
  <c r="G45" i="2" s="1"/>
  <c r="E27" i="2"/>
  <c r="F27" i="2" s="1"/>
  <c r="G27" i="2" s="1"/>
  <c r="E37" i="2"/>
  <c r="F37" i="2" s="1"/>
  <c r="G37" i="2" s="1"/>
  <c r="E36" i="2"/>
  <c r="F36" i="2" s="1"/>
  <c r="G36" i="2" s="1"/>
</calcChain>
</file>

<file path=xl/sharedStrings.xml><?xml version="1.0" encoding="utf-8"?>
<sst xmlns="http://schemas.openxmlformats.org/spreadsheetml/2006/main" count="74" uniqueCount="26">
  <si>
    <t>COMISSÃO MÊS ANTERIOR:</t>
  </si>
  <si>
    <t>QTD</t>
  </si>
  <si>
    <t>VALOR</t>
  </si>
  <si>
    <t xml:space="preserve">PISO: </t>
  </si>
  <si>
    <t>ASSISTENTE DE LOJA</t>
  </si>
  <si>
    <t>FERIADO</t>
  </si>
  <si>
    <t xml:space="preserve">VENDEDOR </t>
  </si>
  <si>
    <t>DOMINGO</t>
  </si>
  <si>
    <t>Domingo</t>
  </si>
  <si>
    <t xml:space="preserve">  </t>
  </si>
  <si>
    <t>LOJA 094</t>
  </si>
  <si>
    <t>ALLAN DA SILVA PONTES</t>
  </si>
  <si>
    <t>VENDEDOR</t>
  </si>
  <si>
    <t>MARIA JAINE DA SILVA</t>
  </si>
  <si>
    <t>JAINE</t>
  </si>
  <si>
    <t>RAPHAEL BORGES DE FARIAS</t>
  </si>
  <si>
    <t>GERENTE</t>
  </si>
  <si>
    <t>PATRICK TEIXEIRA CAMISAO</t>
  </si>
  <si>
    <t>PATRICK</t>
  </si>
  <si>
    <t>ELIZA</t>
  </si>
  <si>
    <t>ELIZA OLIVEIRA NUNES</t>
  </si>
  <si>
    <t>RAPHA</t>
  </si>
  <si>
    <t>OK</t>
  </si>
  <si>
    <t>ALLAN</t>
  </si>
  <si>
    <t>LUCAS SANTOS DE CARVALHO</t>
  </si>
  <si>
    <t>LUCAS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</si>
</sst>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" fontId="3" fillId="0" borderId="9" xfId="0" applyNumberFormat="1" applyFont="1" applyBorder="1"/>
    <xf numFmtId="20" fontId="2" fillId="0" borderId="10" xfId="0" applyNumberFormat="1" applyFont="1" applyBorder="1"/>
    <xf numFmtId="0" fontId="2" fillId="0" borderId="11" xfId="0" applyFont="1" applyBorder="1"/>
    <xf numFmtId="16" fontId="2" fillId="0" borderId="9" xfId="0" applyNumberFormat="1" applyFont="1" applyBorder="1"/>
    <xf numFmtId="16" fontId="3" fillId="0" borderId="12" xfId="0" applyNumberFormat="1" applyFont="1" applyBorder="1"/>
    <xf numFmtId="20" fontId="2" fillId="0" borderId="0" xfId="0" applyNumberFormat="1" applyFont="1" applyBorder="1"/>
    <xf numFmtId="0" fontId="2" fillId="0" borderId="14" xfId="0" applyFont="1" applyBorder="1"/>
    <xf numFmtId="0" fontId="2" fillId="0" borderId="15" xfId="0" applyFont="1" applyBorder="1"/>
    <xf numFmtId="20" fontId="3" fillId="0" borderId="15" xfId="0" applyNumberFormat="1" applyFont="1" applyBorder="1"/>
    <xf numFmtId="0" fontId="2" fillId="0" borderId="16" xfId="0" applyFont="1" applyBorder="1"/>
    <xf numFmtId="16" fontId="2" fillId="0" borderId="14" xfId="0" applyNumberFormat="1" applyFont="1" applyBorder="1"/>
    <xf numFmtId="20" fontId="2" fillId="0" borderId="15" xfId="0" applyNumberFormat="1" applyFont="1" applyBorder="1"/>
    <xf numFmtId="0" fontId="2" fillId="0" borderId="0" xfId="0" applyFont="1" applyBorder="1"/>
    <xf numFmtId="46" fontId="2" fillId="0" borderId="0" xfId="0" applyNumberFormat="1" applyFont="1" applyBorder="1"/>
    <xf numFmtId="22" fontId="3" fillId="0" borderId="0" xfId="0" applyNumberFormat="1" applyFont="1" applyBorder="1"/>
    <xf numFmtId="46" fontId="3" fillId="0" borderId="0" xfId="0" applyNumberFormat="1" applyFont="1" applyBorder="1"/>
    <xf numFmtId="16" fontId="3" fillId="0" borderId="9" xfId="0" applyNumberFormat="1" applyFont="1" applyFill="1" applyBorder="1"/>
    <xf numFmtId="20" fontId="2" fillId="0" borderId="10" xfId="0" applyNumberFormat="1" applyFont="1" applyFill="1" applyBorder="1"/>
    <xf numFmtId="16" fontId="3" fillId="0" borderId="14" xfId="0" applyNumberFormat="1" applyFont="1" applyBorder="1"/>
    <xf numFmtId="16" fontId="2" fillId="0" borderId="12" xfId="0" applyNumberFormat="1" applyFont="1" applyBorder="1"/>
    <xf numFmtId="20" fontId="2" fillId="0" borderId="0" xfId="0" applyNumberFormat="1" applyFont="1" applyFill="1" applyBorder="1"/>
    <xf numFmtId="46" fontId="3" fillId="0" borderId="0" xfId="0" applyNumberFormat="1" applyFont="1"/>
    <xf numFmtId="46" fontId="2" fillId="0" borderId="0" xfId="0" applyNumberFormat="1" applyFont="1"/>
    <xf numFmtId="0" fontId="2" fillId="6" borderId="13" xfId="0" applyFont="1" applyFill="1" applyBorder="1"/>
    <xf numFmtId="0" fontId="3" fillId="6" borderId="13" xfId="0" applyFont="1" applyFill="1" applyBorder="1" applyAlignment="1">
      <alignment horizontal="center"/>
    </xf>
    <xf numFmtId="0" fontId="3" fillId="0" borderId="0" xfId="0" applyFont="1"/>
    <xf numFmtId="16" fontId="2" fillId="0" borderId="17" xfId="0" applyNumberFormat="1" applyFont="1" applyFill="1" applyBorder="1"/>
    <xf numFmtId="20" fontId="2" fillId="0" borderId="18" xfId="0" applyNumberFormat="1" applyFont="1" applyBorder="1"/>
    <xf numFmtId="20" fontId="2" fillId="0" borderId="18" xfId="0" applyNumberFormat="1" applyFont="1" applyFill="1" applyBorder="1"/>
    <xf numFmtId="20" fontId="3" fillId="0" borderId="0" xfId="0" applyNumberFormat="1" applyFont="1"/>
    <xf numFmtId="16" fontId="2" fillId="0" borderId="9" xfId="0" applyNumberFormat="1" applyFont="1" applyFill="1" applyBorder="1"/>
    <xf numFmtId="20" fontId="2" fillId="0" borderId="0" xfId="0" applyNumberFormat="1" applyFont="1"/>
    <xf numFmtId="0" fontId="3" fillId="6" borderId="13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8" fontId="2" fillId="3" borderId="0" xfId="0" applyNumberFormat="1" applyFont="1" applyFill="1" applyBorder="1"/>
    <xf numFmtId="8" fontId="2" fillId="3" borderId="5" xfId="0" applyNumberFormat="1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3" borderId="0" xfId="0" applyFont="1" applyFill="1" applyBorder="1"/>
    <xf numFmtId="43" fontId="2" fillId="0" borderId="0" xfId="2" applyFont="1" applyBorder="1"/>
    <xf numFmtId="2" fontId="2" fillId="0" borderId="0" xfId="0" applyNumberFormat="1" applyFont="1" applyBorder="1"/>
    <xf numFmtId="44" fontId="3" fillId="4" borderId="5" xfId="1" applyFont="1" applyFill="1" applyBorder="1"/>
    <xf numFmtId="0" fontId="2" fillId="0" borderId="6" xfId="0" applyFont="1" applyFill="1" applyBorder="1"/>
    <xf numFmtId="0" fontId="2" fillId="3" borderId="7" xfId="0" applyFont="1" applyFill="1" applyBorder="1"/>
    <xf numFmtId="43" fontId="2" fillId="0" borderId="7" xfId="2" applyFont="1" applyBorder="1"/>
    <xf numFmtId="2" fontId="2" fillId="0" borderId="7" xfId="0" applyNumberFormat="1" applyFont="1" applyBorder="1"/>
    <xf numFmtId="44" fontId="3" fillId="4" borderId="8" xfId="1" applyFont="1" applyFill="1" applyBorder="1"/>
    <xf numFmtId="0" fontId="2" fillId="7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20" fontId="2" fillId="7" borderId="0" xfId="0" applyNumberFormat="1" applyFont="1" applyFill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8" fontId="2" fillId="7" borderId="0" xfId="0" applyNumberFormat="1" applyFont="1" applyFill="1" applyBorder="1"/>
    <xf numFmtId="2" fontId="2" fillId="7" borderId="0" xfId="0" applyNumberFormat="1" applyFont="1" applyFill="1" applyBorder="1"/>
    <xf numFmtId="44" fontId="3" fillId="7" borderId="5" xfId="1" applyFont="1" applyFill="1" applyBorder="1"/>
    <xf numFmtId="0" fontId="2" fillId="7" borderId="6" xfId="0" applyFont="1" applyFill="1" applyBorder="1"/>
    <xf numFmtId="43" fontId="2" fillId="7" borderId="7" xfId="2" applyFont="1" applyFill="1" applyBorder="1"/>
    <xf numFmtId="2" fontId="2" fillId="7" borderId="7" xfId="0" applyNumberFormat="1" applyFont="1" applyFill="1" applyBorder="1"/>
    <xf numFmtId="44" fontId="3" fillId="7" borderId="8" xfId="1" applyFont="1" applyFill="1" applyBorder="1"/>
    <xf numFmtId="43" fontId="2" fillId="0" borderId="15" xfId="2" applyFont="1" applyBorder="1"/>
    <xf numFmtId="43" fontId="2" fillId="0" borderId="20" xfId="2" applyFont="1" applyBorder="1"/>
    <xf numFmtId="43" fontId="2" fillId="0" borderId="0" xfId="2" applyFont="1"/>
    <xf numFmtId="0" fontId="3" fillId="6" borderId="13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showGridLines="0" tabSelected="1" zoomScaleNormal="100" workbookViewId="0">
      <selection activeCell="P44" sqref="P44"/>
    </sheetView>
  </sheetViews>
  <sheetFormatPr defaultRowHeight="15" x14ac:dyDescent="0.25"/>
  <cols>
    <col min="1" max="1" width="4" bestFit="1" customWidth="1"/>
    <col min="2" max="2" width="16.42578125" customWidth="1"/>
    <col min="3" max="3" width="11" customWidth="1"/>
    <col min="4" max="4" width="10.140625" customWidth="1"/>
    <col min="5" max="5" width="9.5703125" customWidth="1"/>
    <col min="6" max="6" width="9.140625" customWidth="1"/>
    <col min="7" max="7" width="12.140625" bestFit="1" customWidth="1"/>
    <col min="8" max="8" width="13.7109375" bestFit="1" customWidth="1"/>
  </cols>
  <sheetData>
    <row r="1" spans="1:14" s="1" customFormat="1" x14ac:dyDescent="0.25">
      <c r="B1" s="27" t="s">
        <v>10</v>
      </c>
      <c r="C1" s="27"/>
      <c r="D1" s="38"/>
      <c r="E1" s="27" t="s">
        <v>8</v>
      </c>
      <c r="F1" s="27">
        <v>333</v>
      </c>
      <c r="G1" s="27"/>
    </row>
    <row r="2" spans="1:14" s="1" customFormat="1" ht="15.75" thickBot="1" x14ac:dyDescent="0.3"/>
    <row r="3" spans="1:14" s="1" customFormat="1" x14ac:dyDescent="0.25">
      <c r="A3" s="1">
        <v>3</v>
      </c>
      <c r="B3" s="39" t="s">
        <v>11</v>
      </c>
      <c r="C3" s="40"/>
      <c r="D3" s="40"/>
      <c r="E3" s="41"/>
      <c r="F3" s="41"/>
      <c r="G3" s="42"/>
    </row>
    <row r="4" spans="1:14" s="1" customFormat="1" x14ac:dyDescent="0.25">
      <c r="B4" s="43" t="s">
        <v>12</v>
      </c>
      <c r="C4" s="14"/>
      <c r="D4" s="14"/>
      <c r="E4" s="14"/>
      <c r="F4" s="14"/>
      <c r="G4" s="44"/>
    </row>
    <row r="5" spans="1:14" s="1" customFormat="1" x14ac:dyDescent="0.25">
      <c r="B5" s="43" t="s">
        <v>3</v>
      </c>
      <c r="C5" s="45">
        <v>1370</v>
      </c>
      <c r="D5" s="14"/>
      <c r="E5" s="14"/>
      <c r="F5" s="14"/>
      <c r="G5" s="44"/>
    </row>
    <row r="6" spans="1:14" s="1" customFormat="1" ht="18" customHeight="1" x14ac:dyDescent="0.25">
      <c r="B6" s="43" t="s">
        <v>0</v>
      </c>
      <c r="C6" s="14"/>
      <c r="D6" s="14"/>
      <c r="E6" s="14"/>
      <c r="F6" s="14"/>
      <c r="G6" s="46">
        <v>2020.9</v>
      </c>
    </row>
    <row r="7" spans="1:14" s="1" customFormat="1" x14ac:dyDescent="0.25">
      <c r="B7" s="43"/>
      <c r="C7" s="14"/>
      <c r="D7" s="14"/>
      <c r="E7" s="14"/>
      <c r="F7" s="14"/>
      <c r="G7" s="44"/>
    </row>
    <row r="8" spans="1:14" s="1" customFormat="1" x14ac:dyDescent="0.25">
      <c r="B8" s="47"/>
      <c r="C8" s="48" t="s">
        <v>1</v>
      </c>
      <c r="D8" s="48"/>
      <c r="E8" s="48"/>
      <c r="F8" s="48"/>
      <c r="G8" s="49" t="s">
        <v>2</v>
      </c>
    </row>
    <row r="9" spans="1:14" s="1" customFormat="1" x14ac:dyDescent="0.25">
      <c r="B9" s="43" t="s">
        <v>5</v>
      </c>
      <c r="C9" s="50">
        <v>1</v>
      </c>
      <c r="D9" s="51">
        <f>SUM(G6/180*6)</f>
        <v>67.36333333333333</v>
      </c>
      <c r="E9" s="52">
        <f>D9*100%</f>
        <v>67.36333333333333</v>
      </c>
      <c r="F9" s="52">
        <f>D9+E9</f>
        <v>134.72666666666666</v>
      </c>
      <c r="G9" s="53">
        <f>F9+0.22</f>
        <v>134.94666666666666</v>
      </c>
      <c r="M9" s="33"/>
    </row>
    <row r="10" spans="1:14" s="1" customFormat="1" ht="15.75" thickBot="1" x14ac:dyDescent="0.3">
      <c r="B10" s="54" t="s">
        <v>7</v>
      </c>
      <c r="C10" s="55">
        <v>4</v>
      </c>
      <c r="D10" s="56">
        <f>SUM(G6/220*21)</f>
        <v>192.90409090909091</v>
      </c>
      <c r="E10" s="57">
        <f>D10*50%</f>
        <v>96.452045454545456</v>
      </c>
      <c r="F10" s="57">
        <f>D10+E10</f>
        <v>289.35613636363638</v>
      </c>
      <c r="G10" s="58">
        <f>F10+5.29</f>
        <v>294.6461363636364</v>
      </c>
      <c r="H10" s="1" t="s">
        <v>22</v>
      </c>
      <c r="M10" s="33"/>
    </row>
    <row r="11" spans="1:14" s="1" customFormat="1" ht="10.5" customHeight="1" thickBot="1" x14ac:dyDescent="0.3">
      <c r="M11" s="33"/>
    </row>
    <row r="12" spans="1:14" s="59" customFormat="1" x14ac:dyDescent="0.25">
      <c r="A12" s="59">
        <v>6</v>
      </c>
      <c r="B12" s="60" t="s">
        <v>13</v>
      </c>
      <c r="C12" s="61"/>
      <c r="D12" s="61"/>
      <c r="E12" s="62"/>
      <c r="F12" s="62"/>
      <c r="G12" s="63"/>
      <c r="M12" s="64"/>
    </row>
    <row r="13" spans="1:14" s="59" customFormat="1" x14ac:dyDescent="0.25">
      <c r="B13" s="65" t="s">
        <v>4</v>
      </c>
      <c r="C13" s="66"/>
      <c r="D13" s="66"/>
      <c r="E13" s="66"/>
      <c r="F13" s="66"/>
      <c r="G13" s="67"/>
      <c r="M13" s="64"/>
      <c r="N13" s="64"/>
    </row>
    <row r="14" spans="1:14" s="59" customFormat="1" x14ac:dyDescent="0.25">
      <c r="B14" s="65" t="s">
        <v>3</v>
      </c>
      <c r="C14" s="68">
        <v>1335.01</v>
      </c>
      <c r="D14" s="66"/>
      <c r="E14" s="66"/>
      <c r="F14" s="66"/>
      <c r="G14" s="67"/>
      <c r="M14" s="64"/>
    </row>
    <row r="15" spans="1:14" s="59" customFormat="1" x14ac:dyDescent="0.25">
      <c r="B15" s="65" t="s">
        <v>0</v>
      </c>
      <c r="C15" s="66"/>
      <c r="D15" s="66"/>
      <c r="E15" s="66"/>
      <c r="F15" s="66"/>
      <c r="G15" s="46">
        <v>1335.01</v>
      </c>
    </row>
    <row r="16" spans="1:14" s="59" customFormat="1" x14ac:dyDescent="0.25">
      <c r="B16" s="65"/>
      <c r="C16" s="66"/>
      <c r="D16" s="66"/>
      <c r="E16" s="66"/>
      <c r="F16" s="66"/>
      <c r="G16" s="67"/>
    </row>
    <row r="17" spans="1:8" s="59" customFormat="1" x14ac:dyDescent="0.25">
      <c r="B17" s="65"/>
      <c r="C17" s="66" t="s">
        <v>1</v>
      </c>
      <c r="D17" s="66"/>
      <c r="E17" s="66"/>
      <c r="F17" s="66"/>
      <c r="G17" s="67" t="s">
        <v>2</v>
      </c>
    </row>
    <row r="18" spans="1:8" s="59" customFormat="1" x14ac:dyDescent="0.25">
      <c r="B18" s="65" t="s">
        <v>5</v>
      </c>
      <c r="C18" s="50">
        <v>1</v>
      </c>
      <c r="D18" s="51">
        <f>SUM(G15/180*6)</f>
        <v>44.50033333333333</v>
      </c>
      <c r="E18" s="69">
        <f>D18*100%</f>
        <v>44.50033333333333</v>
      </c>
      <c r="F18" s="69">
        <f>D18+E18</f>
        <v>89.00066666666666</v>
      </c>
      <c r="G18" s="70">
        <f>F18+3.15</f>
        <v>92.150666666666666</v>
      </c>
    </row>
    <row r="19" spans="1:8" s="59" customFormat="1" ht="15.75" thickBot="1" x14ac:dyDescent="0.3">
      <c r="B19" s="71" t="s">
        <v>7</v>
      </c>
      <c r="C19" s="55">
        <v>2</v>
      </c>
      <c r="D19" s="72">
        <f>SUM(G15/220*14)</f>
        <v>84.955181818181828</v>
      </c>
      <c r="E19" s="73">
        <f>D19*50%</f>
        <v>42.477590909090914</v>
      </c>
      <c r="F19" s="73">
        <f>D19+E19</f>
        <v>127.43277272727275</v>
      </c>
      <c r="G19" s="74">
        <f>F19+5.92</f>
        <v>133.35277272727274</v>
      </c>
      <c r="H19" s="59" t="s">
        <v>22</v>
      </c>
    </row>
    <row r="20" spans="1:8" s="1" customFormat="1" ht="11.25" customHeight="1" thickBot="1" x14ac:dyDescent="0.3"/>
    <row r="21" spans="1:8" s="1" customFormat="1" x14ac:dyDescent="0.25">
      <c r="A21" s="1">
        <v>34</v>
      </c>
      <c r="B21" s="39" t="s">
        <v>15</v>
      </c>
      <c r="C21" s="40"/>
      <c r="D21" s="40"/>
      <c r="E21" s="41"/>
      <c r="F21" s="41"/>
      <c r="G21" s="42"/>
    </row>
    <row r="22" spans="1:8" s="1" customFormat="1" x14ac:dyDescent="0.25">
      <c r="B22" s="43" t="s">
        <v>16</v>
      </c>
      <c r="C22" s="14"/>
      <c r="D22" s="14"/>
      <c r="E22" s="14"/>
      <c r="F22" s="14"/>
      <c r="G22" s="44"/>
    </row>
    <row r="23" spans="1:8" s="1" customFormat="1" x14ac:dyDescent="0.25">
      <c r="B23" s="43" t="s">
        <v>3</v>
      </c>
      <c r="C23" s="45">
        <v>3500</v>
      </c>
      <c r="D23" s="14"/>
      <c r="E23" s="14"/>
      <c r="F23" s="14"/>
      <c r="G23" s="44"/>
    </row>
    <row r="24" spans="1:8" s="1" customFormat="1" x14ac:dyDescent="0.25">
      <c r="B24" s="43" t="s">
        <v>0</v>
      </c>
      <c r="C24" s="14"/>
      <c r="D24" s="14"/>
      <c r="E24" s="14"/>
      <c r="F24" s="14"/>
      <c r="G24" s="46">
        <v>3500</v>
      </c>
    </row>
    <row r="25" spans="1:8" s="1" customFormat="1" x14ac:dyDescent="0.25">
      <c r="B25" s="43"/>
      <c r="C25" s="14"/>
      <c r="D25" s="14"/>
      <c r="E25" s="14"/>
      <c r="F25" s="14"/>
      <c r="G25" s="44" t="s">
        <v>9</v>
      </c>
    </row>
    <row r="26" spans="1:8" s="1" customFormat="1" x14ac:dyDescent="0.25">
      <c r="B26" s="47"/>
      <c r="C26" s="48" t="s">
        <v>1</v>
      </c>
      <c r="D26" s="48"/>
      <c r="E26" s="48"/>
      <c r="F26" s="48"/>
      <c r="G26" s="49" t="s">
        <v>2</v>
      </c>
    </row>
    <row r="27" spans="1:8" s="1" customFormat="1" x14ac:dyDescent="0.25">
      <c r="B27" s="43" t="s">
        <v>5</v>
      </c>
      <c r="C27" s="50">
        <v>0</v>
      </c>
      <c r="D27" s="51">
        <v>0</v>
      </c>
      <c r="E27" s="52">
        <f>D27*100%</f>
        <v>0</v>
      </c>
      <c r="F27" s="52">
        <f>D27+E27</f>
        <v>0</v>
      </c>
      <c r="G27" s="53">
        <f>F27</f>
        <v>0</v>
      </c>
    </row>
    <row r="28" spans="1:8" s="1" customFormat="1" ht="15.75" thickBot="1" x14ac:dyDescent="0.3">
      <c r="B28" s="54" t="s">
        <v>7</v>
      </c>
      <c r="C28" s="55">
        <v>1</v>
      </c>
      <c r="D28" s="56">
        <f>SUM(G24/220*7)</f>
        <v>111.36363636363636</v>
      </c>
      <c r="E28" s="57">
        <f>D28*50%</f>
        <v>55.68181818181818</v>
      </c>
      <c r="F28" s="57">
        <f>E28+D28</f>
        <v>167.04545454545453</v>
      </c>
      <c r="G28" s="58">
        <f>F28</f>
        <v>167.04545454545453</v>
      </c>
      <c r="H28" s="1" t="s">
        <v>22</v>
      </c>
    </row>
    <row r="29" spans="1:8" s="1" customFormat="1" ht="15.75" thickBot="1" x14ac:dyDescent="0.3"/>
    <row r="30" spans="1:8" s="1" customFormat="1" x14ac:dyDescent="0.25">
      <c r="A30" s="1">
        <v>55</v>
      </c>
      <c r="B30" s="39" t="s">
        <v>17</v>
      </c>
      <c r="C30" s="40"/>
      <c r="D30" s="40"/>
      <c r="E30" s="41"/>
      <c r="F30" s="41"/>
      <c r="G30" s="42"/>
    </row>
    <row r="31" spans="1:8" s="1" customFormat="1" x14ac:dyDescent="0.25">
      <c r="B31" s="43" t="s">
        <v>12</v>
      </c>
      <c r="C31" s="14"/>
      <c r="D31" s="14"/>
      <c r="E31" s="14"/>
      <c r="F31" s="14"/>
      <c r="G31" s="44"/>
    </row>
    <row r="32" spans="1:8" s="1" customFormat="1" x14ac:dyDescent="0.25">
      <c r="B32" s="43" t="s">
        <v>3</v>
      </c>
      <c r="C32" s="45">
        <v>1370</v>
      </c>
      <c r="D32" s="14"/>
      <c r="E32" s="14"/>
      <c r="F32" s="14"/>
      <c r="G32" s="44"/>
    </row>
    <row r="33" spans="1:8" s="1" customFormat="1" x14ac:dyDescent="0.25">
      <c r="B33" s="43" t="s">
        <v>0</v>
      </c>
      <c r="C33" s="14"/>
      <c r="D33" s="14"/>
      <c r="E33" s="14"/>
      <c r="F33" s="14"/>
      <c r="G33" s="46">
        <v>1370</v>
      </c>
    </row>
    <row r="34" spans="1:8" s="1" customFormat="1" x14ac:dyDescent="0.25">
      <c r="B34" s="43"/>
      <c r="C34" s="14"/>
      <c r="D34" s="14"/>
      <c r="E34" s="14"/>
      <c r="F34" s="14"/>
      <c r="G34" s="44"/>
    </row>
    <row r="35" spans="1:8" s="1" customFormat="1" x14ac:dyDescent="0.25">
      <c r="B35" s="47"/>
      <c r="C35" s="48" t="s">
        <v>1</v>
      </c>
      <c r="D35" s="48"/>
      <c r="E35" s="48"/>
      <c r="F35" s="48"/>
      <c r="G35" s="49" t="s">
        <v>2</v>
      </c>
    </row>
    <row r="36" spans="1:8" s="1" customFormat="1" x14ac:dyDescent="0.25">
      <c r="B36" s="43" t="s">
        <v>5</v>
      </c>
      <c r="C36" s="50">
        <v>1</v>
      </c>
      <c r="D36" s="75">
        <f>SUM(G33/180*5.1)</f>
        <v>38.816666666666663</v>
      </c>
      <c r="E36" s="52">
        <f>D36*100%</f>
        <v>38.816666666666663</v>
      </c>
      <c r="F36" s="52">
        <f>D36+E36</f>
        <v>77.633333333333326</v>
      </c>
      <c r="G36" s="53">
        <f>F36+7.35</f>
        <v>84.98333333333332</v>
      </c>
    </row>
    <row r="37" spans="1:8" s="1" customFormat="1" ht="15.75" thickBot="1" x14ac:dyDescent="0.3">
      <c r="B37" s="54" t="s">
        <v>7</v>
      </c>
      <c r="C37" s="55">
        <v>4</v>
      </c>
      <c r="D37" s="76">
        <f>SUM(G33/220*28)</f>
        <v>174.36363636363637</v>
      </c>
      <c r="E37" s="57">
        <f>D37*50%</f>
        <v>87.181818181818187</v>
      </c>
      <c r="F37" s="57">
        <f>E37+D37</f>
        <v>261.54545454545456</v>
      </c>
      <c r="G37" s="58">
        <f>F37+2.72</f>
        <v>264.26545454545459</v>
      </c>
      <c r="H37" s="1" t="s">
        <v>22</v>
      </c>
    </row>
    <row r="38" spans="1:8" s="1" customFormat="1" ht="15.75" thickBot="1" x14ac:dyDescent="0.3"/>
    <row r="39" spans="1:8" s="1" customFormat="1" x14ac:dyDescent="0.25">
      <c r="A39" s="1">
        <v>68</v>
      </c>
      <c r="B39" s="39" t="s">
        <v>24</v>
      </c>
      <c r="C39" s="40"/>
      <c r="D39" s="40"/>
      <c r="E39" s="41"/>
      <c r="F39" s="41"/>
      <c r="G39" s="42"/>
    </row>
    <row r="40" spans="1:8" s="1" customFormat="1" x14ac:dyDescent="0.25">
      <c r="B40" s="43" t="s">
        <v>6</v>
      </c>
      <c r="C40" s="14"/>
      <c r="D40" s="14"/>
      <c r="E40" s="14"/>
      <c r="F40" s="14"/>
      <c r="G40" s="44"/>
    </row>
    <row r="41" spans="1:8" s="1" customFormat="1" x14ac:dyDescent="0.25">
      <c r="B41" s="43" t="s">
        <v>3</v>
      </c>
      <c r="C41" s="45">
        <v>1370</v>
      </c>
      <c r="D41" s="14"/>
      <c r="E41" s="14"/>
      <c r="F41" s="14"/>
      <c r="G41" s="44"/>
    </row>
    <row r="42" spans="1:8" s="1" customFormat="1" x14ac:dyDescent="0.25">
      <c r="B42" s="43" t="s">
        <v>0</v>
      </c>
      <c r="C42" s="14"/>
      <c r="D42" s="14"/>
      <c r="E42" s="14"/>
      <c r="F42" s="14"/>
      <c r="G42" s="46">
        <v>1370</v>
      </c>
    </row>
    <row r="43" spans="1:8" s="1" customFormat="1" x14ac:dyDescent="0.25">
      <c r="B43" s="43"/>
      <c r="C43" s="14"/>
      <c r="D43" s="14"/>
      <c r="E43" s="14"/>
      <c r="F43" s="14"/>
      <c r="G43" s="44"/>
    </row>
    <row r="44" spans="1:8" s="1" customFormat="1" x14ac:dyDescent="0.25">
      <c r="B44" s="47"/>
      <c r="C44" s="48" t="s">
        <v>1</v>
      </c>
      <c r="D44" s="48"/>
      <c r="E44" s="48"/>
      <c r="F44" s="48"/>
      <c r="G44" s="49" t="s">
        <v>2</v>
      </c>
    </row>
    <row r="45" spans="1:8" s="1" customFormat="1" x14ac:dyDescent="0.25">
      <c r="B45" s="43" t="s">
        <v>5</v>
      </c>
      <c r="C45" s="50"/>
      <c r="D45" s="77">
        <f>IF(G42/180*6*C45&gt;C41/180*6*C45,G42/180*6*C45,C41/180*6*C45)</f>
        <v>0</v>
      </c>
      <c r="E45" s="52">
        <f>D45*100%</f>
        <v>0</v>
      </c>
      <c r="F45" s="52">
        <f>D45+E45</f>
        <v>0</v>
      </c>
      <c r="G45" s="53">
        <f>F45</f>
        <v>0</v>
      </c>
    </row>
    <row r="46" spans="1:8" s="1" customFormat="1" ht="15.75" thickBot="1" x14ac:dyDescent="0.3">
      <c r="B46" s="54" t="s">
        <v>7</v>
      </c>
      <c r="C46" s="55">
        <v>1</v>
      </c>
      <c r="D46" s="56">
        <f>SUM(G42/220*7)</f>
        <v>43.590909090909093</v>
      </c>
      <c r="E46" s="57">
        <f>D46*50%</f>
        <v>21.795454545454547</v>
      </c>
      <c r="F46" s="57">
        <f>E46+D46</f>
        <v>65.38636363636364</v>
      </c>
      <c r="G46" s="58">
        <f>F46</f>
        <v>65.38636363636364</v>
      </c>
      <c r="H46" s="1" t="s">
        <v>22</v>
      </c>
    </row>
    <row r="47" spans="1:8" s="1" customFormat="1" ht="15.75" thickBot="1" x14ac:dyDescent="0.3"/>
    <row r="48" spans="1:8" s="1" customFormat="1" x14ac:dyDescent="0.25">
      <c r="A48" s="1">
        <v>66</v>
      </c>
      <c r="B48" s="39" t="s">
        <v>20</v>
      </c>
      <c r="C48" s="40"/>
      <c r="D48" s="40"/>
      <c r="E48" s="41"/>
      <c r="F48" s="41"/>
      <c r="G48" s="42"/>
    </row>
    <row r="49" spans="2:8" s="1" customFormat="1" x14ac:dyDescent="0.25">
      <c r="B49" s="43" t="s">
        <v>6</v>
      </c>
      <c r="C49" s="14"/>
      <c r="D49" s="14"/>
      <c r="E49" s="14"/>
      <c r="F49" s="14"/>
      <c r="G49" s="44"/>
    </row>
    <row r="50" spans="2:8" s="1" customFormat="1" x14ac:dyDescent="0.25">
      <c r="B50" s="43" t="s">
        <v>3</v>
      </c>
      <c r="C50" s="45">
        <v>1370</v>
      </c>
      <c r="D50" s="14"/>
      <c r="E50" s="14"/>
      <c r="F50" s="14"/>
      <c r="G50" s="44"/>
    </row>
    <row r="51" spans="2:8" s="1" customFormat="1" x14ac:dyDescent="0.25">
      <c r="B51" s="43" t="s">
        <v>0</v>
      </c>
      <c r="C51" s="14"/>
      <c r="D51" s="14"/>
      <c r="E51" s="14"/>
      <c r="F51" s="14"/>
      <c r="G51" s="46">
        <v>1370</v>
      </c>
    </row>
    <row r="52" spans="2:8" s="1" customFormat="1" x14ac:dyDescent="0.25">
      <c r="B52" s="43"/>
      <c r="C52" s="14"/>
      <c r="D52" s="14"/>
      <c r="E52" s="14"/>
      <c r="F52" s="14"/>
      <c r="G52" s="44"/>
    </row>
    <row r="53" spans="2:8" s="1" customFormat="1" x14ac:dyDescent="0.25">
      <c r="B53" s="47"/>
      <c r="C53" s="48" t="s">
        <v>1</v>
      </c>
      <c r="D53" s="48"/>
      <c r="E53" s="48"/>
      <c r="F53" s="48"/>
      <c r="G53" s="49" t="s">
        <v>2</v>
      </c>
    </row>
    <row r="54" spans="2:8" s="1" customFormat="1" x14ac:dyDescent="0.25">
      <c r="B54" s="43" t="s">
        <v>5</v>
      </c>
      <c r="C54" s="50">
        <v>1</v>
      </c>
      <c r="D54" s="75">
        <f>SUM(G51/180*5.1)</f>
        <v>38.816666666666663</v>
      </c>
      <c r="E54" s="52">
        <f>D54*100%</f>
        <v>38.816666666666663</v>
      </c>
      <c r="F54" s="52">
        <f>D54+E54</f>
        <v>77.633333333333326</v>
      </c>
      <c r="G54" s="53">
        <f>F54+7.35</f>
        <v>84.98333333333332</v>
      </c>
    </row>
    <row r="55" spans="2:8" s="1" customFormat="1" ht="15.75" thickBot="1" x14ac:dyDescent="0.3">
      <c r="B55" s="54" t="s">
        <v>7</v>
      </c>
      <c r="C55" s="55">
        <v>3</v>
      </c>
      <c r="D55" s="56">
        <f>SUM(G51/180*6)+(G51/220*15)</f>
        <v>139.07575757575756</v>
      </c>
      <c r="E55" s="57">
        <f>D55*50%</f>
        <v>69.537878787878782</v>
      </c>
      <c r="F55" s="57">
        <f>E55+D55</f>
        <v>208.61363636363635</v>
      </c>
      <c r="G55" s="58">
        <f>F55+0.7</f>
        <v>209.31363636363633</v>
      </c>
      <c r="H55" s="1" t="s">
        <v>22</v>
      </c>
    </row>
  </sheetData>
  <pageMargins left="0.511811024" right="0.511811024" top="0.78740157499999996" bottom="0.78740157499999996" header="0.31496062000000002" footer="0.31496062000000002"/>
  <pageSetup paperSize="9" scale="65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opLeftCell="A10" workbookViewId="0">
      <selection activeCell="H9" sqref="H9"/>
    </sheetView>
  </sheetViews>
  <sheetFormatPr defaultRowHeight="15" x14ac:dyDescent="0.25"/>
  <cols>
    <col min="5" max="5" width="15.85546875" bestFit="1" customWidth="1"/>
    <col min="6" max="6" width="16.7109375" customWidth="1"/>
    <col min="7" max="7" width="8.85546875" customWidth="1"/>
    <col min="8" max="8" width="9.140625" hidden="1" customWidth="1"/>
  </cols>
  <sheetData>
    <row r="1" spans="1:14" s="1" customFormat="1" x14ac:dyDescent="0.25"/>
    <row r="2" spans="1:14" s="1" customFormat="1" x14ac:dyDescent="0.25">
      <c r="A2" s="2">
        <v>44339</v>
      </c>
      <c r="B2" s="3">
        <v>0.53819444444444442</v>
      </c>
      <c r="C2" s="3">
        <v>0.88055555555555554</v>
      </c>
      <c r="D2" s="3">
        <v>4.1666666666666664E-2</v>
      </c>
      <c r="E2" s="3">
        <f>C2-B2-D2</f>
        <v>0.30069444444444443</v>
      </c>
      <c r="F2" s="4"/>
      <c r="I2" s="5"/>
      <c r="J2" s="3"/>
      <c r="K2" s="3"/>
      <c r="L2" s="3"/>
      <c r="M2" s="3"/>
      <c r="N2" s="4"/>
    </row>
    <row r="3" spans="1:14" s="1" customFormat="1" x14ac:dyDescent="0.25">
      <c r="A3" s="6">
        <v>44346</v>
      </c>
      <c r="B3" s="7">
        <v>0.54166666666666663</v>
      </c>
      <c r="C3" s="7">
        <v>0.87847222222222221</v>
      </c>
      <c r="D3" s="7">
        <v>4.1666666666666664E-2</v>
      </c>
      <c r="E3" s="7">
        <f>C3-B3-D3</f>
        <v>0.2951388888888889</v>
      </c>
      <c r="F3" s="78" t="s">
        <v>23</v>
      </c>
      <c r="I3" s="6">
        <v>44350</v>
      </c>
      <c r="J3" s="7">
        <v>0.62361111111111112</v>
      </c>
      <c r="K3" s="7">
        <v>0.87847222222222221</v>
      </c>
      <c r="L3" s="7">
        <v>4.1666666666666664E-2</v>
      </c>
      <c r="M3" s="7">
        <f>K3-J3-L3</f>
        <v>0.21319444444444444</v>
      </c>
      <c r="N3" s="34" t="s">
        <v>23</v>
      </c>
    </row>
    <row r="4" spans="1:14" s="1" customFormat="1" x14ac:dyDescent="0.25">
      <c r="A4" s="6">
        <v>44353</v>
      </c>
      <c r="B4" s="7">
        <v>0.54166666666666663</v>
      </c>
      <c r="C4" s="7">
        <v>0.87847222222222221</v>
      </c>
      <c r="D4" s="7">
        <v>4.1666666666666664E-2</v>
      </c>
      <c r="E4" s="7">
        <f>C4-B4-D4</f>
        <v>0.2951388888888889</v>
      </c>
      <c r="F4" s="78"/>
      <c r="G4" s="1" t="s">
        <v>22</v>
      </c>
      <c r="I4" s="8"/>
      <c r="J4" s="9"/>
      <c r="K4" s="9"/>
      <c r="L4" s="9"/>
      <c r="M4" s="10">
        <f>M3</f>
        <v>0.21319444444444444</v>
      </c>
      <c r="N4" s="11"/>
    </row>
    <row r="5" spans="1:14" s="1" customFormat="1" x14ac:dyDescent="0.25">
      <c r="A5" s="12"/>
      <c r="B5" s="13"/>
      <c r="C5" s="13"/>
      <c r="D5" s="13"/>
      <c r="E5" s="10">
        <f>SUM(E2:E4)</f>
        <v>0.89097222222222228</v>
      </c>
      <c r="F5" s="79"/>
    </row>
    <row r="6" spans="1:14" s="1" customFormat="1" x14ac:dyDescent="0.25">
      <c r="A6" s="14"/>
      <c r="B6" s="14"/>
      <c r="C6" s="14"/>
      <c r="D6" s="15"/>
      <c r="E6" s="16"/>
      <c r="F6" s="14"/>
      <c r="I6" s="14"/>
      <c r="J6" s="14"/>
      <c r="K6" s="14"/>
      <c r="L6" s="15"/>
      <c r="M6" s="17"/>
      <c r="N6" s="14"/>
    </row>
    <row r="7" spans="1:14" s="1" customFormat="1" x14ac:dyDescent="0.25"/>
    <row r="8" spans="1:14" s="1" customFormat="1" x14ac:dyDescent="0.25">
      <c r="A8" s="18">
        <v>44346</v>
      </c>
      <c r="B8" s="3">
        <v>0.53472222222222221</v>
      </c>
      <c r="C8" s="19">
        <v>0.88055555555555554</v>
      </c>
      <c r="D8" s="3">
        <v>4.1666666666666664E-2</v>
      </c>
      <c r="E8" s="3">
        <f>C8-B8-D8</f>
        <v>0.30416666666666664</v>
      </c>
      <c r="F8" s="4"/>
      <c r="I8" s="5"/>
      <c r="J8" s="3"/>
      <c r="K8" s="3"/>
      <c r="L8" s="3"/>
      <c r="M8" s="3"/>
      <c r="N8" s="4"/>
    </row>
    <row r="9" spans="1:14" s="1" customFormat="1" x14ac:dyDescent="0.25">
      <c r="A9" s="20">
        <v>44353</v>
      </c>
      <c r="B9" s="13">
        <v>0.53541666666666665</v>
      </c>
      <c r="C9" s="13">
        <v>0.88194444444444453</v>
      </c>
      <c r="D9" s="13">
        <v>4.1666666666666664E-2</v>
      </c>
      <c r="E9" s="13">
        <f>C9-B9-D9</f>
        <v>0.30486111111111119</v>
      </c>
      <c r="F9" s="37" t="s">
        <v>14</v>
      </c>
      <c r="G9" s="1" t="s">
        <v>22</v>
      </c>
      <c r="I9" s="21">
        <v>44350</v>
      </c>
      <c r="J9" s="7">
        <v>0.61805555555555558</v>
      </c>
      <c r="K9" s="7">
        <v>0.87847222222222221</v>
      </c>
      <c r="L9" s="7">
        <v>4.1666666666666664E-2</v>
      </c>
      <c r="M9" s="7">
        <f>K9-J9-L9</f>
        <v>0.21874999999999997</v>
      </c>
      <c r="N9" s="34" t="s">
        <v>14</v>
      </c>
    </row>
    <row r="10" spans="1:14" s="1" customFormat="1" x14ac:dyDescent="0.25">
      <c r="D10" s="22"/>
      <c r="E10" s="23">
        <f>SUM(E8:E9)</f>
        <v>0.60902777777777783</v>
      </c>
      <c r="I10" s="8"/>
      <c r="J10" s="9"/>
      <c r="K10" s="9"/>
      <c r="L10" s="9"/>
      <c r="M10" s="10">
        <f>M9</f>
        <v>0.21874999999999997</v>
      </c>
      <c r="N10" s="11"/>
    </row>
    <row r="11" spans="1:14" s="1" customFormat="1" x14ac:dyDescent="0.25">
      <c r="I11" s="24"/>
    </row>
    <row r="12" spans="1:14" s="1" customFormat="1" x14ac:dyDescent="0.25">
      <c r="A12" s="18">
        <v>44339</v>
      </c>
      <c r="B12" s="3">
        <v>0.5395833333333333</v>
      </c>
      <c r="C12" s="19">
        <v>0.87569444444444444</v>
      </c>
      <c r="D12" s="3">
        <v>4.1666666666666664E-2</v>
      </c>
      <c r="E12" s="3">
        <f>C12-B12-D12</f>
        <v>0.29444444444444445</v>
      </c>
      <c r="F12" s="4"/>
      <c r="I12" s="5"/>
      <c r="J12" s="3"/>
      <c r="K12" s="3"/>
      <c r="L12" s="3"/>
      <c r="M12" s="3"/>
      <c r="N12" s="4"/>
    </row>
    <row r="13" spans="1:14" s="1" customFormat="1" x14ac:dyDescent="0.25">
      <c r="A13" s="6">
        <v>44346</v>
      </c>
      <c r="B13" s="7">
        <v>0.5395833333333333</v>
      </c>
      <c r="C13" s="7">
        <v>0.87777777777777777</v>
      </c>
      <c r="D13" s="7">
        <v>4.1666666666666664E-2</v>
      </c>
      <c r="E13" s="7">
        <f>C13-B13-D13</f>
        <v>0.29652777777777778</v>
      </c>
      <c r="F13" s="25"/>
      <c r="G13" s="1" t="s">
        <v>22</v>
      </c>
      <c r="I13" s="2">
        <v>44350</v>
      </c>
      <c r="J13" s="3">
        <v>0.6020833333333333</v>
      </c>
      <c r="K13" s="3">
        <v>0.87638888888888899</v>
      </c>
      <c r="L13" s="3">
        <v>4.1666666666666664E-2</v>
      </c>
      <c r="M13" s="3">
        <f>K13-J13-L13</f>
        <v>0.23263888888888903</v>
      </c>
      <c r="N13" s="36" t="s">
        <v>18</v>
      </c>
    </row>
    <row r="14" spans="1:14" s="1" customFormat="1" x14ac:dyDescent="0.25">
      <c r="A14" s="6">
        <v>44353</v>
      </c>
      <c r="B14" s="7">
        <v>0.54027777777777775</v>
      </c>
      <c r="C14" s="7">
        <v>0.87569444444444444</v>
      </c>
      <c r="D14" s="7">
        <v>4.1666666666666664E-2</v>
      </c>
      <c r="E14" s="7">
        <f>C14-B14-D14</f>
        <v>0.29375000000000001</v>
      </c>
      <c r="F14" s="26" t="s">
        <v>18</v>
      </c>
      <c r="G14" s="1" t="s">
        <v>22</v>
      </c>
      <c r="I14" s="8"/>
      <c r="J14" s="9"/>
      <c r="K14" s="9"/>
      <c r="L14" s="9"/>
      <c r="M14" s="9"/>
      <c r="N14" s="11"/>
    </row>
    <row r="15" spans="1:14" s="1" customFormat="1" x14ac:dyDescent="0.25">
      <c r="A15" s="6">
        <v>44360</v>
      </c>
      <c r="B15" s="7">
        <v>0.54027777777777775</v>
      </c>
      <c r="C15" s="7">
        <v>0.87569444444444444</v>
      </c>
      <c r="D15" s="7">
        <v>4.1666666666666664E-2</v>
      </c>
      <c r="E15" s="7">
        <f>C15-B15-D15</f>
        <v>0.29375000000000001</v>
      </c>
      <c r="F15" s="25"/>
      <c r="G15" s="1" t="s">
        <v>22</v>
      </c>
    </row>
    <row r="16" spans="1:14" s="1" customFormat="1" x14ac:dyDescent="0.25">
      <c r="E16" s="27">
        <v>28.17</v>
      </c>
    </row>
    <row r="17" spans="1:14" s="1" customFormat="1" x14ac:dyDescent="0.25">
      <c r="M17" s="24"/>
    </row>
    <row r="18" spans="1:14" s="1" customFormat="1" x14ac:dyDescent="0.25">
      <c r="A18" s="28">
        <v>44360</v>
      </c>
      <c r="B18" s="29">
        <v>0.54166666666666663</v>
      </c>
      <c r="C18" s="30">
        <v>0.875</v>
      </c>
      <c r="D18" s="29">
        <v>4.1666666666666664E-2</v>
      </c>
      <c r="E18" s="29">
        <f>C18-B18-D18</f>
        <v>0.29166666666666669</v>
      </c>
      <c r="F18" s="35" t="s">
        <v>25</v>
      </c>
      <c r="G18" s="1" t="s">
        <v>22</v>
      </c>
    </row>
    <row r="19" spans="1:14" s="1" customFormat="1" x14ac:dyDescent="0.25">
      <c r="E19" s="31">
        <f>SUM(E18:E18)</f>
        <v>0.29166666666666669</v>
      </c>
    </row>
    <row r="20" spans="1:14" s="1" customFormat="1" x14ac:dyDescent="0.25"/>
    <row r="21" spans="1:14" s="1" customFormat="1" x14ac:dyDescent="0.25">
      <c r="A21" s="18">
        <v>44339</v>
      </c>
      <c r="B21" s="3">
        <v>0.52083333333333337</v>
      </c>
      <c r="C21" s="19">
        <v>0.87638888888888899</v>
      </c>
      <c r="D21" s="3">
        <v>4.1666666666666664E-2</v>
      </c>
      <c r="E21" s="3">
        <f>C21-B21-D21</f>
        <v>0.31388888888888894</v>
      </c>
      <c r="F21" s="80" t="s">
        <v>19</v>
      </c>
      <c r="I21" s="5"/>
      <c r="J21" s="3"/>
      <c r="K21" s="3"/>
      <c r="L21" s="3"/>
      <c r="M21" s="3"/>
      <c r="N21" s="4"/>
    </row>
    <row r="22" spans="1:14" s="1" customFormat="1" x14ac:dyDescent="0.25">
      <c r="A22" s="20">
        <v>44346</v>
      </c>
      <c r="B22" s="13">
        <v>0.39652777777777781</v>
      </c>
      <c r="C22" s="13">
        <v>0.68958333333333333</v>
      </c>
      <c r="D22" s="13">
        <v>4.1666666666666664E-2</v>
      </c>
      <c r="E22" s="13">
        <f>C22-B22-D22</f>
        <v>0.25138888888888883</v>
      </c>
      <c r="F22" s="78"/>
      <c r="G22" s="1" t="s">
        <v>22</v>
      </c>
      <c r="I22" s="21">
        <v>44350</v>
      </c>
      <c r="J22" s="7">
        <v>0.60416666666666663</v>
      </c>
      <c r="K22" s="7">
        <v>0.87638888888888899</v>
      </c>
      <c r="L22" s="7">
        <v>4.1666666666666664E-2</v>
      </c>
      <c r="M22" s="7">
        <f>K22-J22-L22</f>
        <v>0.23055555555555571</v>
      </c>
      <c r="N22" s="34" t="s">
        <v>19</v>
      </c>
    </row>
    <row r="23" spans="1:14" s="1" customFormat="1" x14ac:dyDescent="0.25">
      <c r="A23" s="20">
        <v>44353</v>
      </c>
      <c r="B23" s="13">
        <v>0.52083333333333337</v>
      </c>
      <c r="C23" s="13">
        <v>0.875</v>
      </c>
      <c r="D23" s="13">
        <v>4.1666666666666664E-2</v>
      </c>
      <c r="E23" s="13">
        <f>C23-B23-D23</f>
        <v>0.31249999999999994</v>
      </c>
      <c r="F23" s="79"/>
      <c r="I23" s="8"/>
      <c r="J23" s="9"/>
      <c r="K23" s="9"/>
      <c r="L23" s="9"/>
      <c r="M23" s="10">
        <f>M22</f>
        <v>0.23055555555555571</v>
      </c>
      <c r="N23" s="11"/>
    </row>
    <row r="24" spans="1:14" s="1" customFormat="1" x14ac:dyDescent="0.25">
      <c r="E24" s="31">
        <f>SUM(E21:E23)</f>
        <v>0.87777777777777777</v>
      </c>
    </row>
    <row r="25" spans="1:14" s="1" customFormat="1" x14ac:dyDescent="0.25"/>
    <row r="26" spans="1:14" s="1" customFormat="1" x14ac:dyDescent="0.25">
      <c r="A26" s="32"/>
      <c r="B26" s="3"/>
      <c r="C26" s="19"/>
      <c r="D26" s="3"/>
      <c r="E26" s="3"/>
      <c r="F26" s="4"/>
    </row>
    <row r="27" spans="1:14" s="1" customFormat="1" x14ac:dyDescent="0.25">
      <c r="A27" s="6">
        <v>44360</v>
      </c>
      <c r="B27" s="7">
        <v>0.54166666666666663</v>
      </c>
      <c r="C27" s="7">
        <v>0.875</v>
      </c>
      <c r="D27" s="7">
        <v>4.1666666666666664E-2</v>
      </c>
      <c r="E27" s="7">
        <f>C27-B27-D27</f>
        <v>0.29166666666666669</v>
      </c>
      <c r="F27" s="26" t="s">
        <v>21</v>
      </c>
    </row>
    <row r="28" spans="1:14" s="1" customFormat="1" x14ac:dyDescent="0.25">
      <c r="A28" s="12"/>
      <c r="B28" s="13"/>
      <c r="C28" s="13"/>
      <c r="D28" s="13"/>
      <c r="E28" s="13"/>
      <c r="F28" s="11"/>
    </row>
    <row r="29" spans="1:14" s="1" customFormat="1" x14ac:dyDescent="0.25">
      <c r="E29" s="33">
        <f>SUM(E26:E28)</f>
        <v>0.29166666666666669</v>
      </c>
    </row>
  </sheetData>
  <mergeCells count="2">
    <mergeCell ref="F3:F5"/>
    <mergeCell ref="F21:F23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DOMINGO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 Nascimento Silva</dc:creator>
  <cp:lastModifiedBy>Vanessa Cristiane Nunes Figueiredo</cp:lastModifiedBy>
  <cp:lastPrinted>2021-07-03T16:59:57Z</cp:lastPrinted>
  <dcterms:created xsi:type="dcterms:W3CDTF">2019-12-26T20:18:56Z</dcterms:created>
  <dcterms:modified xsi:type="dcterms:W3CDTF">2021-07-03T17:03:06Z</dcterms:modified>
</cp:coreProperties>
</file>