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38055" windowHeight="11955"/>
  </bookViews>
  <sheets>
    <sheet name="Geral" sheetId="1" r:id="rId1"/>
    <sheet name="Atores" sheetId="2" r:id="rId2"/>
    <sheet name="RFS ou RFC" sheetId="3" r:id="rId3"/>
    <sheet name="Fatores" sheetId="4" r:id="rId4"/>
    <sheet name="Dados Históricos" sheetId="5" r:id="rId5"/>
  </sheets>
  <definedNames>
    <definedName name="_xlnm._FilterDatabase" localSheetId="2" hidden="1">'RFS ou RFC'!$A$12:$E$32</definedName>
    <definedName name="_Toc112831755" localSheetId="2">'RFS ou RFC'!$B$13</definedName>
    <definedName name="Atores">Atores!$B$13:$C$17</definedName>
    <definedName name="CUC">'RFS ou RFC'!$D$13:$D$32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UC">'RFS ou RFC'!$A$12:$C$32</definedName>
  </definedNames>
  <calcPr calcId="124519"/>
</workbook>
</file>

<file path=xl/calcChain.xml><?xml version="1.0" encoding="utf-8"?>
<calcChain xmlns="http://schemas.openxmlformats.org/spreadsheetml/2006/main">
  <c r="K27" i="5"/>
  <c r="K29" s="1"/>
  <c r="K20" i="1" s="1"/>
  <c r="J27" i="5"/>
  <c r="I27"/>
  <c r="H27"/>
  <c r="H29" s="1"/>
  <c r="K17" i="1" s="1"/>
  <c r="G27" i="5"/>
  <c r="F27"/>
  <c r="E27"/>
  <c r="D27"/>
  <c r="G29" s="1"/>
  <c r="L7"/>
  <c r="D7"/>
  <c r="D6"/>
  <c r="L6" s="1"/>
  <c r="G36" i="4"/>
  <c r="E22"/>
  <c r="D27" i="3"/>
  <c r="D26"/>
  <c r="D25"/>
  <c r="D24"/>
  <c r="D23"/>
  <c r="D22"/>
  <c r="D7" s="1"/>
  <c r="D21"/>
  <c r="D20"/>
  <c r="D19"/>
  <c r="D18"/>
  <c r="D17"/>
  <c r="D16"/>
  <c r="D15"/>
  <c r="D14"/>
  <c r="D9"/>
  <c r="D9" i="2"/>
  <c r="D8"/>
  <c r="D7"/>
  <c r="D8" i="3" l="1"/>
  <c r="D10" s="1"/>
  <c r="D10" i="2"/>
  <c r="K16" i="1"/>
  <c r="K21" s="1"/>
  <c r="L29" i="5"/>
  <c r="J29"/>
  <c r="K19" i="1" s="1"/>
  <c r="I29" i="5"/>
  <c r="K18" i="1" s="1"/>
  <c r="E13" l="1"/>
  <c r="J16" s="1"/>
  <c r="C19" i="2"/>
  <c r="J17" i="1" l="1"/>
  <c r="J18"/>
  <c r="J13"/>
  <c r="J19"/>
  <c r="J14"/>
  <c r="J15"/>
  <c r="J20"/>
  <c r="J21" l="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sz val="10"/>
            <color rgb="FF000000"/>
            <rFont val="Arial"/>
          </rPr>
          <t>Ator Simples:
Representa um outro sistema com Interface definida de Programas.</t>
        </r>
      </text>
    </comment>
    <comment ref="B8" authorId="0">
      <text>
        <r>
          <rPr>
            <sz val="10"/>
            <color rgb="FF000000"/>
            <rFont val="Arial"/>
          </rPr>
          <t>Ator Médio:
Representa um outro sistema que  interage através de protocolos ou quando há interação humana através de terminal.</t>
        </r>
      </text>
    </comment>
    <comment ref="B9" authorId="0">
      <text>
        <r>
          <rPr>
            <sz val="10"/>
            <color rgb="FF000000"/>
            <rFont val="Arial"/>
          </rPr>
          <t>Ator Complexo:
É uma pessoa que interage através de Interface 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sz val="10"/>
            <color rgb="FF000000"/>
            <rFont val="Arial"/>
          </rPr>
          <t>UC Simples:
Tem 1 Entidade</t>
        </r>
      </text>
    </comment>
    <comment ref="B8" authorId="0">
      <text>
        <r>
          <rPr>
            <sz val="10"/>
            <color rgb="FF000000"/>
            <rFont val="Arial"/>
          </rPr>
          <t>UC Médio:
Tem 2 Entidades</t>
        </r>
      </text>
    </comment>
    <comment ref="B9" authorId="0">
      <text>
        <r>
          <rPr>
            <sz val="10"/>
            <color rgb="FF000000"/>
            <rFont val="Arial"/>
          </rPr>
          <t>UC Complexo:
Tem 3 ou mais Entidades</t>
        </r>
      </text>
    </comment>
    <comment ref="D12" authorId="0">
      <text>
        <r>
          <rPr>
            <sz val="10"/>
            <color rgb="FF000000"/>
            <rFont val="Arial"/>
          </rPr>
          <t>Fórmula para Identificar de forma automática a complexidade do UC:
=SE(C13&lt;2;"Simples";(SE(C13&gt;2;"Complexo";"Médio")))</t>
        </r>
      </text>
    </comment>
  </commentList>
</comments>
</file>

<file path=xl/sharedStrings.xml><?xml version="1.0" encoding="utf-8"?>
<sst xmlns="http://schemas.openxmlformats.org/spreadsheetml/2006/main" count="178" uniqueCount="156">
  <si>
    <t>Projeto:</t>
  </si>
  <si>
    <t>Responsável:</t>
  </si>
  <si>
    <t>Rodrigo, Robson, João, Matheus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</si>
  <si>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</si>
  <si>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</si>
  <si>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</si>
  <si>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</si>
  <si>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</si>
  <si>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</si>
  <si>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</si>
  <si>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</si>
  <si>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</si>
  <si>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</si>
  <si>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</si>
  <si>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</si>
  <si>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</si>
  <si>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 Implementação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</si>
  <si>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</si>
  <si>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</si>
  <si>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</si>
  <si>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</si>
  <si>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</si>
  <si>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</si>
  <si>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</si>
  <si>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</si>
  <si>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</si>
  <si>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</si>
  <si>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</si>
  <si>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</si>
  <si>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</si>
  <si>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</si>
  <si>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</si>
  <si>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</si>
  <si>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</si>
  <si>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</si>
  <si>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</si>
  <si>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</si>
  <si>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</si>
  <si>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</si>
  <si>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Usuário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</si>
  <si>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</si>
  <si>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</si>
  <si>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</si>
  <si>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</si>
  <si>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</si>
  <si>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</si>
  <si>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</si>
  <si>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</si>
  <si>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</si>
  <si>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</si>
  <si>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Cadastrar Usuário</t>
  </si>
  <si>
    <t>[RFS02]</t>
  </si>
  <si>
    <t>Consultar Usuário</t>
  </si>
  <si>
    <t>[RFS03]</t>
  </si>
  <si>
    <t>Alterar Usuário</t>
  </si>
  <si>
    <t>Usuário, Consultar Usuário</t>
  </si>
  <si>
    <t>[RFS04]</t>
  </si>
  <si>
    <t>Remover Usuário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</si>
  <si>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</si>
  <si>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</si>
  <si>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</si>
  <si>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</si>
  <si>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</si>
  <si>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</si>
  <si>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</si>
  <si>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</si>
  <si>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</si>
  <si>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</si>
  <si>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</si>
  <si>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,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</si>
  <si>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</si>
  <si>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</si>
  <si>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</si>
  <si>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</si>
  <si>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</si>
  <si>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</si>
  <si>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</si>
  <si>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</si>
  <si>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</si>
  <si>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</si>
  <si>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</si>
  <si>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</si>
  <si>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</si>
  <si>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</si>
  <si>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</si>
  <si>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</si>
  <si>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</si>
  <si>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</si>
  <si>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</si>
  <si>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</si>
  <si>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</si>
  <si>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</si>
  <si>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</si>
  <si>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</si>
  <si>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</si>
  <si>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</si>
  <si>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</si>
  <si>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</si>
  <si>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</si>
  <si>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</si>
  <si>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</si>
  <si>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</si>
  <si>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</si>
  <si>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</si>
  <si>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</si>
  <si>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</si>
  <si>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</si>
  <si>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</si>
  <si>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</si>
  <si>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</si>
  <si>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</si>
  <si>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</si>
  <si>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</si>
  <si>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</si>
  <si>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</si>
  <si>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</si>
  <si>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</si>
  <si>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</si>
  <si>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</si>
  <si>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</si>
  <si>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</si>
  <si>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</si>
  <si>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</si>
  <si>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</si>
  <si>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</si>
  <si>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</si>
  <si>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</si>
  <si>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</si>
  <si>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</si>
  <si>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</si>
  <si>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</si>
  <si>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</si>
  <si>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</si>
  <si>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Total de horas por fase</t>
  </si>
  <si>
    <t>Produtividade média</t>
  </si>
  <si>
    <t>% de esforço por fases</t>
  </si>
  <si>
    <t>Sistema para Controle de Vendas de Imóveis</t>
  </si>
  <si>
    <t>1.0</t>
  </si>
  <si>
    <t>Estimativa de Esforço de Projeto baseado em                                                                Pontos de Caso de Uso (vs 1.0)</t>
  </si>
  <si>
    <t>Cadastrar Corretor</t>
  </si>
  <si>
    <t>Alterar Corretor</t>
  </si>
  <si>
    <t>Consultar Corretor</t>
  </si>
  <si>
    <t>Cadastrar Imóvel à Venda</t>
  </si>
  <si>
    <t>Consultar Imóvel à Venda</t>
  </si>
  <si>
    <t>Alterar Imóvel à Venda</t>
  </si>
  <si>
    <t>Remover Imóvel à Venda</t>
  </si>
  <si>
    <t>Cadastrar Venda</t>
  </si>
  <si>
    <t>Consultar Venda</t>
  </si>
  <si>
    <t>Relatório de Salários e Comissões</t>
  </si>
  <si>
    <t>Relatório Gerencial</t>
  </si>
  <si>
    <t>Corretor</t>
  </si>
  <si>
    <t>Corretor, Consultar Corretor</t>
  </si>
  <si>
    <t>Imóvel</t>
  </si>
  <si>
    <t>Corretor, Relatório de Salários e Comissões</t>
  </si>
  <si>
    <t>Venda, Imóvel</t>
  </si>
  <si>
    <t>Venda, Corretor, Imóvel</t>
  </si>
</sst>
</file>

<file path=xl/styles.xml><?xml version="1.0" encoding="utf-8"?>
<styleSheet xmlns="http://schemas.openxmlformats.org/spreadsheetml/2006/main">
  <numFmts count="4">
    <numFmt numFmtId="164" formatCode="d/m/yyyy"/>
    <numFmt numFmtId="165" formatCode="0.0%"/>
    <numFmt numFmtId="166" formatCode="0.0"/>
    <numFmt numFmtId="167" formatCode="&quot;UC&quot;00#"/>
  </numFmts>
  <fonts count="13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FF"/>
      </patternFill>
    </fill>
  </fills>
  <borders count="8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164" fontId="1" fillId="2" borderId="18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5" fillId="3" borderId="25" xfId="0" applyFont="1" applyFill="1" applyBorder="1" applyAlignment="1">
      <alignment horizontal="center"/>
    </xf>
    <xf numFmtId="0" fontId="5" fillId="2" borderId="1" xfId="0" applyFont="1" applyFill="1" applyBorder="1"/>
    <xf numFmtId="0" fontId="1" fillId="2" borderId="29" xfId="0" applyFont="1" applyFill="1" applyBorder="1" applyAlignment="1">
      <alignment horizontal="center"/>
    </xf>
    <xf numFmtId="2" fontId="1" fillId="2" borderId="30" xfId="0" applyNumberFormat="1" applyFont="1" applyFill="1" applyBorder="1" applyAlignment="1">
      <alignment horizontal="center"/>
    </xf>
    <xf numFmtId="165" fontId="1" fillId="0" borderId="31" xfId="0" applyNumberFormat="1" applyFont="1" applyBorder="1" applyAlignment="1">
      <alignment horizontal="center"/>
    </xf>
    <xf numFmtId="0" fontId="1" fillId="2" borderId="1" xfId="0" applyFont="1" applyFill="1" applyBorder="1"/>
    <xf numFmtId="166" fontId="1" fillId="2" borderId="35" xfId="0" applyNumberFormat="1" applyFont="1" applyFill="1" applyBorder="1" applyAlignment="1">
      <alignment horizontal="center"/>
    </xf>
    <xf numFmtId="2" fontId="1" fillId="2" borderId="38" xfId="0" applyNumberFormat="1" applyFont="1" applyFill="1" applyBorder="1" applyAlignment="1">
      <alignment horizontal="center"/>
    </xf>
    <xf numFmtId="165" fontId="1" fillId="0" borderId="39" xfId="0" applyNumberFormat="1" applyFont="1" applyBorder="1" applyAlignment="1">
      <alignment horizontal="center"/>
    </xf>
    <xf numFmtId="10" fontId="1" fillId="0" borderId="39" xfId="0" applyNumberFormat="1" applyFont="1" applyBorder="1" applyAlignment="1">
      <alignment horizontal="center"/>
    </xf>
    <xf numFmtId="0" fontId="5" fillId="2" borderId="45" xfId="0" applyFont="1" applyFill="1" applyBorder="1"/>
    <xf numFmtId="166" fontId="5" fillId="2" borderId="46" xfId="0" applyNumberFormat="1" applyFont="1" applyFill="1" applyBorder="1" applyAlignment="1">
      <alignment horizontal="center"/>
    </xf>
    <xf numFmtId="165" fontId="8" fillId="2" borderId="47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5" fillId="2" borderId="50" xfId="0" applyFont="1" applyFill="1" applyBorder="1"/>
    <xf numFmtId="0" fontId="5" fillId="2" borderId="51" xfId="0" applyFont="1" applyFill="1" applyBorder="1" applyAlignment="1">
      <alignment horizontal="center"/>
    </xf>
    <xf numFmtId="0" fontId="5" fillId="2" borderId="25" xfId="0" applyFont="1" applyFill="1" applyBorder="1"/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/>
    </xf>
    <xf numFmtId="0" fontId="5" fillId="2" borderId="56" xfId="0" applyFont="1" applyFill="1" applyBorder="1"/>
    <xf numFmtId="0" fontId="5" fillId="2" borderId="56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4" xfId="0" applyFont="1" applyFill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2" borderId="66" xfId="0" applyFont="1" applyFill="1" applyBorder="1"/>
    <xf numFmtId="0" fontId="5" fillId="2" borderId="67" xfId="0" applyFont="1" applyFill="1" applyBorder="1"/>
    <xf numFmtId="0" fontId="5" fillId="2" borderId="67" xfId="0" applyFont="1" applyFill="1" applyBorder="1" applyAlignment="1">
      <alignment horizontal="left"/>
    </xf>
    <xf numFmtId="0" fontId="5" fillId="2" borderId="68" xfId="0" applyFont="1" applyFill="1" applyBorder="1"/>
    <xf numFmtId="167" fontId="1" fillId="2" borderId="53" xfId="0" applyNumberFormat="1" applyFont="1" applyFill="1" applyBorder="1"/>
    <xf numFmtId="0" fontId="1" fillId="2" borderId="53" xfId="0" applyFont="1" applyFill="1" applyBorder="1"/>
    <xf numFmtId="167" fontId="1" fillId="0" borderId="69" xfId="0" applyNumberFormat="1" applyFont="1" applyBorder="1"/>
    <xf numFmtId="0" fontId="1" fillId="0" borderId="56" xfId="0" applyFont="1" applyBorder="1" applyAlignment="1">
      <alignment wrapText="1"/>
    </xf>
    <xf numFmtId="0" fontId="1" fillId="0" borderId="69" xfId="0" applyFont="1" applyBorder="1" applyAlignment="1">
      <alignment horizontal="center"/>
    </xf>
    <xf numFmtId="0" fontId="1" fillId="0" borderId="69" xfId="0" applyFont="1" applyBorder="1"/>
    <xf numFmtId="0" fontId="1" fillId="0" borderId="69" xfId="0" applyFont="1" applyBorder="1" applyAlignment="1"/>
    <xf numFmtId="0" fontId="1" fillId="0" borderId="56" xfId="0" applyFont="1" applyBorder="1" applyAlignment="1">
      <alignment wrapText="1"/>
    </xf>
    <xf numFmtId="0" fontId="5" fillId="4" borderId="56" xfId="0" applyFont="1" applyFill="1" applyBorder="1" applyAlignment="1">
      <alignment horizontal="center"/>
    </xf>
    <xf numFmtId="0" fontId="5" fillId="4" borderId="56" xfId="0" applyFont="1" applyFill="1" applyBorder="1"/>
    <xf numFmtId="0" fontId="1" fillId="2" borderId="56" xfId="0" applyFont="1" applyFill="1" applyBorder="1"/>
    <xf numFmtId="0" fontId="1" fillId="3" borderId="71" xfId="0" applyFont="1" applyFill="1" applyBorder="1"/>
    <xf numFmtId="0" fontId="1" fillId="3" borderId="72" xfId="0" applyFont="1" applyFill="1" applyBorder="1"/>
    <xf numFmtId="0" fontId="5" fillId="4" borderId="53" xfId="0" applyFont="1" applyFill="1" applyBorder="1" applyAlignment="1">
      <alignment horizontal="center"/>
    </xf>
    <xf numFmtId="0" fontId="10" fillId="2" borderId="1" xfId="0" applyFont="1" applyFill="1" applyBorder="1"/>
    <xf numFmtId="0" fontId="11" fillId="5" borderId="73" xfId="0" applyFont="1" applyFill="1" applyBorder="1"/>
    <xf numFmtId="0" fontId="11" fillId="5" borderId="74" xfId="0" applyFont="1" applyFill="1" applyBorder="1"/>
    <xf numFmtId="0" fontId="11" fillId="5" borderId="75" xfId="0" applyFont="1" applyFill="1" applyBorder="1"/>
    <xf numFmtId="0" fontId="11" fillId="5" borderId="76" xfId="0" applyFont="1" applyFill="1" applyBorder="1"/>
    <xf numFmtId="0" fontId="1" fillId="2" borderId="62" xfId="0" applyFont="1" applyFill="1" applyBorder="1"/>
    <xf numFmtId="0" fontId="1" fillId="2" borderId="30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0" fontId="1" fillId="2" borderId="77" xfId="0" applyFont="1" applyFill="1" applyBorder="1" applyAlignment="1">
      <alignment horizontal="center"/>
    </xf>
    <xf numFmtId="0" fontId="1" fillId="2" borderId="55" xfId="0" applyFont="1" applyFill="1" applyBorder="1"/>
    <xf numFmtId="166" fontId="1" fillId="2" borderId="57" xfId="0" applyNumberFormat="1" applyFont="1" applyFill="1" applyBorder="1" applyAlignment="1">
      <alignment horizontal="center"/>
    </xf>
    <xf numFmtId="0" fontId="1" fillId="2" borderId="58" xfId="0" applyFont="1" applyFill="1" applyBorder="1"/>
    <xf numFmtId="0" fontId="1" fillId="2" borderId="46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166" fontId="11" fillId="5" borderId="61" xfId="0" applyNumberFormat="1" applyFont="1" applyFill="1" applyBorder="1" applyAlignment="1">
      <alignment horizontal="center"/>
    </xf>
    <xf numFmtId="0" fontId="11" fillId="5" borderId="79" xfId="0" applyFont="1" applyFill="1" applyBorder="1"/>
    <xf numFmtId="0" fontId="12" fillId="5" borderId="79" xfId="0" applyFont="1" applyFill="1" applyBorder="1"/>
    <xf numFmtId="0" fontId="11" fillId="5" borderId="61" xfId="0" applyFont="1" applyFill="1" applyBorder="1" applyAlignment="1">
      <alignment horizontal="center"/>
    </xf>
    <xf numFmtId="165" fontId="11" fillId="5" borderId="6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7" borderId="60" xfId="0" applyFont="1" applyFill="1" applyBorder="1"/>
    <xf numFmtId="0" fontId="5" fillId="7" borderId="61" xfId="0" applyFont="1" applyFill="1" applyBorder="1" applyAlignment="1">
      <alignment horizontal="center"/>
    </xf>
    <xf numFmtId="0" fontId="5" fillId="2" borderId="64" xfId="0" applyFont="1" applyFill="1" applyBorder="1"/>
    <xf numFmtId="0" fontId="5" fillId="2" borderId="81" xfId="0" applyFont="1" applyFill="1" applyBorder="1" applyAlignment="1"/>
    <xf numFmtId="0" fontId="5" fillId="2" borderId="82" xfId="0" applyFont="1" applyFill="1" applyBorder="1"/>
    <xf numFmtId="0" fontId="1" fillId="2" borderId="83" xfId="0" applyFont="1" applyFill="1" applyBorder="1" applyAlignment="1">
      <alignment horizontal="center"/>
    </xf>
    <xf numFmtId="0" fontId="1" fillId="2" borderId="84" xfId="0" applyFont="1" applyFill="1" applyBorder="1" applyAlignment="1">
      <alignment horizontal="center"/>
    </xf>
    <xf numFmtId="0" fontId="5" fillId="7" borderId="85" xfId="0" applyFont="1" applyFill="1" applyBorder="1" applyAlignment="1">
      <alignment horizontal="center"/>
    </xf>
    <xf numFmtId="0" fontId="1" fillId="0" borderId="86" xfId="0" applyFont="1" applyBorder="1" applyAlignment="1">
      <alignment horizontal="center"/>
    </xf>
    <xf numFmtId="0" fontId="1" fillId="0" borderId="86" xfId="0" applyFont="1" applyBorder="1"/>
    <xf numFmtId="167" fontId="1" fillId="0" borderId="14" xfId="0" applyNumberFormat="1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7" fontId="1" fillId="0" borderId="86" xfId="0" applyNumberFormat="1" applyFont="1" applyBorder="1"/>
    <xf numFmtId="167" fontId="1" fillId="0" borderId="80" xfId="0" applyNumberFormat="1" applyFont="1" applyBorder="1" applyAlignment="1"/>
    <xf numFmtId="0" fontId="1" fillId="0" borderId="80" xfId="0" applyFont="1" applyFill="1" applyBorder="1" applyAlignment="1"/>
    <xf numFmtId="0" fontId="1" fillId="0" borderId="80" xfId="0" applyFont="1" applyBorder="1" applyAlignment="1">
      <alignment horizontal="center"/>
    </xf>
    <xf numFmtId="0" fontId="1" fillId="0" borderId="80" xfId="0" applyFont="1" applyBorder="1"/>
    <xf numFmtId="0" fontId="1" fillId="2" borderId="14" xfId="0" applyFont="1" applyFill="1" applyBorder="1" applyAlignment="1">
      <alignment horizontal="left"/>
    </xf>
    <xf numFmtId="0" fontId="3" fillId="0" borderId="13" xfId="0" applyFont="1" applyBorder="1"/>
    <xf numFmtId="0" fontId="1" fillId="2" borderId="14" xfId="0" applyFont="1" applyFill="1" applyBorder="1" applyAlignment="1">
      <alignment horizontal="left" wrapText="1"/>
    </xf>
    <xf numFmtId="0" fontId="5" fillId="2" borderId="16" xfId="0" applyFont="1" applyFill="1" applyBorder="1" applyAlignment="1">
      <alignment horizontal="left"/>
    </xf>
    <xf numFmtId="0" fontId="3" fillId="0" borderId="17" xfId="0" applyFont="1" applyBorder="1"/>
    <xf numFmtId="0" fontId="5" fillId="3" borderId="21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5" fillId="3" borderId="21" xfId="0" applyFont="1" applyFill="1" applyBorder="1" applyAlignment="1">
      <alignment horizontal="left"/>
    </xf>
    <xf numFmtId="0" fontId="3" fillId="0" borderId="24" xfId="0" applyFont="1" applyBorder="1"/>
    <xf numFmtId="0" fontId="1" fillId="2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1" fillId="2" borderId="32" xfId="0" applyFont="1" applyFill="1" applyBorder="1" applyAlignment="1">
      <alignment horizontal="left"/>
    </xf>
    <xf numFmtId="0" fontId="3" fillId="0" borderId="33" xfId="0" applyFont="1" applyBorder="1"/>
    <xf numFmtId="0" fontId="3" fillId="0" borderId="34" xfId="0" applyFont="1" applyBorder="1"/>
    <xf numFmtId="0" fontId="1" fillId="2" borderId="40" xfId="0" applyFont="1" applyFill="1" applyBorder="1" applyAlignment="1">
      <alignment horizontal="left"/>
    </xf>
    <xf numFmtId="0" fontId="3" fillId="0" borderId="41" xfId="0" applyFont="1" applyBorder="1"/>
    <xf numFmtId="0" fontId="1" fillId="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5" fillId="2" borderId="32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left"/>
    </xf>
    <xf numFmtId="0" fontId="3" fillId="0" borderId="37" xfId="0" applyFont="1" applyBorder="1"/>
    <xf numFmtId="0" fontId="5" fillId="2" borderId="19" xfId="0" applyFont="1" applyFill="1" applyBorder="1" applyAlignment="1">
      <alignment horizontal="left" vertical="center"/>
    </xf>
    <xf numFmtId="0" fontId="7" fillId="2" borderId="14" xfId="0" applyFont="1" applyFill="1" applyBorder="1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3" fillId="0" borderId="9" xfId="0" applyFont="1" applyBorder="1"/>
    <xf numFmtId="0" fontId="4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5" fillId="2" borderId="1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3" fillId="0" borderId="15" xfId="0" applyFont="1" applyBorder="1"/>
    <xf numFmtId="0" fontId="2" fillId="2" borderId="48" xfId="0" applyFont="1" applyFill="1" applyBorder="1" applyAlignment="1">
      <alignment horizontal="center"/>
    </xf>
    <xf numFmtId="0" fontId="3" fillId="0" borderId="49" xfId="0" applyFont="1" applyBorder="1"/>
    <xf numFmtId="0" fontId="1" fillId="2" borderId="14" xfId="0" applyFont="1" applyFill="1" applyBorder="1" applyAlignment="1">
      <alignment horizontal="center"/>
    </xf>
    <xf numFmtId="0" fontId="1" fillId="2" borderId="70" xfId="0" applyFont="1" applyFill="1" applyBorder="1" applyAlignment="1">
      <alignment horizontal="left"/>
    </xf>
    <xf numFmtId="0" fontId="5" fillId="2" borderId="70" xfId="0" applyFont="1" applyFill="1" applyBorder="1" applyAlignment="1">
      <alignment horizontal="right"/>
    </xf>
    <xf numFmtId="0" fontId="5" fillId="3" borderId="70" xfId="0" applyFont="1" applyFill="1" applyBorder="1" applyAlignment="1">
      <alignment horizontal="left"/>
    </xf>
    <xf numFmtId="0" fontId="5" fillId="4" borderId="16" xfId="0" applyFont="1" applyFill="1" applyBorder="1" applyAlignment="1">
      <alignment horizontal="left"/>
    </xf>
    <xf numFmtId="0" fontId="9" fillId="2" borderId="48" xfId="0" applyFont="1" applyFill="1" applyBorder="1" applyAlignment="1">
      <alignment horizontal="center"/>
    </xf>
    <xf numFmtId="0" fontId="11" fillId="6" borderId="7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tabSelected="1" workbookViewId="0">
      <selection activeCell="T12" sqref="T12"/>
    </sheetView>
  </sheetViews>
  <sheetFormatPr defaultColWidth="14.42578125" defaultRowHeight="15" customHeight="1"/>
  <cols>
    <col min="1" max="1" width="6.140625" customWidth="1"/>
    <col min="2" max="3" width="9" customWidth="1"/>
    <col min="4" max="4" width="17.42578125" customWidth="1"/>
    <col min="5" max="8" width="9" customWidth="1"/>
    <col min="9" max="9" width="11.28515625" customWidth="1"/>
    <col min="10" max="10" width="10.42578125" customWidth="1"/>
    <col min="11" max="13" width="9" customWidth="1"/>
    <col min="14" max="26" width="8.7109375" customWidth="1"/>
  </cols>
  <sheetData>
    <row r="1" spans="1:26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/>
      <c r="B3" s="130" t="s">
        <v>138</v>
      </c>
      <c r="C3" s="131"/>
      <c r="D3" s="131"/>
      <c r="E3" s="131"/>
      <c r="F3" s="131"/>
      <c r="G3" s="131"/>
      <c r="H3" s="131"/>
      <c r="I3" s="131"/>
      <c r="J3" s="132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2"/>
      <c r="B4" s="133"/>
      <c r="C4" s="134"/>
      <c r="D4" s="134"/>
      <c r="E4" s="134"/>
      <c r="F4" s="134"/>
      <c r="G4" s="134"/>
      <c r="H4" s="134"/>
      <c r="I4" s="134"/>
      <c r="J4" s="135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36" t="s">
        <v>0</v>
      </c>
      <c r="C6" s="137"/>
      <c r="D6" s="138" t="s">
        <v>136</v>
      </c>
      <c r="E6" s="137"/>
      <c r="F6" s="137"/>
      <c r="G6" s="137"/>
      <c r="H6" s="137"/>
      <c r="I6" s="13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40" t="s">
        <v>1</v>
      </c>
      <c r="C7" s="105"/>
      <c r="D7" s="141" t="s">
        <v>2</v>
      </c>
      <c r="E7" s="105"/>
      <c r="F7" s="105"/>
      <c r="G7" s="105"/>
      <c r="H7" s="105"/>
      <c r="I7" s="14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07" t="s">
        <v>3</v>
      </c>
      <c r="C8" s="108"/>
      <c r="D8" s="3">
        <v>44520</v>
      </c>
      <c r="E8" s="4"/>
      <c r="F8" s="128" t="s">
        <v>4</v>
      </c>
      <c r="G8" s="108"/>
      <c r="H8" s="4" t="s">
        <v>137</v>
      </c>
      <c r="I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C9" s="6"/>
      <c r="D9" s="129" t="s">
        <v>5</v>
      </c>
      <c r="E9" s="105"/>
      <c r="F9" s="105"/>
      <c r="G9" s="105"/>
      <c r="H9" s="105"/>
      <c r="I9" s="105"/>
      <c r="J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09" t="s">
        <v>6</v>
      </c>
      <c r="C12" s="110"/>
      <c r="D12" s="110"/>
      <c r="E12" s="111"/>
      <c r="G12" s="112" t="s">
        <v>7</v>
      </c>
      <c r="H12" s="110"/>
      <c r="I12" s="113"/>
      <c r="J12" s="8" t="s">
        <v>8</v>
      </c>
      <c r="K12" s="8" t="s">
        <v>9</v>
      </c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14" t="s">
        <v>10</v>
      </c>
      <c r="C13" s="115"/>
      <c r="D13" s="116"/>
      <c r="E13" s="10">
        <f>(Atores!D10+'RFS ou RFC'!D10)*Fatores!E22*Fatores!G36</f>
        <v>53.403699999999986</v>
      </c>
      <c r="G13" s="114" t="s">
        <v>11</v>
      </c>
      <c r="H13" s="115"/>
      <c r="I13" s="116"/>
      <c r="J13" s="11">
        <f t="shared" ref="J13:J20" si="0">$E$13*$E$14*K13</f>
        <v>13.617943499999997</v>
      </c>
      <c r="K13" s="12">
        <v>8.5000000000000006E-2</v>
      </c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7" t="s">
        <v>12</v>
      </c>
      <c r="C14" s="118"/>
      <c r="D14" s="119"/>
      <c r="E14" s="14">
        <v>3</v>
      </c>
      <c r="G14" s="126" t="s">
        <v>13</v>
      </c>
      <c r="H14" s="108"/>
      <c r="I14" s="127"/>
      <c r="J14" s="15">
        <f t="shared" si="0"/>
        <v>24.832720499999994</v>
      </c>
      <c r="K14" s="16">
        <v>0.155</v>
      </c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20"/>
      <c r="C15" s="121"/>
      <c r="D15" s="121"/>
      <c r="G15" s="126" t="s">
        <v>14</v>
      </c>
      <c r="H15" s="108"/>
      <c r="I15" s="127"/>
      <c r="J15" s="15">
        <f t="shared" si="0"/>
        <v>9.6126659999999973</v>
      </c>
      <c r="K15" s="17">
        <v>0.06</v>
      </c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04"/>
      <c r="C16" s="105"/>
      <c r="D16" s="105"/>
      <c r="G16" s="126" t="s">
        <v>15</v>
      </c>
      <c r="H16" s="108"/>
      <c r="I16" s="127"/>
      <c r="J16" s="15">
        <f t="shared" si="0"/>
        <v>9.4241823529411732</v>
      </c>
      <c r="K16" s="17">
        <f>'Dados Históricos'!G29</f>
        <v>5.8823529411764705E-2</v>
      </c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G17" s="122" t="s">
        <v>16</v>
      </c>
      <c r="H17" s="123"/>
      <c r="I17" s="124"/>
      <c r="J17" s="15">
        <f t="shared" si="0"/>
        <v>81.047968235294093</v>
      </c>
      <c r="K17" s="17">
        <f>'Dados Históricos'!H29</f>
        <v>0.50588235294117645</v>
      </c>
      <c r="L17" s="13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G18" s="122" t="s">
        <v>17</v>
      </c>
      <c r="H18" s="123"/>
      <c r="I18" s="124"/>
      <c r="J18" s="15">
        <f t="shared" si="0"/>
        <v>3.7696729411764696</v>
      </c>
      <c r="K18" s="17">
        <f>'Dados Históricos'!I29</f>
        <v>2.3529411764705882E-2</v>
      </c>
      <c r="L18" s="1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E19" s="13"/>
      <c r="F19" s="13"/>
      <c r="G19" s="122" t="s">
        <v>18</v>
      </c>
      <c r="H19" s="123"/>
      <c r="I19" s="124"/>
      <c r="J19" s="15">
        <f t="shared" si="0"/>
        <v>10.366600588235292</v>
      </c>
      <c r="K19" s="17">
        <f>'Dados Históricos'!J29</f>
        <v>6.4705882352941183E-2</v>
      </c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8" t="s">
        <v>19</v>
      </c>
      <c r="C20" s="18"/>
      <c r="D20" s="18"/>
      <c r="E20" s="18"/>
      <c r="F20" s="18"/>
      <c r="G20" s="122" t="s">
        <v>20</v>
      </c>
      <c r="H20" s="123"/>
      <c r="I20" s="124"/>
      <c r="J20" s="15">
        <f t="shared" si="0"/>
        <v>7.5393458823529391</v>
      </c>
      <c r="K20" s="17">
        <f>'Dados Históricos'!K29</f>
        <v>4.7058823529411764E-2</v>
      </c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G21" s="125" t="s">
        <v>21</v>
      </c>
      <c r="H21" s="118"/>
      <c r="I21" s="119"/>
      <c r="J21" s="19">
        <f t="shared" ref="J21:K21" si="1">SUM(J13:J20)</f>
        <v>160.21109999999996</v>
      </c>
      <c r="K21" s="20">
        <f t="shared" si="1"/>
        <v>1</v>
      </c>
      <c r="L21" s="1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04" t="s">
        <v>22</v>
      </c>
      <c r="C22" s="105"/>
      <c r="D22" s="105"/>
      <c r="E22" s="105"/>
      <c r="F22" s="105"/>
      <c r="G22" s="105"/>
      <c r="H22" s="105"/>
      <c r="I22" s="105"/>
      <c r="J22" s="105"/>
      <c r="K22" s="1"/>
      <c r="L22" s="1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06" t="s">
        <v>23</v>
      </c>
      <c r="C23" s="105"/>
      <c r="D23" s="105"/>
      <c r="E23" s="105"/>
      <c r="F23" s="105"/>
      <c r="G23" s="105"/>
      <c r="H23" s="105"/>
      <c r="I23" s="105"/>
      <c r="J23" s="105"/>
      <c r="K23" s="1"/>
      <c r="L23" s="1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3" t="s">
        <v>24</v>
      </c>
      <c r="K24" s="1"/>
      <c r="L24" s="1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3" t="s">
        <v>25</v>
      </c>
      <c r="K25" s="1"/>
      <c r="L25" s="1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K26" s="1"/>
      <c r="L26" s="1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3" t="s">
        <v>26</v>
      </c>
      <c r="K27" s="1"/>
      <c r="L27" s="1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06" t="s">
        <v>27</v>
      </c>
      <c r="C28" s="105"/>
      <c r="D28" s="105"/>
      <c r="E28" s="105"/>
      <c r="F28" s="105"/>
      <c r="G28" s="105"/>
      <c r="H28" s="105"/>
      <c r="I28" s="105"/>
      <c r="J28" s="10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  <mergeCell ref="G18:I18"/>
    <mergeCell ref="G19:I19"/>
    <mergeCell ref="G20:I20"/>
    <mergeCell ref="G21:I21"/>
    <mergeCell ref="B16:D16"/>
    <mergeCell ref="G16:I16"/>
  </mergeCells>
  <pageMargins left="0.39374999999999999" right="0.39374999999999999" top="0.98402777777777795" bottom="0.9840277777777779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FF"/>
  </sheetPr>
  <dimension ref="A1:X1000"/>
  <sheetViews>
    <sheetView workbookViewId="0">
      <selection activeCell="I13" sqref="I13"/>
    </sheetView>
  </sheetViews>
  <sheetFormatPr defaultColWidth="14.42578125" defaultRowHeight="15" customHeight="1"/>
  <cols>
    <col min="1" max="1" width="9" customWidth="1"/>
    <col min="2" max="2" width="29.28515625" customWidth="1"/>
    <col min="3" max="3" width="16.42578125" customWidth="1"/>
    <col min="4" max="4" width="12.5703125" customWidth="1"/>
    <col min="5" max="5" width="9" customWidth="1"/>
    <col min="6" max="6" width="17.5703125" customWidth="1"/>
    <col min="7" max="7" width="4.5703125" customWidth="1"/>
    <col min="8" max="12" width="9" customWidth="1"/>
    <col min="13" max="24" width="8.7109375" customWidth="1"/>
  </cols>
  <sheetData>
    <row r="1" spans="1:24" ht="12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>
      <c r="A2" s="13"/>
      <c r="B2" s="143" t="s">
        <v>28</v>
      </c>
      <c r="C2" s="144"/>
      <c r="D2" s="144"/>
      <c r="E2" s="21"/>
      <c r="F2" s="13"/>
      <c r="G2" s="13"/>
      <c r="H2" s="13"/>
      <c r="I2" s="13"/>
      <c r="J2" s="13"/>
      <c r="K2" s="13"/>
      <c r="L2" s="1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75" customHeight="1">
      <c r="A6" s="13"/>
      <c r="B6" s="22" t="s">
        <v>29</v>
      </c>
      <c r="C6" s="23" t="s">
        <v>30</v>
      </c>
      <c r="D6" s="24" t="s">
        <v>31</v>
      </c>
      <c r="E6" s="13"/>
      <c r="F6" s="13"/>
      <c r="G6" s="13"/>
      <c r="H6" s="13"/>
      <c r="I6" s="13"/>
      <c r="J6" s="13"/>
      <c r="K6" s="13"/>
      <c r="L6" s="1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.75" customHeight="1">
      <c r="A7" s="13"/>
      <c r="B7" s="25" t="s">
        <v>32</v>
      </c>
      <c r="C7" s="26">
        <v>1</v>
      </c>
      <c r="D7" s="27">
        <f>COUNTIF(Atores,B7)</f>
        <v>0</v>
      </c>
      <c r="E7" s="13"/>
      <c r="F7" s="13"/>
      <c r="G7" s="13"/>
      <c r="H7" s="13"/>
      <c r="I7" s="13"/>
      <c r="J7" s="13"/>
      <c r="K7" s="13"/>
      <c r="L7" s="1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customHeight="1">
      <c r="A8" s="13"/>
      <c r="B8" s="28" t="s">
        <v>33</v>
      </c>
      <c r="C8" s="29">
        <v>2</v>
      </c>
      <c r="D8" s="30">
        <f>COUNTIF(Atores,B8)</f>
        <v>0</v>
      </c>
      <c r="E8" s="13"/>
      <c r="F8" s="13"/>
      <c r="G8" s="13"/>
      <c r="H8" s="13"/>
      <c r="I8" s="13"/>
      <c r="J8" s="13"/>
      <c r="K8" s="13"/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.75" customHeight="1">
      <c r="A9" s="13"/>
      <c r="B9" s="31" t="s">
        <v>34</v>
      </c>
      <c r="C9" s="32">
        <v>3</v>
      </c>
      <c r="D9" s="33">
        <f>COUNTIF(Atores,B9)</f>
        <v>2</v>
      </c>
      <c r="E9" s="13"/>
      <c r="F9" s="13"/>
      <c r="G9" s="13"/>
      <c r="H9" s="13"/>
      <c r="I9" s="13"/>
      <c r="J9" s="13"/>
      <c r="K9" s="13"/>
      <c r="L9" s="1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75" customHeight="1">
      <c r="A10" s="13"/>
      <c r="B10" s="13"/>
      <c r="C10" s="84" t="s">
        <v>35</v>
      </c>
      <c r="D10" s="85">
        <f>(C7*D7)+(C8*D8)+(C9*D9)</f>
        <v>6</v>
      </c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.75" customHeight="1">
      <c r="A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75" customHeight="1">
      <c r="A13" s="1"/>
      <c r="B13" s="35" t="s">
        <v>36</v>
      </c>
      <c r="C13" s="35" t="s">
        <v>37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.75" customHeight="1">
      <c r="A14" s="1"/>
      <c r="B14" s="35" t="s">
        <v>38</v>
      </c>
      <c r="C14" s="29" t="s">
        <v>34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.75" customHeight="1">
      <c r="A15" s="1"/>
      <c r="B15" s="86" t="s">
        <v>39</v>
      </c>
      <c r="C15" s="43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 customHeight="1">
      <c r="A16" s="1"/>
      <c r="B16" s="87"/>
      <c r="C16" s="8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 customHeight="1">
      <c r="A17" s="1"/>
      <c r="B17" s="88"/>
      <c r="C17" s="9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 customHeight="1">
      <c r="A18" s="1"/>
      <c r="B18" s="88"/>
      <c r="C18" s="9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customHeight="1">
      <c r="A19" s="1"/>
      <c r="B19" s="91" t="s">
        <v>40</v>
      </c>
      <c r="C19" s="91">
        <f>D10</f>
        <v>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 count="1">
    <dataValidation type="list" allowBlank="1" showErrorMessage="1" sqref="C14:C18">
      <formula1>"Simples,Médio,Complexo"</formula1>
    </dataValidation>
  </dataValidation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FF"/>
  </sheetPr>
  <dimension ref="A1:Z995"/>
  <sheetViews>
    <sheetView workbookViewId="0">
      <selection activeCell="D34" sqref="D34"/>
    </sheetView>
  </sheetViews>
  <sheetFormatPr defaultColWidth="14.42578125" defaultRowHeight="15" customHeight="1"/>
  <cols>
    <col min="1" max="1" width="12.42578125" customWidth="1"/>
    <col min="2" max="2" width="43.28515625" customWidth="1"/>
    <col min="3" max="3" width="16.42578125" customWidth="1"/>
    <col min="4" max="4" width="17.85546875" customWidth="1"/>
    <col min="5" max="5" width="80.28515625" customWidth="1"/>
    <col min="6" max="6" width="9.28515625" customWidth="1"/>
    <col min="7" max="7" width="71.140625" customWidth="1"/>
    <col min="8" max="14" width="9" customWidth="1"/>
    <col min="15" max="15" width="8.7109375" hidden="1" customWidth="1"/>
    <col min="16" max="26" width="8.7109375" customWidth="1"/>
  </cols>
  <sheetData>
    <row r="1" spans="1:26" ht="12.75" customHeight="1">
      <c r="A1" s="13"/>
      <c r="B1" s="13"/>
      <c r="C1" s="13"/>
      <c r="D1" s="13"/>
      <c r="E1" s="13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B2" s="143" t="s">
        <v>41</v>
      </c>
      <c r="C2" s="144"/>
      <c r="D2" s="144"/>
      <c r="E2" s="21"/>
      <c r="F2" s="21"/>
      <c r="G2" s="2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B6" s="37" t="s">
        <v>42</v>
      </c>
      <c r="C6" s="23" t="s">
        <v>30</v>
      </c>
      <c r="D6" s="38" t="s">
        <v>43</v>
      </c>
      <c r="E6" s="39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B7" s="40" t="s">
        <v>32</v>
      </c>
      <c r="C7" s="41">
        <v>3</v>
      </c>
      <c r="D7" s="10">
        <f>COUNTIF(CUC,B7)</f>
        <v>6</v>
      </c>
      <c r="E7" s="42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B8" s="28" t="s">
        <v>33</v>
      </c>
      <c r="C8" s="29">
        <v>4</v>
      </c>
      <c r="D8" s="27">
        <f>COUNTIF(CUC,B8)</f>
        <v>7</v>
      </c>
      <c r="E8" s="42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B9" s="31" t="s">
        <v>34</v>
      </c>
      <c r="C9" s="43">
        <v>5</v>
      </c>
      <c r="D9" s="27">
        <f>COUNTIF(CUC,B9)</f>
        <v>2</v>
      </c>
      <c r="E9" s="42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C10" s="34" t="s">
        <v>44</v>
      </c>
      <c r="D10" s="44">
        <f>(C7*D7)+(C8*D8)+(C9*D9)</f>
        <v>56</v>
      </c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5"/>
      <c r="B11" s="105"/>
      <c r="C11" s="105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45" t="s">
        <v>45</v>
      </c>
      <c r="B12" s="46" t="s">
        <v>46</v>
      </c>
      <c r="C12" s="47" t="s">
        <v>47</v>
      </c>
      <c r="D12" s="46" t="s">
        <v>37</v>
      </c>
      <c r="E12" s="48" t="s">
        <v>48</v>
      </c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49" t="s">
        <v>49</v>
      </c>
      <c r="B13" s="50" t="s">
        <v>50</v>
      </c>
      <c r="C13" s="26">
        <v>1</v>
      </c>
      <c r="D13" s="26" t="s">
        <v>32</v>
      </c>
      <c r="E13" s="50" t="s">
        <v>39</v>
      </c>
      <c r="G13" s="1"/>
      <c r="I13" s="1"/>
      <c r="J13" s="1"/>
      <c r="K13" s="1"/>
      <c r="L13" s="1"/>
      <c r="M13" s="1"/>
      <c r="N13" s="1"/>
      <c r="O13" s="13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51" t="s">
        <v>51</v>
      </c>
      <c r="B14" s="52" t="s">
        <v>52</v>
      </c>
      <c r="C14" s="53">
        <v>1</v>
      </c>
      <c r="D14" s="53" t="str">
        <f t="shared" ref="D14:D27" si="0">IF(C14&lt;2,"Simples",(IF(C14&gt;2,"Complexo","Médio")))</f>
        <v>Simples</v>
      </c>
      <c r="E14" s="54" t="s">
        <v>39</v>
      </c>
      <c r="G14" s="1"/>
      <c r="I14" s="1"/>
      <c r="J14" s="1"/>
      <c r="K14" s="1"/>
      <c r="L14" s="1"/>
      <c r="M14" s="1"/>
      <c r="N14" s="1"/>
      <c r="O14" s="13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51" t="s">
        <v>53</v>
      </c>
      <c r="B15" s="54" t="s">
        <v>54</v>
      </c>
      <c r="C15" s="53">
        <v>2</v>
      </c>
      <c r="D15" s="53" t="str">
        <f t="shared" si="0"/>
        <v>Médio</v>
      </c>
      <c r="E15" s="54" t="s">
        <v>55</v>
      </c>
      <c r="G15" s="1"/>
      <c r="I15" s="1"/>
      <c r="J15" s="1"/>
      <c r="K15" s="1"/>
      <c r="L15" s="1"/>
      <c r="M15" s="1"/>
      <c r="N15" s="1"/>
      <c r="O15" s="1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51" t="s">
        <v>56</v>
      </c>
      <c r="B16" s="54" t="s">
        <v>57</v>
      </c>
      <c r="C16" s="53">
        <v>2</v>
      </c>
      <c r="D16" s="53" t="str">
        <f t="shared" si="0"/>
        <v>Médio</v>
      </c>
      <c r="E16" s="54" t="s">
        <v>55</v>
      </c>
      <c r="G16" s="1"/>
      <c r="I16" s="1"/>
      <c r="J16" s="1"/>
      <c r="K16" s="1"/>
      <c r="L16" s="1"/>
      <c r="M16" s="1"/>
      <c r="N16" s="1"/>
      <c r="O16" s="13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51" t="s">
        <v>58</v>
      </c>
      <c r="B17" s="55" t="s">
        <v>139</v>
      </c>
      <c r="C17" s="53">
        <v>1</v>
      </c>
      <c r="D17" s="53" t="str">
        <f t="shared" si="0"/>
        <v>Simples</v>
      </c>
      <c r="E17" s="55" t="s">
        <v>150</v>
      </c>
      <c r="G17" s="1"/>
      <c r="I17" s="1"/>
      <c r="J17" s="1"/>
      <c r="K17" s="1"/>
      <c r="L17" s="1"/>
      <c r="M17" s="1"/>
      <c r="N17" s="1"/>
      <c r="O17" s="13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51" t="s">
        <v>59</v>
      </c>
      <c r="B18" s="55" t="s">
        <v>140</v>
      </c>
      <c r="C18" s="53">
        <v>2</v>
      </c>
      <c r="D18" s="53" t="str">
        <f t="shared" si="0"/>
        <v>Médio</v>
      </c>
      <c r="E18" s="55" t="s">
        <v>151</v>
      </c>
      <c r="G18" s="1"/>
      <c r="I18" s="1"/>
      <c r="J18" s="1"/>
      <c r="K18" s="1"/>
      <c r="L18" s="1"/>
      <c r="M18" s="1"/>
      <c r="N18" s="1"/>
      <c r="O18" s="1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51" t="s">
        <v>60</v>
      </c>
      <c r="B19" s="55" t="s">
        <v>141</v>
      </c>
      <c r="C19" s="53">
        <v>1</v>
      </c>
      <c r="D19" s="53" t="str">
        <f t="shared" si="0"/>
        <v>Simples</v>
      </c>
      <c r="E19" s="55" t="s">
        <v>150</v>
      </c>
      <c r="G19" s="1"/>
      <c r="H19" s="13"/>
      <c r="I19" s="1"/>
      <c r="J19" s="1"/>
      <c r="K19" s="1"/>
      <c r="L19" s="1"/>
      <c r="M19" s="1"/>
      <c r="N19" s="1"/>
      <c r="O19" s="13">
        <v>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51" t="s">
        <v>61</v>
      </c>
      <c r="B20" s="54" t="s">
        <v>142</v>
      </c>
      <c r="C20" s="53">
        <v>1</v>
      </c>
      <c r="D20" s="53" t="str">
        <f t="shared" si="0"/>
        <v>Simples</v>
      </c>
      <c r="E20" s="55" t="s">
        <v>152</v>
      </c>
      <c r="G20" s="1"/>
      <c r="H20" s="13"/>
      <c r="I20" s="1"/>
      <c r="J20" s="1"/>
      <c r="K20" s="1"/>
      <c r="L20" s="1"/>
      <c r="M20" s="1"/>
      <c r="N20" s="1"/>
      <c r="O20" s="13">
        <v>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1" t="s">
        <v>62</v>
      </c>
      <c r="B21" s="56" t="s">
        <v>143</v>
      </c>
      <c r="C21" s="53">
        <v>1</v>
      </c>
      <c r="D21" s="53" t="str">
        <f t="shared" si="0"/>
        <v>Simples</v>
      </c>
      <c r="E21" s="54" t="s">
        <v>152</v>
      </c>
      <c r="G21" s="1"/>
      <c r="H21" s="13"/>
      <c r="I21" s="1"/>
      <c r="J21" s="1"/>
      <c r="K21" s="1"/>
      <c r="L21" s="1"/>
      <c r="M21" s="1"/>
      <c r="N21" s="1"/>
      <c r="O21" s="13">
        <v>10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1" t="s">
        <v>63</v>
      </c>
      <c r="B22" s="54" t="s">
        <v>144</v>
      </c>
      <c r="C22" s="53">
        <v>2</v>
      </c>
      <c r="D22" s="53" t="str">
        <f t="shared" si="0"/>
        <v>Médio</v>
      </c>
      <c r="E22" s="54" t="s">
        <v>152</v>
      </c>
      <c r="G22" s="1"/>
      <c r="H22" s="13"/>
      <c r="I22" s="1"/>
      <c r="J22" s="1"/>
      <c r="K22" s="1"/>
      <c r="L22" s="1"/>
      <c r="M22" s="1"/>
      <c r="N22" s="1"/>
      <c r="O22" s="13">
        <v>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1" t="s">
        <v>64</v>
      </c>
      <c r="B23" s="54" t="s">
        <v>145</v>
      </c>
      <c r="C23" s="53">
        <v>2</v>
      </c>
      <c r="D23" s="53" t="str">
        <f t="shared" si="0"/>
        <v>Médio</v>
      </c>
      <c r="E23" s="54" t="s">
        <v>152</v>
      </c>
      <c r="G23" s="1"/>
      <c r="H23" s="13"/>
      <c r="I23" s="1"/>
      <c r="J23" s="1"/>
      <c r="K23" s="1"/>
      <c r="L23" s="1"/>
      <c r="M23" s="1"/>
      <c r="N23" s="1"/>
      <c r="O23" s="13">
        <v>7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1" t="s">
        <v>65</v>
      </c>
      <c r="B24" s="54" t="s">
        <v>146</v>
      </c>
      <c r="C24" s="53">
        <v>2</v>
      </c>
      <c r="D24" s="53" t="str">
        <f t="shared" si="0"/>
        <v>Médio</v>
      </c>
      <c r="E24" s="54" t="s">
        <v>155</v>
      </c>
      <c r="G24" s="1"/>
      <c r="H24" s="1"/>
      <c r="I24" s="1"/>
      <c r="J24" s="1"/>
      <c r="K24" s="1"/>
      <c r="L24" s="1"/>
      <c r="M24" s="1"/>
      <c r="N24" s="1"/>
      <c r="O24" s="13">
        <v>11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1" t="s">
        <v>66</v>
      </c>
      <c r="B25" s="56" t="s">
        <v>147</v>
      </c>
      <c r="C25" s="53">
        <v>2</v>
      </c>
      <c r="D25" s="53" t="str">
        <f t="shared" si="0"/>
        <v>Médio</v>
      </c>
      <c r="E25" s="54" t="s">
        <v>154</v>
      </c>
      <c r="G25" s="1"/>
      <c r="H25" s="1"/>
      <c r="I25" s="1"/>
      <c r="J25" s="1"/>
      <c r="K25" s="1"/>
      <c r="L25" s="1"/>
      <c r="M25" s="1"/>
      <c r="N25" s="1"/>
      <c r="O25" s="13">
        <v>12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99" t="s">
        <v>67</v>
      </c>
      <c r="B26" s="93" t="s">
        <v>148</v>
      </c>
      <c r="C26" s="92">
        <v>3</v>
      </c>
      <c r="D26" s="92" t="str">
        <f t="shared" si="0"/>
        <v>Complexo</v>
      </c>
      <c r="E26" s="93" t="s">
        <v>153</v>
      </c>
      <c r="G26" s="1"/>
      <c r="H26" s="1"/>
      <c r="I26" s="1"/>
      <c r="J26" s="1"/>
      <c r="K26" s="1"/>
      <c r="L26" s="1"/>
      <c r="M26" s="1"/>
      <c r="N26" s="1"/>
      <c r="O26" s="13">
        <v>13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00" t="s">
        <v>68</v>
      </c>
      <c r="B27" s="101" t="s">
        <v>149</v>
      </c>
      <c r="C27" s="102">
        <v>3</v>
      </c>
      <c r="D27" s="102" t="str">
        <f t="shared" si="0"/>
        <v>Complexo</v>
      </c>
      <c r="E27" s="103" t="s">
        <v>149</v>
      </c>
      <c r="G27" s="1"/>
      <c r="H27" s="1"/>
      <c r="I27" s="1"/>
      <c r="J27" s="1"/>
      <c r="K27" s="1"/>
      <c r="L27" s="1"/>
      <c r="M27" s="1"/>
      <c r="N27" s="1"/>
      <c r="O27" s="13">
        <v>17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94"/>
      <c r="B28" s="95"/>
      <c r="C28" s="96"/>
      <c r="D28" s="96"/>
      <c r="E28" s="97"/>
      <c r="G28" s="1"/>
      <c r="H28" s="1"/>
      <c r="I28" s="1"/>
      <c r="J28" s="1"/>
      <c r="K28" s="1"/>
      <c r="L28" s="1"/>
      <c r="M28" s="1"/>
      <c r="N28" s="1"/>
      <c r="O28" s="13">
        <v>18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94"/>
      <c r="B29" s="97"/>
      <c r="C29" s="96"/>
      <c r="D29" s="96"/>
      <c r="E29" s="97"/>
      <c r="G29" s="1"/>
      <c r="H29" s="1"/>
      <c r="I29" s="1"/>
      <c r="J29" s="1"/>
      <c r="K29" s="1"/>
      <c r="L29" s="1"/>
      <c r="M29" s="1"/>
      <c r="N29" s="1"/>
      <c r="O29" s="13">
        <v>21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94"/>
      <c r="B30" s="97"/>
      <c r="C30" s="98"/>
      <c r="D30" s="96"/>
      <c r="E30" s="97"/>
      <c r="F30" s="1" t="s">
        <v>69</v>
      </c>
      <c r="G30" s="1"/>
      <c r="H30" s="1"/>
      <c r="I30" s="1"/>
      <c r="J30" s="1"/>
      <c r="K30" s="1"/>
      <c r="L30" s="1"/>
      <c r="M30" s="1"/>
      <c r="N30" s="1"/>
      <c r="O30" s="13">
        <v>22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94"/>
      <c r="B31" s="95"/>
      <c r="C31" s="96"/>
      <c r="D31" s="96"/>
      <c r="E31" s="97"/>
      <c r="F31" s="1"/>
      <c r="G31" s="1"/>
      <c r="H31" s="1"/>
      <c r="I31" s="1"/>
      <c r="J31" s="1"/>
      <c r="K31" s="1"/>
      <c r="L31" s="1"/>
      <c r="M31" s="1"/>
      <c r="N31" s="1"/>
      <c r="O31" s="13">
        <v>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94"/>
      <c r="B32" s="97"/>
      <c r="C32" s="96"/>
      <c r="D32" s="96"/>
      <c r="E32" s="97"/>
      <c r="F32" s="1"/>
      <c r="G32" s="1"/>
      <c r="H32" s="1"/>
      <c r="I32" s="1"/>
      <c r="J32" s="1"/>
      <c r="K32" s="1"/>
      <c r="L32" s="1"/>
      <c r="M32" s="1"/>
      <c r="N32" s="1"/>
      <c r="O32" s="13">
        <v>24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3">
        <v>39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3">
        <v>40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3">
        <v>41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3">
        <v>42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3">
        <v>43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3">
        <v>44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3">
        <v>45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3">
        <v>46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3">
        <v>47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3">
        <v>48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3">
        <v>49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3">
        <v>50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3">
        <v>51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3">
        <v>52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3">
        <v>53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3">
        <v>54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3">
        <v>55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3">
        <v>56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3">
        <v>57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3">
        <v>58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3">
        <v>59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3">
        <v>60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3">
        <v>61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3">
        <v>62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3">
        <v>63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3">
        <v>64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3">
        <v>65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3">
        <v>66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3">
        <v>67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3">
        <v>68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3">
        <v>69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3">
        <v>70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3">
        <v>71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3">
        <v>72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3">
        <v>73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3">
        <v>74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3">
        <v>75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3">
        <v>76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3">
        <v>77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3">
        <v>78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3">
        <v>79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3">
        <v>80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3">
        <v>81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3">
        <v>82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3">
        <v>83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3">
        <v>84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3">
        <v>85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3">
        <v>86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3">
        <v>87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3">
        <v>88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3">
        <v>89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3">
        <v>90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3">
        <v>91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3">
        <v>92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3">
        <v>93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3">
        <v>94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3">
        <v>95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3">
        <v>96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3">
        <v>97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3">
        <v>98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3">
        <v>99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3">
        <v>100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3">
        <v>101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3">
        <v>102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3">
        <v>103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3">
        <v>104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3">
        <v>105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3">
        <v>106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3">
        <v>107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3">
        <v>108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3">
        <v>109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3">
        <v>110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3">
        <v>111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3">
        <v>112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3">
        <v>113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3">
        <v>114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3">
        <v>115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3">
        <v>116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3">
        <v>117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3">
        <v>118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3">
        <v>119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3">
        <v>120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3">
        <v>121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3">
        <v>122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3">
        <v>123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3">
        <v>124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3">
        <v>125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3">
        <v>126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3">
        <v>127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3">
        <v>128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3">
        <v>129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3">
        <v>130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3">
        <v>131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3">
        <v>132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3">
        <v>133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3">
        <v>134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3">
        <v>135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3">
        <v>136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3">
        <v>137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3">
        <v>138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3">
        <v>139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3">
        <v>140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3">
        <v>141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3">
        <v>142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3">
        <v>143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3">
        <v>144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3">
        <v>145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3">
        <v>146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3">
        <v>147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3">
        <v>148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3">
        <v>149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3">
        <v>150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3">
        <v>151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3">
        <v>152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3">
        <v>153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3">
        <v>154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3">
        <v>155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3">
        <v>156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3">
        <v>157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3">
        <v>158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3">
        <v>159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3">
        <v>160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3">
        <v>161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3">
        <v>162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3">
        <v>163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3">
        <v>164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3">
        <v>165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3">
        <v>166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3">
        <v>167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3">
        <v>168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3">
        <v>169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3">
        <v>170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3">
        <v>171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3">
        <v>172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3">
        <v>173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3">
        <v>174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3">
        <v>175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3">
        <v>176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3">
        <v>177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3">
        <v>178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3">
        <v>179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3">
        <v>180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3">
        <v>181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3">
        <v>182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3">
        <v>183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3">
        <v>184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3">
        <v>185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3">
        <v>186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3">
        <v>187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3">
        <v>188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3">
        <v>189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3">
        <v>190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3">
        <v>191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3">
        <v>192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3">
        <v>193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3">
        <v>194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3">
        <v>195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3">
        <v>196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3">
        <v>197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3">
        <v>198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3">
        <v>199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3">
        <v>200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3">
        <v>201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3">
        <v>202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3">
        <v>203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3">
        <v>204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3">
        <v>205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3">
        <v>206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3">
        <v>207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3">
        <v>208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3">
        <v>209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3">
        <v>210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3">
        <v>211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3">
        <v>212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3">
        <v>213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3">
        <v>214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3">
        <v>215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3">
        <v>216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3">
        <v>217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3">
        <v>218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3">
        <v>219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3">
        <v>220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3">
        <v>221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3">
        <v>222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3">
        <v>223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3">
        <v>224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3">
        <v>225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3">
        <v>226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3">
        <v>227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3">
        <v>228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3">
        <v>229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3">
        <v>230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3">
        <v>231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3">
        <v>232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3">
        <v>233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3">
        <v>234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3">
        <v>235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3">
        <v>236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3">
        <v>237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3">
        <v>238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3">
        <v>239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3">
        <v>240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3">
        <v>241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3">
        <v>242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3">
        <v>243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3">
        <v>244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3">
        <v>245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3">
        <v>246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3">
        <v>247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3">
        <v>248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3">
        <v>249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3">
        <v>250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3">
        <v>251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3">
        <v>252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3">
        <v>253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3">
        <v>254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3">
        <v>255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3">
        <v>256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3">
        <v>257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3">
        <v>258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3">
        <v>259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3">
        <v>260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3">
        <v>261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3">
        <v>262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3">
        <v>263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3">
        <v>264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3">
        <v>265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3">
        <v>266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3">
        <v>267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3">
        <v>268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3">
        <v>269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3">
        <v>270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3">
        <v>271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3">
        <v>272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3">
        <v>273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3">
        <v>274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3">
        <v>275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3">
        <v>276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3">
        <v>277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3">
        <v>278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3">
        <v>279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3">
        <v>280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3">
        <v>281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3">
        <v>282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3">
        <v>283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3">
        <v>284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3">
        <v>285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3">
        <v>286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3">
        <v>287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3">
        <v>288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3">
        <v>289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3">
        <v>290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3">
        <v>291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3">
        <v>292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3">
        <v>293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3">
        <v>294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3">
        <v>295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3">
        <v>296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3">
        <v>297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3">
        <v>298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3">
        <v>299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3">
        <v>300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3">
        <v>301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3">
        <v>302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3">
        <v>303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3">
        <v>304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3">
        <v>305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3">
        <v>306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3">
        <v>307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3">
        <v>308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3">
        <v>309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3">
        <v>310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3">
        <v>311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3">
        <v>312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3">
        <v>313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3">
        <v>314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3">
        <v>315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3">
        <v>316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3">
        <v>317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3">
        <v>318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3">
        <v>319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3">
        <v>320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3">
        <v>321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3">
        <v>322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3">
        <v>323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3">
        <v>324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3">
        <v>325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3">
        <v>326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3">
        <v>327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3">
        <v>328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3">
        <v>329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3">
        <v>330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3">
        <v>331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3">
        <v>332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3">
        <v>333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3">
        <v>334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3">
        <v>335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3">
        <v>336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3">
        <v>337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3">
        <v>338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3">
        <v>339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3">
        <v>340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3">
        <v>341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3">
        <v>342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3">
        <v>343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3">
        <v>344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3">
        <v>345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3">
        <v>346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3">
        <v>347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3">
        <v>348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3">
        <v>349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3">
        <v>350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3">
        <v>351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3">
        <v>352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3">
        <v>353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3">
        <v>354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3">
        <v>355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3">
        <v>356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3">
        <v>357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3">
        <v>358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3">
        <v>359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3">
        <v>360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3">
        <v>361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3">
        <v>362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3">
        <v>363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3">
        <v>364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3">
        <v>365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3">
        <v>366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3">
        <v>367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3">
        <v>368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3">
        <v>369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3">
        <v>370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3">
        <v>371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3">
        <v>372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3">
        <v>373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3">
        <v>374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3">
        <v>375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3">
        <v>376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3">
        <v>377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3">
        <v>378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3">
        <v>379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3">
        <v>380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3">
        <v>381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3">
        <v>382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3">
        <v>383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3">
        <v>384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3">
        <v>385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3">
        <v>386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3">
        <v>387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3">
        <v>388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3">
        <v>389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3">
        <v>390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3">
        <v>391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3">
        <v>392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3">
        <v>393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3">
        <v>394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3">
        <v>395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3">
        <v>396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3">
        <v>397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3">
        <v>398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3">
        <v>399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3">
        <v>400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3">
        <v>401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3">
        <v>402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3">
        <v>403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3">
        <v>404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3">
        <v>405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3">
        <v>406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3">
        <v>407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3">
        <v>408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3">
        <v>409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3">
        <v>410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3">
        <v>411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3">
        <v>412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3">
        <v>413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3">
        <v>414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3">
        <v>415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3">
        <v>416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3">
        <v>417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3">
        <v>418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3">
        <v>419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3">
        <v>420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3">
        <v>421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3">
        <v>422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3">
        <v>423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3">
        <v>424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3">
        <v>425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3">
        <v>426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3">
        <v>427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3">
        <v>428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3">
        <v>429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3">
        <v>430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3">
        <v>431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3">
        <v>432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3">
        <v>433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3">
        <v>434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3">
        <v>435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3">
        <v>436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3">
        <v>437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3">
        <v>438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3">
        <v>439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3">
        <v>440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3">
        <v>441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3">
        <v>442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3">
        <v>443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3">
        <v>444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3">
        <v>445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3">
        <v>446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3">
        <v>447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3">
        <v>448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3">
        <v>449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3">
        <v>450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3">
        <v>451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3">
        <v>452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3">
        <v>453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3">
        <v>454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3">
        <v>455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3">
        <v>456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3">
        <v>457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3">
        <v>458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3">
        <v>459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3">
        <v>460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3">
        <v>461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3">
        <v>462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3">
        <v>463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3">
        <v>464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3">
        <v>465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3">
        <v>466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3">
        <v>467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3">
        <v>468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3">
        <v>469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3">
        <v>470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3">
        <v>471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3">
        <v>472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3">
        <v>473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3">
        <v>474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3">
        <v>475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3">
        <v>476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3">
        <v>477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3">
        <v>478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3">
        <v>479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3">
        <v>480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3">
        <v>481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3">
        <v>482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3">
        <v>483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3">
        <v>484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3">
        <v>485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3">
        <v>486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3">
        <v>487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3">
        <v>488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3">
        <v>489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3">
        <v>490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3">
        <v>491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3">
        <v>492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3">
        <v>493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3">
        <v>494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3">
        <v>495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3">
        <v>496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3">
        <v>497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3">
        <v>498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3">
        <v>499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3">
        <v>500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3">
        <v>501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3">
        <v>502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3">
        <v>503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3">
        <v>504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3">
        <v>505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3">
        <v>506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3">
        <v>507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3">
        <v>508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3">
        <v>509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3">
        <v>510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3">
        <v>511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3">
        <v>512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3">
        <v>513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3">
        <v>514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3">
        <v>515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3">
        <v>516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3">
        <v>517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3">
        <v>518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3">
        <v>519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3">
        <v>520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3">
        <v>521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3">
        <v>522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3">
        <v>523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3">
        <v>524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3">
        <v>525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3">
        <v>526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3">
        <v>527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3">
        <v>528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3">
        <v>529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3">
        <v>530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3">
        <v>531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3">
        <v>532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3">
        <v>533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3">
        <v>534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3">
        <v>535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3">
        <v>536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3">
        <v>537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3">
        <v>538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3">
        <v>539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3">
        <v>540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3">
        <v>541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3">
        <v>542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3">
        <v>543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3">
        <v>544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3">
        <v>545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3">
        <v>546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3">
        <v>547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3">
        <v>548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3">
        <v>549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3">
        <v>550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3">
        <v>551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3">
        <v>552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3">
        <v>553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3">
        <v>554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3">
        <v>555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3">
        <v>556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3">
        <v>557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3">
        <v>558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3">
        <v>559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3">
        <v>560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3">
        <v>561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3">
        <v>562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3">
        <v>563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3">
        <v>564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3">
        <v>565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3">
        <v>566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3">
        <v>567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3">
        <v>568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3">
        <v>569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3">
        <v>570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3">
        <v>571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3">
        <v>572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3">
        <v>573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3">
        <v>574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3">
        <v>575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3">
        <v>576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3">
        <v>577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3">
        <v>578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3">
        <v>579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3">
        <v>580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3">
        <v>581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3">
        <v>582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3">
        <v>583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3">
        <v>584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3">
        <v>585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3">
        <v>586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3">
        <v>587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3">
        <v>588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3">
        <v>589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3">
        <v>590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3">
        <v>591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3">
        <v>592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3">
        <v>593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3">
        <v>594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3">
        <v>595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3">
        <v>596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3">
        <v>597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3">
        <v>598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3">
        <v>599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3">
        <v>600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3">
        <v>601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3">
        <v>602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3">
        <v>603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3">
        <v>604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3">
        <v>605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3">
        <v>606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3">
        <v>607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3">
        <v>608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3">
        <v>609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3">
        <v>610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3">
        <v>611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3">
        <v>612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3">
        <v>613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3">
        <v>614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3">
        <v>615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3">
        <v>616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3">
        <v>617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3">
        <v>618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3">
        <v>619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3">
        <v>620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3">
        <v>621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3">
        <v>622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3">
        <v>623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3">
        <v>624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3">
        <v>625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3">
        <v>626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3">
        <v>627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3">
        <v>628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3">
        <v>629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3">
        <v>630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3">
        <v>631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3">
        <v>632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3">
        <v>633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3">
        <v>634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3">
        <v>635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3">
        <v>636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3">
        <v>637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3">
        <v>638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3">
        <v>639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3">
        <v>640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3">
        <v>641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3">
        <v>642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3">
        <v>643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3">
        <v>644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3">
        <v>645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3">
        <v>646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3">
        <v>647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3">
        <v>648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3">
        <v>649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3">
        <v>650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3">
        <v>651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3">
        <v>652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3">
        <v>653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3">
        <v>654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3">
        <v>655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3">
        <v>656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3">
        <v>657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3">
        <v>658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3">
        <v>659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3">
        <v>660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3">
        <v>661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3">
        <v>662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3">
        <v>663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3">
        <v>664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3">
        <v>665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3">
        <v>666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3">
        <v>667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3">
        <v>668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3">
        <v>669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3">
        <v>670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3">
        <v>671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3">
        <v>672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3">
        <v>673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3">
        <v>674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3">
        <v>675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3">
        <v>676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3">
        <v>677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3">
        <v>678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3">
        <v>679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3">
        <v>680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3">
        <v>681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3">
        <v>682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3">
        <v>683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3">
        <v>684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3">
        <v>685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3">
        <v>686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3">
        <v>687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3">
        <v>688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3">
        <v>689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3">
        <v>690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3">
        <v>691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3">
        <v>692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3">
        <v>693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3">
        <v>694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3">
        <v>695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3">
        <v>696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3">
        <v>697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3">
        <v>698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3">
        <v>699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3">
        <v>700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3">
        <v>701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3">
        <v>702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3">
        <v>703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3">
        <v>704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3">
        <v>705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3">
        <v>706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3">
        <v>707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3">
        <v>708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3">
        <v>709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3">
        <v>710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3">
        <v>711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3">
        <v>712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3">
        <v>713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3">
        <v>714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3">
        <v>715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3">
        <v>716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3">
        <v>717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3">
        <v>718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3">
        <v>719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3">
        <v>720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3">
        <v>721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3">
        <v>722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3">
        <v>723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3">
        <v>724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3">
        <v>725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3">
        <v>726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3">
        <v>727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3">
        <v>728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3">
        <v>729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3">
        <v>730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3">
        <v>731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3">
        <v>732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3">
        <v>733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3">
        <v>734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3">
        <v>735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3">
        <v>736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3">
        <v>737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3">
        <v>738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3">
        <v>739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3">
        <v>740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3">
        <v>741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3">
        <v>742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3">
        <v>743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3">
        <v>744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3">
        <v>745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3">
        <v>746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3">
        <v>747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3">
        <v>748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3">
        <v>749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3">
        <v>750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3">
        <v>751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3">
        <v>752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3">
        <v>753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3">
        <v>754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3">
        <v>755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3">
        <v>756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3">
        <v>757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3">
        <v>758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3">
        <v>759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3">
        <v>760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3">
        <v>761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3">
        <v>762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3">
        <v>763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3">
        <v>764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3">
        <v>765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3">
        <v>766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3">
        <v>767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3">
        <v>768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3">
        <v>769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3">
        <v>770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3">
        <v>771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3">
        <v>772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3">
        <v>773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3">
        <v>774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3">
        <v>775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3">
        <v>776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3">
        <v>777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3">
        <v>778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3">
        <v>779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3">
        <v>780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3">
        <v>781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3">
        <v>782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3">
        <v>783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3">
        <v>784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3">
        <v>785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3">
        <v>786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3">
        <v>787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3">
        <v>788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3">
        <v>789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3">
        <v>790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3">
        <v>791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3">
        <v>792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3">
        <v>793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3">
        <v>794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3">
        <v>795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3">
        <v>796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3">
        <v>797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3">
        <v>798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3">
        <v>799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3">
        <v>800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3">
        <v>801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3">
        <v>802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3">
        <v>803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3">
        <v>804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3">
        <v>805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3">
        <v>806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3">
        <v>807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3">
        <v>808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3">
        <v>809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3">
        <v>810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3">
        <v>811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3">
        <v>812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3">
        <v>813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3">
        <v>814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3">
        <v>815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3">
        <v>816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3">
        <v>817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3">
        <v>818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3">
        <v>819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3">
        <v>820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3">
        <v>821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3">
        <v>822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3">
        <v>823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3">
        <v>824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3">
        <v>825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3">
        <v>826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3">
        <v>827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3">
        <v>828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3">
        <v>829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3">
        <v>830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3">
        <v>831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3">
        <v>832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3">
        <v>833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3">
        <v>834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3">
        <v>835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3">
        <v>836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3">
        <v>837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3">
        <v>838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3">
        <v>839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3">
        <v>840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3">
        <v>841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3">
        <v>842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3">
        <v>843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3">
        <v>844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3">
        <v>845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3">
        <v>846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3">
        <v>847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3">
        <v>848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3">
        <v>849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3">
        <v>850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3">
        <v>851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3">
        <v>852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3">
        <v>853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3">
        <v>854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3">
        <v>855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3">
        <v>856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3">
        <v>857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3">
        <v>858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3">
        <v>859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3">
        <v>860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3">
        <v>861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3">
        <v>862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3">
        <v>863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3">
        <v>864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3">
        <v>865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3">
        <v>866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3">
        <v>867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3">
        <v>868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3">
        <v>869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3">
        <v>870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3">
        <v>871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3">
        <v>872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3">
        <v>873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3">
        <v>874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3">
        <v>875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3">
        <v>876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3">
        <v>877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3">
        <v>878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3">
        <v>879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3">
        <v>880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3">
        <v>881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3">
        <v>882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3">
        <v>883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3">
        <v>884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3">
        <v>885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3">
        <v>886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3">
        <v>887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3">
        <v>888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3">
        <v>889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3">
        <v>890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3">
        <v>891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3">
        <v>892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3">
        <v>893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3">
        <v>894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3">
        <v>895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3">
        <v>896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3">
        <v>897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3">
        <v>898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3">
        <v>899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3">
        <v>900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3">
        <v>901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3">
        <v>902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3">
        <v>903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3">
        <v>904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3">
        <v>905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3">
        <v>906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3">
        <v>907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3">
        <v>908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3">
        <v>909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3">
        <v>910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3">
        <v>911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3">
        <v>912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3">
        <v>913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3">
        <v>914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3">
        <v>915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3">
        <v>916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3">
        <v>917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3">
        <v>918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3">
        <v>919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3">
        <v>920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3">
        <v>921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3">
        <v>922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3">
        <v>923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3">
        <v>924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3">
        <v>925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3">
        <v>926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3">
        <v>927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3">
        <v>928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3">
        <v>929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3">
        <v>930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3">
        <v>931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3">
        <v>932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3">
        <v>933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3">
        <v>934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3">
        <v>935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3">
        <v>936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3">
        <v>937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3">
        <v>938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3">
        <v>939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3">
        <v>940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3">
        <v>941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3">
        <v>942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3">
        <v>943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3">
        <v>944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3">
        <v>945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3">
        <v>946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3">
        <v>947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3">
        <v>948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3">
        <v>949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3">
        <v>950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3">
        <v>951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3">
        <v>952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3">
        <v>953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3">
        <v>954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3">
        <v>955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3">
        <v>956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3">
        <v>957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3">
        <v>958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3">
        <v>959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3">
        <v>960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3">
        <v>961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3">
        <v>962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3">
        <v>963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3">
        <v>964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3">
        <v>965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3">
        <v>966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3">
        <v>967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3">
        <v>968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3">
        <v>969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3">
        <v>970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3">
        <v>971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3">
        <v>972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3">
        <v>973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3">
        <v>974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3">
        <v>975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3">
        <v>976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3">
        <v>977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3">
        <v>978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3">
        <v>979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3">
        <v>980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3">
        <v>981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3">
        <v>982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3">
        <v>983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3">
        <v>984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3">
        <v>985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3">
        <v>986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3">
        <v>987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3">
        <v>988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3">
        <v>989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3">
        <v>990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3">
        <v>991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3">
        <v>992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3">
        <v>993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3">
        <v>994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3">
        <v>995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3">
        <v>996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3">
        <v>997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3">
        <v>998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3">
        <v>999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autoFilter ref="A12:E32"/>
  <mergeCells count="2">
    <mergeCell ref="B2:D2"/>
    <mergeCell ref="A11:C11"/>
  </mergeCells>
  <dataValidations count="2">
    <dataValidation type="custom" allowBlank="1" showErrorMessage="1" sqref="B22:B24 B26 B32 B29:B30 B15:B20 B13">
      <formula1>AND(GTE(LEN(B13),MIN((1),(100))),LTE(LEN(B13),MAX((1),(100))))</formula1>
    </dataValidation>
    <dataValidation type="list" allowBlank="1" showErrorMessage="1" sqref="D13:D32">
      <formula1>$B$7:$B$9</formula1>
    </dataValidation>
  </dataValidations>
  <pageMargins left="0.78749999999999998" right="0.78749999999999998" top="0.98402777777777795" bottom="0.98402777777777795" header="0" footer="0"/>
  <pageSetup scale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2" width="9" customWidth="1"/>
    <col min="3" max="3" width="40" customWidth="1"/>
    <col min="4" max="4" width="5.140625" customWidth="1"/>
    <col min="5" max="5" width="10.28515625" customWidth="1"/>
    <col min="6" max="6" width="9" customWidth="1"/>
    <col min="7" max="7" width="9.85546875" customWidth="1"/>
    <col min="8" max="13" width="9" customWidth="1"/>
    <col min="14" max="26" width="8.7109375" customWidth="1"/>
  </cols>
  <sheetData>
    <row r="1" spans="1:26" ht="12.75" customHeight="1">
      <c r="A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2.75" customHeight="1">
      <c r="A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customHeight="1">
      <c r="A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>
      <c r="A4" s="13"/>
      <c r="B4" s="143" t="s">
        <v>70</v>
      </c>
      <c r="C4" s="144"/>
      <c r="D4" s="144"/>
      <c r="E4" s="144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customHeight="1">
      <c r="A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customHeight="1">
      <c r="A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customHeight="1">
      <c r="A7" s="13"/>
      <c r="B7" s="148" t="s">
        <v>71</v>
      </c>
      <c r="C7" s="123"/>
      <c r="D7" s="123"/>
      <c r="E7" s="12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>
      <c r="A8" s="13"/>
      <c r="B8" s="57" t="s">
        <v>45</v>
      </c>
      <c r="C8" s="58" t="s">
        <v>72</v>
      </c>
      <c r="D8" s="58" t="s">
        <v>30</v>
      </c>
      <c r="E8" s="58" t="s">
        <v>73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>
      <c r="A9" s="13"/>
      <c r="B9" s="29" t="s">
        <v>74</v>
      </c>
      <c r="C9" s="59" t="s">
        <v>75</v>
      </c>
      <c r="D9" s="29">
        <v>2</v>
      </c>
      <c r="E9" s="29">
        <v>0</v>
      </c>
      <c r="H9" s="13"/>
      <c r="I9" s="4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>
      <c r="A10" s="13"/>
      <c r="B10" s="29" t="s">
        <v>76</v>
      </c>
      <c r="C10" s="59" t="s">
        <v>77</v>
      </c>
      <c r="D10" s="29">
        <v>1</v>
      </c>
      <c r="E10" s="29">
        <v>2</v>
      </c>
      <c r="H10" s="13"/>
      <c r="I10" s="4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>
      <c r="A11" s="13"/>
      <c r="B11" s="29" t="s">
        <v>78</v>
      </c>
      <c r="C11" s="59" t="s">
        <v>79</v>
      </c>
      <c r="D11" s="29">
        <v>1</v>
      </c>
      <c r="E11" s="29">
        <v>2</v>
      </c>
      <c r="H11" s="13"/>
      <c r="I11" s="4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>
      <c r="A12" s="13"/>
      <c r="B12" s="29" t="s">
        <v>80</v>
      </c>
      <c r="C12" s="59" t="s">
        <v>81</v>
      </c>
      <c r="D12" s="29">
        <v>1</v>
      </c>
      <c r="E12" s="29">
        <v>0</v>
      </c>
      <c r="H12" s="13"/>
      <c r="I12" s="4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>
      <c r="A13" s="13"/>
      <c r="B13" s="29" t="s">
        <v>82</v>
      </c>
      <c r="C13" s="59" t="s">
        <v>83</v>
      </c>
      <c r="D13" s="29">
        <v>1</v>
      </c>
      <c r="E13" s="29">
        <v>0</v>
      </c>
      <c r="H13" s="13"/>
      <c r="I13" s="4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customHeight="1">
      <c r="A14" s="13"/>
      <c r="B14" s="29" t="s">
        <v>84</v>
      </c>
      <c r="C14" s="59" t="s">
        <v>85</v>
      </c>
      <c r="D14" s="29">
        <v>0.5</v>
      </c>
      <c r="E14" s="29">
        <v>5</v>
      </c>
      <c r="H14" s="13"/>
      <c r="I14" s="4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customHeight="1">
      <c r="A15" s="13"/>
      <c r="B15" s="29" t="s">
        <v>86</v>
      </c>
      <c r="C15" s="59" t="s">
        <v>87</v>
      </c>
      <c r="D15" s="29">
        <v>0.5</v>
      </c>
      <c r="E15" s="29">
        <v>4</v>
      </c>
      <c r="H15" s="13"/>
      <c r="I15" s="4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customHeight="1">
      <c r="A16" s="13"/>
      <c r="B16" s="29" t="s">
        <v>88</v>
      </c>
      <c r="C16" s="59" t="s">
        <v>89</v>
      </c>
      <c r="D16" s="29">
        <v>2</v>
      </c>
      <c r="E16" s="29">
        <v>3</v>
      </c>
      <c r="H16" s="13"/>
      <c r="I16" s="4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customHeight="1">
      <c r="A17" s="13"/>
      <c r="B17" s="29" t="s">
        <v>90</v>
      </c>
      <c r="C17" s="59" t="s">
        <v>91</v>
      </c>
      <c r="D17" s="29">
        <v>1</v>
      </c>
      <c r="E17" s="29">
        <v>4</v>
      </c>
      <c r="H17" s="13"/>
      <c r="I17" s="4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customHeight="1">
      <c r="A18" s="13"/>
      <c r="B18" s="29" t="s">
        <v>92</v>
      </c>
      <c r="C18" s="59" t="s">
        <v>93</v>
      </c>
      <c r="D18" s="29">
        <v>1</v>
      </c>
      <c r="E18" s="29">
        <v>0</v>
      </c>
      <c r="H18" s="13"/>
      <c r="I18" s="4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customHeight="1">
      <c r="A19" s="13"/>
      <c r="B19" s="29" t="s">
        <v>94</v>
      </c>
      <c r="C19" s="59" t="s">
        <v>95</v>
      </c>
      <c r="D19" s="29">
        <v>1</v>
      </c>
      <c r="E19" s="29">
        <v>2</v>
      </c>
      <c r="H19" s="13"/>
      <c r="I19" s="4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customHeight="1">
      <c r="A20" s="13"/>
      <c r="B20" s="29" t="s">
        <v>96</v>
      </c>
      <c r="C20" s="59" t="s">
        <v>97</v>
      </c>
      <c r="D20" s="29">
        <v>1</v>
      </c>
      <c r="E20" s="29">
        <v>0</v>
      </c>
      <c r="H20" s="13"/>
      <c r="I20" s="4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customHeight="1">
      <c r="A21" s="13"/>
      <c r="B21" s="29" t="s">
        <v>98</v>
      </c>
      <c r="C21" s="59" t="s">
        <v>99</v>
      </c>
      <c r="D21" s="29">
        <v>1</v>
      </c>
      <c r="E21" s="29">
        <v>0</v>
      </c>
      <c r="H21" s="13"/>
      <c r="I21" s="4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>
      <c r="A22" s="13"/>
      <c r="B22" s="147" t="s">
        <v>100</v>
      </c>
      <c r="C22" s="123"/>
      <c r="D22" s="124"/>
      <c r="E22" s="36">
        <f>0.6+(0.01*SUM(D9*E9,D10*E10,D11*E11,D12*E12,D13*E13,D14*E14,D15*E15,D16*E16,D17*E17,D18*E18,D19*E19,D20*E20,D21*E21))</f>
        <v>0.80499999999999994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>
      <c r="A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customHeight="1">
      <c r="A24" s="13"/>
      <c r="H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customHeight="1">
      <c r="A25" s="13"/>
      <c r="H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customHeight="1">
      <c r="A26" s="13"/>
      <c r="B26" s="148" t="s">
        <v>101</v>
      </c>
      <c r="C26" s="123"/>
      <c r="D26" s="123"/>
      <c r="E26" s="123"/>
      <c r="F26" s="60"/>
      <c r="G26" s="61"/>
      <c r="H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>
      <c r="A27" s="13"/>
      <c r="B27" s="62" t="s">
        <v>45</v>
      </c>
      <c r="C27" s="149" t="s">
        <v>72</v>
      </c>
      <c r="D27" s="108"/>
      <c r="E27" s="127"/>
      <c r="F27" s="62" t="s">
        <v>30</v>
      </c>
      <c r="G27" s="62" t="s">
        <v>73</v>
      </c>
      <c r="H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>
      <c r="A28" s="13"/>
      <c r="B28" s="29" t="s">
        <v>102</v>
      </c>
      <c r="C28" s="146" t="s">
        <v>103</v>
      </c>
      <c r="D28" s="123"/>
      <c r="E28" s="124"/>
      <c r="F28" s="29">
        <v>1.5</v>
      </c>
      <c r="G28" s="29">
        <v>4</v>
      </c>
      <c r="H28" s="13"/>
      <c r="I28" s="4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customHeight="1">
      <c r="A29" s="13"/>
      <c r="B29" s="29" t="s">
        <v>104</v>
      </c>
      <c r="C29" s="146" t="s">
        <v>105</v>
      </c>
      <c r="D29" s="123"/>
      <c r="E29" s="124"/>
      <c r="F29" s="29">
        <v>0.5</v>
      </c>
      <c r="G29" s="29">
        <v>0</v>
      </c>
      <c r="H29" s="13"/>
      <c r="I29" s="4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customHeight="1">
      <c r="A30" s="13"/>
      <c r="B30" s="29" t="s">
        <v>106</v>
      </c>
      <c r="C30" s="146" t="s">
        <v>107</v>
      </c>
      <c r="D30" s="123"/>
      <c r="E30" s="124"/>
      <c r="F30" s="29">
        <v>1</v>
      </c>
      <c r="G30" s="29">
        <v>2</v>
      </c>
      <c r="H30" s="13"/>
      <c r="I30" s="4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>
      <c r="A31" s="13"/>
      <c r="B31" s="29" t="s">
        <v>108</v>
      </c>
      <c r="C31" s="146" t="s">
        <v>109</v>
      </c>
      <c r="D31" s="123"/>
      <c r="E31" s="124"/>
      <c r="F31" s="29">
        <v>0.5</v>
      </c>
      <c r="G31" s="29">
        <v>0</v>
      </c>
      <c r="H31" s="13"/>
      <c r="I31" s="4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>
      <c r="A32" s="13"/>
      <c r="B32" s="29" t="s">
        <v>110</v>
      </c>
      <c r="C32" s="146" t="s">
        <v>111</v>
      </c>
      <c r="D32" s="123"/>
      <c r="E32" s="124"/>
      <c r="F32" s="29">
        <v>1</v>
      </c>
      <c r="G32" s="29">
        <v>2</v>
      </c>
      <c r="H32" s="13"/>
      <c r="I32" s="4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customHeight="1">
      <c r="A33" s="13"/>
      <c r="B33" s="29" t="s">
        <v>112</v>
      </c>
      <c r="C33" s="146" t="s">
        <v>113</v>
      </c>
      <c r="D33" s="123"/>
      <c r="E33" s="124"/>
      <c r="F33" s="29">
        <v>2</v>
      </c>
      <c r="G33" s="29">
        <v>4</v>
      </c>
      <c r="H33" s="13"/>
      <c r="I33" s="4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>
      <c r="A34" s="13"/>
      <c r="B34" s="29" t="s">
        <v>114</v>
      </c>
      <c r="C34" s="146" t="s">
        <v>115</v>
      </c>
      <c r="D34" s="123"/>
      <c r="E34" s="124"/>
      <c r="F34" s="29">
        <v>-1</v>
      </c>
      <c r="G34" s="29">
        <v>5</v>
      </c>
      <c r="H34" s="13"/>
      <c r="I34" s="4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customHeight="1">
      <c r="A35" s="13"/>
      <c r="B35" s="29" t="s">
        <v>116</v>
      </c>
      <c r="C35" s="146" t="s">
        <v>117</v>
      </c>
      <c r="D35" s="123"/>
      <c r="E35" s="124"/>
      <c r="F35" s="29">
        <v>-1</v>
      </c>
      <c r="G35" s="29">
        <v>2</v>
      </c>
      <c r="H35" s="13"/>
      <c r="I35" s="4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customHeight="1">
      <c r="A36" s="13"/>
      <c r="B36" s="147" t="s">
        <v>118</v>
      </c>
      <c r="C36" s="123"/>
      <c r="D36" s="123"/>
      <c r="E36" s="123"/>
      <c r="F36" s="124"/>
      <c r="G36" s="35">
        <f>1.4+(-0.03*SUM(F28*G28,F29*G29,F30*G30,F31*G31,F32*G32,F33*G33,F34*G34,F35*G35))</f>
        <v>1.0699999999999998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dataValidations count="1">
    <dataValidation type="decimal" allowBlank="1" showErrorMessage="1" sqref="E9:E21 I9:I21 G28:G35 I28:I35">
      <formula1>0</formula1>
      <formula2>5</formula2>
    </dataValidation>
  </dataValidations>
  <pageMargins left="0.78749999999999998" right="0.78749999999999998" top="0.98402777777777795" bottom="0.98402777777777795" header="0" footer="0"/>
  <pageSetup scale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FF"/>
  </sheetPr>
  <dimension ref="A1:AF1000"/>
  <sheetViews>
    <sheetView workbookViewId="0"/>
  </sheetViews>
  <sheetFormatPr defaultColWidth="14.42578125" defaultRowHeight="15" customHeight="1"/>
  <cols>
    <col min="1" max="3" width="11.28515625" customWidth="1"/>
    <col min="4" max="4" width="14.7109375" customWidth="1"/>
    <col min="5" max="5" width="14" customWidth="1"/>
    <col min="6" max="6" width="20.28515625" customWidth="1"/>
    <col min="7" max="7" width="16.42578125" customWidth="1"/>
    <col min="8" max="8" width="20.42578125" customWidth="1"/>
    <col min="9" max="32" width="11.28515625" customWidth="1"/>
  </cols>
  <sheetData>
    <row r="1" spans="1:32" ht="12.75" customHeight="1">
      <c r="A1" s="13"/>
      <c r="B1" s="150" t="s">
        <v>119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6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ht="12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ht="12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ht="12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ht="12.75" customHeight="1">
      <c r="A5" s="13"/>
      <c r="B5" s="64" t="s">
        <v>120</v>
      </c>
      <c r="C5" s="65" t="s">
        <v>121</v>
      </c>
      <c r="D5" s="65" t="s">
        <v>122</v>
      </c>
      <c r="E5" s="66" t="s">
        <v>123</v>
      </c>
      <c r="F5" s="66" t="s">
        <v>124</v>
      </c>
      <c r="G5" s="66" t="s">
        <v>125</v>
      </c>
      <c r="H5" s="66" t="s">
        <v>126</v>
      </c>
      <c r="I5" s="66" t="s">
        <v>127</v>
      </c>
      <c r="J5" s="66" t="s">
        <v>128</v>
      </c>
      <c r="K5" s="66" t="s">
        <v>129</v>
      </c>
      <c r="L5" s="67" t="s">
        <v>130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ht="12.75" customHeight="1">
      <c r="A6" s="13"/>
      <c r="B6" s="68" t="s">
        <v>131</v>
      </c>
      <c r="C6" s="41">
        <v>150</v>
      </c>
      <c r="D6" s="29">
        <f t="shared" ref="D6:D7" si="0">SUM(E6:K6)</f>
        <v>494</v>
      </c>
      <c r="E6" s="69">
        <v>30</v>
      </c>
      <c r="F6" s="69">
        <v>85</v>
      </c>
      <c r="G6" s="69">
        <v>20</v>
      </c>
      <c r="H6" s="69">
        <v>300</v>
      </c>
      <c r="I6" s="69">
        <v>10</v>
      </c>
      <c r="J6" s="69">
        <v>25</v>
      </c>
      <c r="K6" s="69">
        <v>24</v>
      </c>
      <c r="L6" s="70">
        <f t="shared" ref="L6:L7" si="1">D6/C6</f>
        <v>3.2933333333333334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ht="12.75" customHeight="1">
      <c r="A7" s="13"/>
      <c r="B7" s="68" t="s">
        <v>132</v>
      </c>
      <c r="C7" s="29">
        <v>130</v>
      </c>
      <c r="D7" s="29">
        <f t="shared" si="0"/>
        <v>356</v>
      </c>
      <c r="E7" s="71">
        <v>20</v>
      </c>
      <c r="F7" s="71">
        <v>120</v>
      </c>
      <c r="G7" s="71">
        <v>30</v>
      </c>
      <c r="H7" s="71">
        <v>130</v>
      </c>
      <c r="I7" s="71">
        <v>10</v>
      </c>
      <c r="J7" s="71">
        <v>30</v>
      </c>
      <c r="K7" s="71">
        <v>16</v>
      </c>
      <c r="L7" s="70">
        <f t="shared" si="1"/>
        <v>2.7384615384615385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ht="12.75" customHeight="1">
      <c r="A8" s="13"/>
      <c r="B8" s="72"/>
      <c r="C8" s="29"/>
      <c r="D8" s="29"/>
      <c r="E8" s="71"/>
      <c r="F8" s="71"/>
      <c r="G8" s="71"/>
      <c r="H8" s="71"/>
      <c r="I8" s="71"/>
      <c r="J8" s="71"/>
      <c r="K8" s="71"/>
      <c r="L8" s="7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12.75" customHeight="1">
      <c r="A9" s="13"/>
      <c r="B9" s="72"/>
      <c r="C9" s="29"/>
      <c r="D9" s="29"/>
      <c r="E9" s="71"/>
      <c r="F9" s="71"/>
      <c r="G9" s="71"/>
      <c r="H9" s="71"/>
      <c r="I9" s="71"/>
      <c r="J9" s="71"/>
      <c r="K9" s="71"/>
      <c r="L9" s="7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ht="12.75" customHeight="1">
      <c r="A10" s="13"/>
      <c r="B10" s="72"/>
      <c r="C10" s="29"/>
      <c r="D10" s="29"/>
      <c r="E10" s="71"/>
      <c r="F10" s="71"/>
      <c r="G10" s="71"/>
      <c r="H10" s="71"/>
      <c r="I10" s="71"/>
      <c r="J10" s="71"/>
      <c r="K10" s="71"/>
      <c r="L10" s="7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 ht="12.75" customHeight="1">
      <c r="A11" s="13"/>
      <c r="B11" s="72"/>
      <c r="C11" s="29"/>
      <c r="D11" s="29"/>
      <c r="E11" s="71"/>
      <c r="F11" s="71"/>
      <c r="G11" s="71"/>
      <c r="H11" s="71"/>
      <c r="I11" s="71"/>
      <c r="J11" s="71"/>
      <c r="K11" s="71"/>
      <c r="L11" s="7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2" ht="12.75" customHeight="1">
      <c r="A12" s="13"/>
      <c r="B12" s="72"/>
      <c r="C12" s="29"/>
      <c r="D12" s="29"/>
      <c r="E12" s="71"/>
      <c r="F12" s="71"/>
      <c r="G12" s="71"/>
      <c r="H12" s="71"/>
      <c r="I12" s="71"/>
      <c r="J12" s="71"/>
      <c r="K12" s="71"/>
      <c r="L12" s="7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 ht="12.75" customHeight="1">
      <c r="A13" s="13"/>
      <c r="B13" s="72"/>
      <c r="C13" s="29"/>
      <c r="D13" s="29"/>
      <c r="E13" s="71"/>
      <c r="F13" s="71"/>
      <c r="G13" s="71"/>
      <c r="H13" s="71"/>
      <c r="I13" s="71"/>
      <c r="J13" s="71"/>
      <c r="K13" s="71"/>
      <c r="L13" s="7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 ht="12.75" customHeight="1">
      <c r="A14" s="13"/>
      <c r="B14" s="72"/>
      <c r="C14" s="29"/>
      <c r="D14" s="29"/>
      <c r="E14" s="71"/>
      <c r="F14" s="71"/>
      <c r="G14" s="71"/>
      <c r="H14" s="71"/>
      <c r="I14" s="71"/>
      <c r="J14" s="71"/>
      <c r="K14" s="71"/>
      <c r="L14" s="7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 ht="12.75" customHeight="1">
      <c r="A15" s="13"/>
      <c r="B15" s="72"/>
      <c r="C15" s="29"/>
      <c r="D15" s="29"/>
      <c r="E15" s="71"/>
      <c r="F15" s="71"/>
      <c r="G15" s="71"/>
      <c r="H15" s="71"/>
      <c r="I15" s="71"/>
      <c r="J15" s="71"/>
      <c r="K15" s="71"/>
      <c r="L15" s="7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 ht="12.75" customHeight="1">
      <c r="A16" s="13"/>
      <c r="B16" s="72"/>
      <c r="C16" s="29"/>
      <c r="D16" s="29"/>
      <c r="E16" s="71"/>
      <c r="F16" s="71"/>
      <c r="G16" s="71"/>
      <c r="H16" s="71"/>
      <c r="I16" s="71"/>
      <c r="J16" s="71"/>
      <c r="K16" s="71"/>
      <c r="L16" s="7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 ht="12.75" customHeight="1">
      <c r="A17" s="13"/>
      <c r="B17" s="72"/>
      <c r="C17" s="29"/>
      <c r="D17" s="29"/>
      <c r="E17" s="71"/>
      <c r="F17" s="71"/>
      <c r="G17" s="71"/>
      <c r="H17" s="71"/>
      <c r="I17" s="71"/>
      <c r="J17" s="71"/>
      <c r="K17" s="71"/>
      <c r="L17" s="7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 ht="12.75" customHeight="1">
      <c r="A18" s="13"/>
      <c r="B18" s="72"/>
      <c r="C18" s="29"/>
      <c r="D18" s="29"/>
      <c r="E18" s="71"/>
      <c r="F18" s="71"/>
      <c r="G18" s="71"/>
      <c r="H18" s="71"/>
      <c r="I18" s="71"/>
      <c r="J18" s="71"/>
      <c r="K18" s="71"/>
      <c r="L18" s="7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 ht="12.75" customHeight="1">
      <c r="A19" s="13"/>
      <c r="B19" s="72"/>
      <c r="C19" s="29"/>
      <c r="D19" s="29"/>
      <c r="E19" s="71"/>
      <c r="F19" s="71"/>
      <c r="G19" s="71"/>
      <c r="H19" s="71"/>
      <c r="I19" s="71"/>
      <c r="J19" s="71"/>
      <c r="K19" s="71"/>
      <c r="L19" s="7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ht="12.75" customHeight="1">
      <c r="A20" s="13"/>
      <c r="B20" s="72"/>
      <c r="C20" s="29"/>
      <c r="D20" s="29"/>
      <c r="E20" s="71"/>
      <c r="F20" s="71"/>
      <c r="G20" s="71"/>
      <c r="H20" s="71"/>
      <c r="I20" s="71"/>
      <c r="J20" s="71"/>
      <c r="K20" s="71"/>
      <c r="L20" s="7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ht="12.75" customHeight="1">
      <c r="A21" s="13"/>
      <c r="B21" s="72"/>
      <c r="C21" s="29"/>
      <c r="D21" s="29"/>
      <c r="E21" s="71"/>
      <c r="F21" s="71"/>
      <c r="G21" s="71"/>
      <c r="H21" s="71"/>
      <c r="I21" s="71"/>
      <c r="J21" s="71"/>
      <c r="K21" s="71"/>
      <c r="L21" s="7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 ht="12.75" customHeight="1">
      <c r="A22" s="13"/>
      <c r="B22" s="72"/>
      <c r="C22" s="29"/>
      <c r="D22" s="29"/>
      <c r="E22" s="71"/>
      <c r="F22" s="71"/>
      <c r="G22" s="71"/>
      <c r="H22" s="71"/>
      <c r="I22" s="71"/>
      <c r="J22" s="71"/>
      <c r="K22" s="71"/>
      <c r="L22" s="7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 ht="12.75" customHeight="1">
      <c r="A23" s="13"/>
      <c r="B23" s="72"/>
      <c r="C23" s="29"/>
      <c r="D23" s="29"/>
      <c r="E23" s="71"/>
      <c r="F23" s="71"/>
      <c r="G23" s="71"/>
      <c r="H23" s="71"/>
      <c r="I23" s="71"/>
      <c r="J23" s="71"/>
      <c r="K23" s="71"/>
      <c r="L23" s="7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2" ht="12.75" customHeight="1">
      <c r="A24" s="13"/>
      <c r="B24" s="72"/>
      <c r="C24" s="29"/>
      <c r="D24" s="29"/>
      <c r="E24" s="71"/>
      <c r="F24" s="71"/>
      <c r="G24" s="71"/>
      <c r="H24" s="71"/>
      <c r="I24" s="71"/>
      <c r="J24" s="71"/>
      <c r="K24" s="71"/>
      <c r="L24" s="7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 ht="12.75" customHeight="1">
      <c r="A25" s="13"/>
      <c r="B25" s="72"/>
      <c r="C25" s="29"/>
      <c r="D25" s="29"/>
      <c r="E25" s="71"/>
      <c r="F25" s="71"/>
      <c r="G25" s="71"/>
      <c r="H25" s="71"/>
      <c r="I25" s="71"/>
      <c r="J25" s="71"/>
      <c r="K25" s="71"/>
      <c r="L25" s="7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2" ht="12.75" customHeight="1">
      <c r="A26" s="13"/>
      <c r="B26" s="74"/>
      <c r="C26" s="32"/>
      <c r="D26" s="32"/>
      <c r="E26" s="75"/>
      <c r="F26" s="75"/>
      <c r="G26" s="75"/>
      <c r="H26" s="75"/>
      <c r="I26" s="75"/>
      <c r="J26" s="75"/>
      <c r="K26" s="75"/>
      <c r="L26" s="14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 ht="12.75" customHeight="1">
      <c r="A27" s="13"/>
      <c r="B27" s="22" t="s">
        <v>133</v>
      </c>
      <c r="C27" s="76"/>
      <c r="D27" s="76">
        <f t="shared" ref="D27:K27" si="2">SUM(D6:D26)</f>
        <v>850</v>
      </c>
      <c r="E27" s="76">
        <f t="shared" si="2"/>
        <v>50</v>
      </c>
      <c r="F27" s="76">
        <f t="shared" si="2"/>
        <v>205</v>
      </c>
      <c r="G27" s="76">
        <f t="shared" si="2"/>
        <v>50</v>
      </c>
      <c r="H27" s="76">
        <f t="shared" si="2"/>
        <v>430</v>
      </c>
      <c r="I27" s="76">
        <f t="shared" si="2"/>
        <v>20</v>
      </c>
      <c r="J27" s="76">
        <f t="shared" si="2"/>
        <v>55</v>
      </c>
      <c r="K27" s="76">
        <f t="shared" si="2"/>
        <v>40</v>
      </c>
      <c r="L27" s="77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 ht="12.75" customHeight="1">
      <c r="A28" s="13"/>
      <c r="B28" s="13"/>
      <c r="C28" s="13"/>
      <c r="D28" s="13"/>
      <c r="E28" s="13"/>
      <c r="F28" s="13"/>
      <c r="G28" s="13"/>
      <c r="H28" s="13"/>
      <c r="I28" s="13"/>
      <c r="J28" s="151" t="s">
        <v>134</v>
      </c>
      <c r="K28" s="111"/>
      <c r="L28" s="78">
        <v>8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 ht="12.75" customHeight="1">
      <c r="A29" s="13"/>
      <c r="B29" s="79" t="s">
        <v>135</v>
      </c>
      <c r="C29" s="80"/>
      <c r="D29" s="81"/>
      <c r="E29" s="82">
        <v>5.5E-2</v>
      </c>
      <c r="F29" s="82">
        <v>0.1976</v>
      </c>
      <c r="G29" s="82">
        <f t="shared" ref="G29:K29" si="3">(G27*1)/$D$27</f>
        <v>5.8823529411764705E-2</v>
      </c>
      <c r="H29" s="82">
        <f t="shared" si="3"/>
        <v>0.50588235294117645</v>
      </c>
      <c r="I29" s="82">
        <f t="shared" si="3"/>
        <v>2.3529411764705882E-2</v>
      </c>
      <c r="J29" s="82">
        <f t="shared" si="3"/>
        <v>6.4705882352941183E-2</v>
      </c>
      <c r="K29" s="82">
        <f t="shared" si="3"/>
        <v>4.7058823529411764E-2</v>
      </c>
      <c r="L29" s="83">
        <f>SUM(E29:K29)</f>
        <v>0.95259999999999989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 ht="12.75" customHeight="1"/>
    <row r="31" spans="1:32" ht="12.75" customHeight="1"/>
    <row r="32" spans="1: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28:K28"/>
  </mergeCells>
  <pageMargins left="0.78749999999999998" right="0.78749999999999998" top="1.05277777777778" bottom="1.05277777777778" header="0" footer="0"/>
  <pageSetup scale="0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 Históricos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Robson Arruda</cp:lastModifiedBy>
  <dcterms:modified xsi:type="dcterms:W3CDTF">2021-11-21T01:38:24Z</dcterms:modified>
</cp:coreProperties>
</file>