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3"/>
  </bookViews>
  <sheets>
    <sheet name="Attribution and License" sheetId="8" r:id="rId1"/>
    <sheet name="Interview" sheetId="2" r:id="rId2"/>
    <sheet name="Scorecard" sheetId="3" r:id="rId3"/>
    <sheet name="Roadmap" sheetId="9" r:id="rId4"/>
    <sheet name="Roadmap Chart" sheetId="5" r:id="rId5"/>
    <sheet name="Lookups" sheetId="4" r:id="rId6"/>
    <sheet name="Background Images" sheetId="7"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50001"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5" i="9" l="1"/>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W38" i="9"/>
  <c r="W35" i="9"/>
  <c r="S38" i="9"/>
  <c r="S35" i="9"/>
  <c r="O38" i="9"/>
  <c r="O35" i="9"/>
  <c r="K38" i="9"/>
  <c r="K35" i="9"/>
  <c r="E35" i="9"/>
  <c r="G35" i="9"/>
  <c r="E38" i="9"/>
  <c r="G38" i="9"/>
  <c r="G94" i="2"/>
  <c r="G81" i="2"/>
  <c r="X133" i="9"/>
  <c r="F43" i="3"/>
  <c r="W130" i="9"/>
  <c r="W131" i="9"/>
  <c r="X130" i="9"/>
  <c r="E43" i="3"/>
  <c r="W127" i="9"/>
  <c r="W128" i="9"/>
  <c r="X127" i="9"/>
  <c r="D43" i="3"/>
  <c r="W125" i="9"/>
  <c r="X124" i="9"/>
  <c r="F42" i="3"/>
  <c r="W121" i="9"/>
  <c r="W122" i="9"/>
  <c r="X121" i="9"/>
  <c r="E42" i="3"/>
  <c r="W119" i="9"/>
  <c r="X118" i="9"/>
  <c r="D42" i="3"/>
  <c r="W115" i="9"/>
  <c r="W116" i="9"/>
  <c r="X115" i="9"/>
  <c r="F41" i="3"/>
  <c r="W112" i="9"/>
  <c r="W113" i="9"/>
  <c r="X112" i="9"/>
  <c r="E41" i="3"/>
  <c r="W108" i="9"/>
  <c r="W109" i="9"/>
  <c r="W110" i="9"/>
  <c r="X108" i="9"/>
  <c r="D41" i="3"/>
  <c r="Y127" i="9"/>
  <c r="C43" i="3"/>
  <c r="Y118" i="9"/>
  <c r="C42" i="3"/>
  <c r="Y108" i="9"/>
  <c r="C41" i="3"/>
  <c r="W104" i="9"/>
  <c r="X104" i="9"/>
  <c r="F40" i="3"/>
  <c r="W102" i="9"/>
  <c r="X101" i="9"/>
  <c r="E40" i="3"/>
  <c r="W97" i="9"/>
  <c r="W98" i="9"/>
  <c r="W99" i="9"/>
  <c r="X97" i="9"/>
  <c r="D40" i="3"/>
  <c r="W94" i="9"/>
  <c r="X94" i="9"/>
  <c r="F39" i="3"/>
  <c r="W91" i="9"/>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W55" i="9"/>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1" i="9"/>
  <c r="W32" i="9"/>
  <c r="X31" i="9"/>
  <c r="D33" i="3"/>
  <c r="Y40" i="9"/>
  <c r="C34" i="3"/>
  <c r="Y31" i="9"/>
  <c r="C33" i="3"/>
  <c r="W20" i="9"/>
  <c r="W21" i="9"/>
  <c r="W22" i="9"/>
  <c r="X20" i="9"/>
  <c r="W24" i="9"/>
  <c r="W25" i="9"/>
  <c r="W26"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8" i="9"/>
  <c r="S109" i="9"/>
  <c r="S110" i="9"/>
  <c r="T108" i="9"/>
  <c r="S112" i="9"/>
  <c r="S113" i="9"/>
  <c r="T112" i="9"/>
  <c r="U108" i="9"/>
  <c r="G21" i="5"/>
  <c r="O116" i="9"/>
  <c r="O115" i="9"/>
  <c r="P115" i="9"/>
  <c r="O108" i="9"/>
  <c r="O109" i="9"/>
  <c r="O110" i="9"/>
  <c r="P108" i="9"/>
  <c r="O112" i="9"/>
  <c r="O113" i="9"/>
  <c r="P112" i="9"/>
  <c r="Q108" i="9"/>
  <c r="E21" i="5"/>
  <c r="K108" i="9"/>
  <c r="K109" i="9"/>
  <c r="K110" i="9"/>
  <c r="L108" i="9"/>
  <c r="K112" i="9"/>
  <c r="K113"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S91" i="9"/>
  <c r="T91" i="9"/>
  <c r="S94" i="9"/>
  <c r="T94" i="9"/>
  <c r="U88" i="9"/>
  <c r="G19" i="5"/>
  <c r="O88" i="9"/>
  <c r="O89" i="9"/>
  <c r="P88" i="9"/>
  <c r="O92" i="9"/>
  <c r="O91" i="9"/>
  <c r="P91" i="9"/>
  <c r="O94" i="9"/>
  <c r="P94" i="9"/>
  <c r="Q88" i="9"/>
  <c r="E19" i="5"/>
  <c r="K92" i="9"/>
  <c r="K91"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S55" i="9"/>
  <c r="T53" i="9"/>
  <c r="S57" i="9"/>
  <c r="S58" i="9"/>
  <c r="T57" i="9"/>
  <c r="U50" i="9"/>
  <c r="G15" i="5"/>
  <c r="O50" i="9"/>
  <c r="P50" i="9"/>
  <c r="O55" i="9"/>
  <c r="P53" i="9"/>
  <c r="O57" i="9"/>
  <c r="O58" i="9"/>
  <c r="P57" i="9"/>
  <c r="Q50" i="9"/>
  <c r="E15" i="5"/>
  <c r="K55" i="9"/>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1" i="9"/>
  <c r="S32" i="9"/>
  <c r="T31" i="9"/>
  <c r="S37" i="9"/>
  <c r="T37" i="9"/>
  <c r="U31" i="9"/>
  <c r="G13" i="5"/>
  <c r="O34" i="9"/>
  <c r="P34" i="9"/>
  <c r="O31" i="9"/>
  <c r="O32" i="9"/>
  <c r="P31" i="9"/>
  <c r="O37" i="9"/>
  <c r="P37" i="9"/>
  <c r="Q31" i="9"/>
  <c r="E13" i="5"/>
  <c r="K34" i="9"/>
  <c r="L34" i="9"/>
  <c r="K31" i="9"/>
  <c r="K32" i="9"/>
  <c r="L31" i="9"/>
  <c r="K37" i="9"/>
  <c r="L37" i="9"/>
  <c r="M31" i="9"/>
  <c r="C13" i="5"/>
  <c r="S20" i="9"/>
  <c r="S21" i="9"/>
  <c r="S22" i="9"/>
  <c r="T20" i="9"/>
  <c r="S26" i="9"/>
  <c r="S24" i="9"/>
  <c r="S25" i="9"/>
  <c r="T24" i="9"/>
  <c r="S29" i="9"/>
  <c r="S28" i="9"/>
  <c r="T28" i="9"/>
  <c r="U20" i="9"/>
  <c r="G12" i="5"/>
  <c r="O20" i="9"/>
  <c r="O21" i="9"/>
  <c r="O22" i="9"/>
  <c r="P20" i="9"/>
  <c r="O26" i="9"/>
  <c r="O24" i="9"/>
  <c r="O25" i="9"/>
  <c r="P24" i="9"/>
  <c r="O29" i="9"/>
  <c r="O28" i="9"/>
  <c r="P28" i="9"/>
  <c r="Q20" i="9"/>
  <c r="E12" i="5"/>
  <c r="K21" i="9"/>
  <c r="K20" i="9"/>
  <c r="K22" i="9"/>
  <c r="L20" i="9"/>
  <c r="K24" i="9"/>
  <c r="K25" i="9"/>
  <c r="K26" i="9"/>
  <c r="L24" i="9"/>
  <c r="K28" i="9"/>
  <c r="K29" i="9"/>
  <c r="L28" i="9"/>
  <c r="M20" i="9"/>
  <c r="C12" i="5"/>
  <c r="E20" i="9"/>
  <c r="G20" i="9"/>
  <c r="E21" i="9"/>
  <c r="G21" i="9"/>
  <c r="E22" i="9"/>
  <c r="G22" i="9"/>
  <c r="H20" i="9"/>
  <c r="E24" i="9"/>
  <c r="G24" i="9"/>
  <c r="E25" i="9"/>
  <c r="G25" i="9"/>
  <c r="E26" i="9"/>
  <c r="G26" i="9"/>
  <c r="H24" i="9"/>
  <c r="E28" i="9"/>
  <c r="G28" i="9"/>
  <c r="E29" i="9"/>
  <c r="G29" i="9"/>
  <c r="H28" i="9"/>
  <c r="I20" i="9"/>
  <c r="E131" i="9"/>
  <c r="E130" i="9"/>
  <c r="E128" i="9"/>
  <c r="E127" i="9"/>
  <c r="E125" i="9"/>
  <c r="E122" i="9"/>
  <c r="E121" i="9"/>
  <c r="E119" i="9"/>
  <c r="E116" i="9"/>
  <c r="E115" i="9"/>
  <c r="E113" i="9"/>
  <c r="E112" i="9"/>
  <c r="E109" i="9"/>
  <c r="E110" i="9"/>
  <c r="E108" i="9"/>
  <c r="E104" i="9"/>
  <c r="E102" i="9"/>
  <c r="E99" i="9"/>
  <c r="E98" i="9"/>
  <c r="E97" i="9"/>
  <c r="E94" i="9"/>
  <c r="E92" i="9"/>
  <c r="E91" i="9"/>
  <c r="E89" i="9"/>
  <c r="E88" i="9"/>
  <c r="E85" i="9"/>
  <c r="E83" i="9"/>
  <c r="E82" i="9"/>
  <c r="E80" i="9"/>
  <c r="E79" i="9"/>
  <c r="E73" i="9"/>
  <c r="E72" i="9"/>
  <c r="E70" i="9"/>
  <c r="E69" i="9"/>
  <c r="E67" i="9"/>
  <c r="E66" i="9"/>
  <c r="E64" i="9"/>
  <c r="E63" i="9"/>
  <c r="E61" i="9"/>
  <c r="E60" i="9"/>
  <c r="E58" i="9"/>
  <c r="E57" i="9"/>
  <c r="E55" i="9"/>
  <c r="E50" i="9"/>
  <c r="E47" i="9"/>
  <c r="E46" i="9"/>
  <c r="E44" i="9"/>
  <c r="E43" i="9"/>
  <c r="E40" i="9"/>
  <c r="E37" i="9"/>
  <c r="E34" i="9"/>
  <c r="E32" i="9"/>
  <c r="E31"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3" i="9"/>
  <c r="G112" i="9"/>
  <c r="H112" i="9"/>
  <c r="G110" i="9"/>
  <c r="G109" i="9"/>
  <c r="G108" i="9"/>
  <c r="H108" i="9"/>
  <c r="I108" i="9"/>
  <c r="G104" i="9"/>
  <c r="H104" i="9"/>
  <c r="G102" i="9"/>
  <c r="H101" i="9"/>
  <c r="G99" i="9"/>
  <c r="G98" i="9"/>
  <c r="G97" i="9"/>
  <c r="H97" i="9"/>
  <c r="I97" i="9"/>
  <c r="G94" i="9"/>
  <c r="H94" i="9"/>
  <c r="G92" i="9"/>
  <c r="G91"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G55" i="9"/>
  <c r="H53" i="9"/>
  <c r="G50" i="9"/>
  <c r="H50" i="9"/>
  <c r="I50" i="9"/>
  <c r="G47" i="9"/>
  <c r="G46" i="9"/>
  <c r="H46" i="9"/>
  <c r="G44" i="9"/>
  <c r="G43" i="9"/>
  <c r="H43" i="9"/>
  <c r="G40" i="9"/>
  <c r="H40" i="9"/>
  <c r="I40" i="9"/>
  <c r="G37" i="9"/>
  <c r="H37" i="9"/>
  <c r="G34" i="9"/>
  <c r="H34" i="9"/>
  <c r="G32" i="9"/>
  <c r="G31" i="9"/>
  <c r="H31" i="9"/>
  <c r="I31" i="9"/>
  <c r="Y12" i="3"/>
  <c r="X12" i="3"/>
  <c r="W12" i="3"/>
  <c r="V12" i="3"/>
  <c r="G382" i="2"/>
  <c r="H376" i="2"/>
  <c r="G387" i="2"/>
  <c r="G392" i="2"/>
  <c r="H387" i="2"/>
  <c r="G404" i="2"/>
  <c r="H400" i="2"/>
  <c r="J376" i="2"/>
  <c r="Y23" i="3"/>
  <c r="G411" i="2"/>
  <c r="G417" i="2"/>
  <c r="H411" i="2"/>
  <c r="G424" i="2"/>
  <c r="G431" i="2"/>
  <c r="H424" i="2"/>
  <c r="H439" i="2"/>
  <c r="J411" i="2"/>
  <c r="Y24" i="3"/>
  <c r="G338" i="2"/>
  <c r="G342" i="2"/>
  <c r="G346" i="2"/>
  <c r="H338" i="2"/>
  <c r="G350" i="2"/>
  <c r="G360" i="2"/>
  <c r="H350" i="2"/>
  <c r="G364" i="2"/>
  <c r="G370" i="2"/>
  <c r="H364" i="2"/>
  <c r="J338" i="2"/>
  <c r="Y22" i="3"/>
  <c r="G304" i="2"/>
  <c r="G309" i="2"/>
  <c r="G314" i="2"/>
  <c r="H304" i="2"/>
  <c r="G324" i="2"/>
  <c r="H320" i="2"/>
  <c r="G329" i="2"/>
  <c r="H329" i="2"/>
  <c r="J304" i="2"/>
  <c r="X21" i="3"/>
  <c r="G277" i="2"/>
  <c r="G281" i="2"/>
  <c r="H277" i="2"/>
  <c r="G28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G158" i="2"/>
  <c r="H150" i="2"/>
  <c r="G162" i="2"/>
  <c r="G166" i="2"/>
  <c r="H162" i="2"/>
  <c r="J138" i="2"/>
  <c r="W16" i="3"/>
  <c r="G100" i="2"/>
  <c r="H100" i="2"/>
  <c r="G111" i="2"/>
  <c r="G118" i="2"/>
  <c r="H111" i="2"/>
  <c r="G124" i="2"/>
  <c r="G130" i="2"/>
  <c r="H124" i="2"/>
  <c r="J100" i="2"/>
  <c r="V15" i="3"/>
  <c r="G62" i="2"/>
  <c r="G65" i="2"/>
  <c r="H62" i="2"/>
  <c r="G73" i="2"/>
  <c r="H73" i="2"/>
  <c r="G89" i="2"/>
  <c r="H89" i="2"/>
  <c r="J62" i="2"/>
  <c r="V14" i="3"/>
  <c r="G18" i="2"/>
  <c r="G23" i="2"/>
  <c r="G28" i="2"/>
  <c r="H18" i="2"/>
  <c r="G35" i="2"/>
  <c r="G41" i="2"/>
  <c r="G44"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<sst xmlns="http://schemas.openxmlformats.org/spreadsheetml/2006/main" count="1496" uniqueCount="504">
  <si>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</si>
  <si>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</si>
  <si>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</si>
  <si>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</si>
  <si>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</si>
  <si>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</si>
  <si>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</si>
  <si>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</si>
  <si>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</si>
  <si>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</si>
  <si>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</si>
  <si>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</si>
  <si>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</si>
  <si>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</si>
  <si>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</si>
  <si>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</si>
  <si>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</si>
  <si>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</si>
  <si>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</si>
  <si>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</si>
  <si>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</si>
  <si>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</si>
  <si>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</si>
  <si>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</si>
  <si>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</si>
  <si>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</si>
  <si>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</si>
  <si>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</si>
  <si>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</si>
  <si>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</si>
  <si>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</si>
  <si>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</si>
  <si>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</si>
  <si>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</si>
  <si>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</si>
  <si>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</si>
  <si>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</si>
  <si>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</si>
  <si>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</si>
  <si>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</si>
  <si>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</si>
  <si>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</si>
  <si>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</si>
  <si>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</si>
  <si>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</si>
  <si>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</si>
  <si>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</si>
  <si>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</si>
  <si>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</si>
  <si>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</si>
  <si>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</si>
  <si>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</si>
  <si>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</si>
  <si>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</si>
  <si>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</si>
  <si>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</si>
  <si>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</si>
  <si>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</si>
  <si>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</si>
  <si>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</si>
  <si>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</si>
  <si>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</si>
  <si>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</si>
  <si>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</si>
  <si>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</si>
  <si>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</si>
  <si>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</si>
  <si>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</si>
  <si>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</si>
  <si>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</si>
  <si>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</si>
  <si>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</si>
  <si>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</si>
  <si>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</si>
  <si>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</si>
  <si>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</si>
  <si>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</si>
  <si>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</si>
  <si>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</si>
  <si>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</si>
  <si>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</si>
  <si>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</si>
  <si>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</si>
  <si>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</si>
  <si>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</si>
  <si>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</si>
  <si>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</si>
  <si>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</si>
  <si>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</si>
  <si>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</si>
  <si>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</si>
  <si>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</si>
  <si>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</si>
  <si>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</si>
  <si>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</si>
  <si>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</si>
  <si>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</si>
  <si>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</si>
  <si>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</si>
  <si>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</si>
  <si>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</si>
  <si>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</si>
  <si>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</si>
  <si>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</si>
  <si>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</si>
  <si>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</si>
  <si>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</si>
  <si>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</si>
  <si>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</si>
  <si>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</si>
  <si>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</si>
  <si>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</si>
  <si>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</si>
  <si>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</si>
  <si>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</si>
  <si>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</si>
  <si>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</si>
  <si>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</si>
  <si>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</si>
  <si>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</si>
  <si>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</si>
  <si>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</si>
  <si>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</si>
  <si>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</si>
  <si>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</si>
  <si>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</si>
  <si>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</si>
  <si>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</si>
  <si>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</si>
  <si>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</si>
  <si>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</si>
  <si>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</si>
  <si>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</si>
  <si>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</si>
  <si>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</si>
  <si>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</si>
  <si>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</si>
  <si>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</si>
  <si>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</si>
  <si>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</si>
  <si>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</si>
  <si>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</si>
  <si>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</si>
  <si>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</si>
  <si>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</si>
  <si>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</si>
  <si>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</si>
  <si>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</si>
  <si>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</si>
  <si>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</si>
  <si>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</si>
  <si>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</si>
  <si>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</si>
  <si>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</si>
  <si>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</si>
  <si>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</si>
  <si>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</si>
  <si>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</si>
  <si>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</si>
  <si>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</si>
  <si>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</si>
  <si>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</si>
  <si>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</si>
  <si>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</si>
  <si>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</si>
  <si>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</si>
  <si>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</si>
  <si>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</si>
  <si>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</si>
  <si>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</si>
  <si>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</si>
  <si>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</si>
  <si>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</si>
  <si>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</si>
  <si>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</si>
  <si>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</si>
  <si>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</si>
  <si>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</si>
  <si>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</si>
  <si>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</si>
  <si>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</si>
  <si>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</si>
  <si>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</si>
  <si>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</si>
  <si>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</si>
  <si>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</si>
  <si>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</si>
  <si>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</si>
  <si>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</si>
  <si>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</si>
  <si>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</si>
  <si>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</si>
  <si>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</si>
  <si>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</si>
  <si>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</si>
  <si>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</si>
  <si>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</si>
  <si>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</si>
  <si>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</si>
  <si>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</si>
  <si>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</si>
  <si>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</si>
  <si>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</si>
  <si>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</si>
  <si>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</si>
  <si>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</si>
  <si>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</si>
  <si>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</si>
  <si>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</si>
  <si>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</si>
  <si>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</si>
  <si>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</si>
  <si>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</si>
  <si>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</si>
  <si>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</si>
  <si>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</si>
  <si>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</si>
  <si>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</si>
  <si>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</si>
  <si>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</si>
  <si>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</si>
  <si>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</si>
  <si>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</si>
  <si>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</si>
  <si>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</si>
  <si>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</si>
  <si>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</si>
  <si>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</si>
  <si>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</si>
  <si>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</si>
  <si>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</si>
  <si>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</si>
  <si>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</si>
  <si>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</si>
  <si>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</si>
  <si>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</si>
  <si>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</si>
  <si>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</si>
  <si>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</si>
  <si>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</si>
  <si>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</si>
  <si>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</si>
  <si>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</si>
  <si>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</si>
  <si>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</si>
  <si>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</si>
  <si>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</si>
  <si>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</si>
  <si>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</si>
  <si>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</si>
  <si>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</si>
  <si>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</si>
  <si>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</si>
  <si>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</si>
  <si>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</si>
  <si>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</si>
  <si>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</si>
  <si>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</si>
  <si>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</si>
  <si>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</si>
  <si>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</si>
  <si>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</si>
  <si>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</si>
  <si>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</si>
  <si>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</si>
  <si>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</si>
  <si>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</si>
  <si>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</si>
  <si>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</si>
  <si>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</si>
  <si>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</si>
  <si>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</si>
  <si>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</si>
  <si>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</si>
  <si>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</si>
  <si>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</si>
  <si>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</si>
  <si>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</si>
  <si>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</si>
  <si>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</si>
  <si>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</si>
  <si>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</si>
  <si>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</si>
  <si>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</si>
  <si>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</si>
  <si>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</si>
  <si>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</si>
  <si>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</si>
  <si>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</si>
  <si>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</si>
  <si>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</si>
  <si>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</si>
  <si>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</si>
  <si>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</si>
  <si>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</si>
  <si>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</si>
  <si>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</si>
  <si>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</si>
  <si>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</si>
  <si>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</si>
  <si>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</si>
  <si>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</si>
  <si>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</si>
  <si>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</si>
  <si>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</si>
  <si>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</si>
  <si>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</si>
  <si>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</si>
  <si>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</si>
  <si>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</si>
  <si>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</si>
  <si>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</si>
  <si>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</si>
  <si>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</si>
  <si>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</si>
  <si>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</si>
  <si>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</si>
  <si>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</si>
  <si>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</si>
  <si>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</si>
  <si>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</si>
  <si>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</si>
  <si>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</si>
  <si>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</si>
  <si>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</si>
  <si>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</si>
  <si>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</si>
  <si>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</si>
  <si>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</si>
  <si>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</si>
  <si>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</si>
  <si>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</si>
  <si>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</si>
  <si>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</si>
  <si>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</si>
  <si>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</si>
  <si>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</si>
  <si>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</si>
  <si>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</si>
  <si>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</si>
  <si>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</si>
  <si>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</si>
  <si>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</si>
  <si>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</si>
  <si>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</si>
  <si>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</si>
  <si>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</si>
  <si>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</si>
  <si>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</si>
  <si>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</si>
  <si>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</si>
  <si>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</si>
  <si>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</si>
  <si>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</si>
  <si>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</si>
  <si>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</si>
  <si>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</si>
  <si>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</si>
  <si>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</si>
  <si>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</si>
  <si>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</si>
  <si>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</si>
  <si>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</si>
  <si>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</si>
  <si>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</si>
  <si>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</si>
  <si>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</si>
  <si>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</si>
  <si>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</si>
  <si>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</si>
  <si>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</si>
  <si>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</si>
  <si>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</si>
  <si>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</si>
  <si>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</si>
  <si>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</si>
  <si>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</si>
  <si>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</si>
  <si>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</si>
  <si>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</si>
  <si>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</si>
  <si>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</si>
  <si>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</si>
  <si>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</si>
  <si>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</si>
  <si>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</si>
  <si>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</si>
  <si>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</si>
  <si>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</si>
  <si>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</si>
  <si>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</si>
  <si>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</si>
  <si>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</si>
  <si>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</si>
  <si>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</si>
  <si>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</si>
  <si>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</si>
  <si>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</si>
  <si>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</si>
  <si>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</si>
  <si>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</si>
  <si>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</si>
  <si>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</si>
  <si>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</si>
  <si>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</si>
  <si>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</si>
  <si>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</si>
  <si>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</si>
  <si>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</si>
  <si>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</si>
  <si>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</si>
  <si>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</si>
  <si>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</si>
  <si>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</si>
  <si>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</si>
  <si>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</si>
  <si>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</si>
  <si>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</si>
  <si>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</si>
  <si>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</si>
  <si>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</si>
  <si>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</si>
  <si>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</si>
  <si>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</si>
  <si>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</si>
  <si>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</si>
  <si>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</si>
  <si>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</si>
  <si>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</si>
  <si>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</si>
  <si>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</si>
  <si>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</si>
  <si>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</si>
  <si>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</si>
  <si>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</si>
  <si>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</si>
  <si>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</si>
  <si>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</si>
  <si>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</si>
  <si>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</si>
  <si>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</si>
  <si>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</si>
  <si>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</si>
  <si>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</si>
  <si>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</si>
  <si>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</si>
  <si>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</si>
  <si>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</si>
  <si>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</si>
  <si>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</si>
  <si>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</si>
  <si>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</si>
  <si>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</si>
  <si>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</si>
  <si>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</si>
  <si>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</si>
  <si>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</si>
  <si>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</si>
  <si>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</si>
  <si>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</si>
  <si>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</si>
  <si>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</si>
  <si>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</si>
  <si>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</si>
  <si>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</si>
  <si>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</si>
  <si>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</si>
  <si>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</si>
  <si>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</si>
  <si>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</si>
  <si>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</si>
  <si>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</si>
  <si>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</si>
  <si>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</si>
  <si>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</si>
  <si>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</si>
  <si>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</si>
  <si>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</si>
  <si>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</si>
  <si>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</si>
  <si>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</si>
  <si>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</si>
  <si>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</si>
  <si>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</si>
  <si>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</si>
  <si>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</si>
  <si>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</si>
  <si>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</si>
  <si>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10,12,14</t>
  </si>
  <si>
    <t>11,19</t>
  </si>
  <si>
    <t>4,5,7,13,16,17,18</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</si>
  <si>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</si>
  <si>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</si>
  <si>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</si>
  <si>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</si>
  <si>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</si>
  <si>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</si>
  <si>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</si>
  <si>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</si>
  <si>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Acme Brick Co</t>
  </si>
  <si>
    <t>Brick Builder</t>
  </si>
  <si>
    <t>v1.0</t>
  </si>
  <si>
    <t>Steve</t>
  </si>
  <si>
    <t>Willy Thomas, Kate Smith, Joe Kats, Ars Hickory, Rick Links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</si>
</sst>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2" fillId="0" borderId="3" xfId="0" applyFont="1" applyBorder="1" applyAlignment="1">
      <alignment wrapText="1"/>
    </xf>
    <xf numFmtId="0" fontId="2" fillId="0" borderId="7"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8" fillId="0" borderId="3" xfId="0" applyFont="1" applyBorder="1" applyAlignment="1">
      <alignment wrapText="1"/>
    </xf>
    <xf numFmtId="0" fontId="8" fillId="0" borderId="14" xfId="0" applyFont="1" applyBorder="1" applyAlignment="1">
      <alignment wrapText="1"/>
    </xf>
    <xf numFmtId="0" fontId="1" fillId="0" borderId="1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1" fillId="0" borderId="3" xfId="0" applyFont="1" applyBorder="1" applyAlignment="1">
      <alignment wrapText="1"/>
    </xf>
    <xf numFmtId="0" fontId="11" fillId="0" borderId="7" xfId="0" applyFont="1" applyBorder="1" applyAlignment="1">
      <alignment wrapText="1"/>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3" borderId="3" xfId="0" applyFont="1" applyFill="1" applyBorder="1" applyAlignment="1">
      <alignment wrapText="1"/>
    </xf>
    <xf numFmtId="0" fontId="2" fillId="3" borderId="7" xfId="0" applyFont="1" applyFill="1" applyBorder="1" applyAlignment="1">
      <alignment wrapText="1"/>
    </xf>
    <xf numFmtId="0" fontId="2" fillId="10" borderId="4"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65" xfId="0" applyFont="1" applyFill="1" applyBorder="1" applyAlignment="1">
      <alignment wrapText="1"/>
    </xf>
    <xf numFmtId="0" fontId="2" fillId="3" borderId="41" xfId="0" applyFont="1" applyFill="1" applyBorder="1" applyAlignment="1">
      <alignment wrapText="1"/>
    </xf>
    <xf numFmtId="0" fontId="2" fillId="3" borderId="5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0" fontId="2" fillId="12" borderId="37"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1" xfId="0" applyNumberFormat="1" applyFont="1" applyFill="1" applyBorder="1" applyAlignment="1">
      <alignment horizontal="center" vertical="center" wrapText="1"/>
    </xf>
    <xf numFmtId="0" fontId="2" fillId="14" borderId="76"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8" fillId="3" borderId="49" xfId="0" applyFont="1" applyFill="1" applyBorder="1" applyAlignment="1">
      <alignment wrapText="1"/>
    </xf>
    <xf numFmtId="0" fontId="8" fillId="3" borderId="42" xfId="0" applyFont="1" applyFill="1" applyBorder="1" applyAlignment="1">
      <alignment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0" fontId="2" fillId="8" borderId="76" xfId="0" applyNumberFormat="1" applyFont="1" applyFill="1" applyBorder="1" applyAlignment="1">
      <alignment horizontal="center" vertical="center"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4" fillId="7" borderId="0" xfId="0" applyFont="1" applyFill="1" applyBorder="1" applyAlignment="1">
      <alignment horizontal="center" wrapText="1"/>
    </xf>
    <xf numFmtId="0" fontId="15" fillId="17" borderId="0" xfId="1" applyFont="1" applyFill="1" applyBorder="1" applyAlignment="1">
      <alignment horizontal="center"/>
    </xf>
    <xf numFmtId="0" fontId="16" fillId="17" borderId="0" xfId="1" applyFont="1" applyFill="1" applyBorder="1" applyAlignment="1">
      <alignment horizontal="center"/>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Followed Hyperlink" xfId="4" builtinId="9" hidden="1"/>
    <cellStyle name="Hyperlink 2" xfId="3"/>
    <cellStyle name="Normal" xfId="0" builtinId="0"/>
    <cellStyle name="Normal 2" xfId="1"/>
    <cellStyle name="Percent 2" xfId="2"/>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5"/>
          <c:y val="0.91054313099041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1.2</c:v>
                </c:pt>
                <c:pt idx="2">
                  <c:v>1.05</c:v>
                </c:pt>
                <c:pt idx="3">
                  <c:v>0.0</c:v>
                </c:pt>
                <c:pt idx="4">
                  <c:v>0.0</c:v>
                </c:pt>
                <c:pt idx="5">
                  <c:v>0.0</c:v>
                </c:pt>
                <c:pt idx="6">
                  <c:v>0.0</c:v>
                </c:pt>
                <c:pt idx="7">
                  <c:v>0.0</c:v>
                </c:pt>
                <c:pt idx="8">
                  <c:v>0.0</c:v>
                </c:pt>
                <c:pt idx="9">
                  <c:v>0.0</c:v>
                </c:pt>
                <c:pt idx="10">
                  <c:v>0.0</c:v>
                </c:pt>
                <c:pt idx="11">
                  <c:v>0.0</c:v>
                </c:pt>
              </c:numCache>
            </c:numRef>
          </c:val>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1.483333333333333</c:v>
                </c:pt>
                <c:pt idx="1">
                  <c:v>1.2</c:v>
                </c:pt>
                <c:pt idx="2">
                  <c:v>1.05</c:v>
                </c:pt>
                <c:pt idx="3">
                  <c:v>0.0</c:v>
                </c:pt>
                <c:pt idx="4">
                  <c:v>0.0</c:v>
                </c:pt>
                <c:pt idx="5">
                  <c:v>0.0</c:v>
                </c:pt>
                <c:pt idx="6">
                  <c:v>0.0</c:v>
                </c:pt>
                <c:pt idx="7">
                  <c:v>0.0</c:v>
                </c:pt>
                <c:pt idx="8">
                  <c:v>0.0</c:v>
                </c:pt>
                <c:pt idx="9">
                  <c:v>0.0</c:v>
                </c:pt>
                <c:pt idx="10">
                  <c:v>0.0</c:v>
                </c:pt>
                <c:pt idx="11">
                  <c:v>0.0</c:v>
                </c:pt>
              </c:numCache>
            </c:numRef>
          </c:val>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0.0</c:v>
                </c:pt>
                <c:pt idx="1">
                  <c:v>0.0</c:v>
                </c:pt>
                <c:pt idx="2">
                  <c:v>0.0</c:v>
                </c:pt>
                <c:pt idx="3">
                  <c:v>1.1</c:v>
                </c:pt>
                <c:pt idx="4">
                  <c:v>1.55</c:v>
                </c:pt>
                <c:pt idx="5">
                  <c:v>1.45</c:v>
                </c:pt>
                <c:pt idx="6">
                  <c:v>0.0</c:v>
                </c:pt>
                <c:pt idx="7">
                  <c:v>0.0</c:v>
                </c:pt>
                <c:pt idx="8">
                  <c:v>0.0</c:v>
                </c:pt>
                <c:pt idx="9">
                  <c:v>0.0</c:v>
                </c:pt>
                <c:pt idx="10">
                  <c:v>0.0</c:v>
                </c:pt>
                <c:pt idx="11">
                  <c:v>0.0</c:v>
                </c:pt>
              </c:numCache>
            </c:numRef>
          </c:val>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4E-17"/>
                  <c:y val="-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0.0</c:v>
                </c:pt>
                <c:pt idx="1">
                  <c:v>0.0</c:v>
                </c:pt>
                <c:pt idx="2">
                  <c:v>0.0</c:v>
                </c:pt>
                <c:pt idx="3">
                  <c:v>0.0</c:v>
                </c:pt>
                <c:pt idx="4">
                  <c:v>0.0</c:v>
                </c:pt>
                <c:pt idx="5">
                  <c:v>0.0</c:v>
                </c:pt>
                <c:pt idx="6">
                  <c:v>0.0</c:v>
                </c:pt>
                <c:pt idx="7">
                  <c:v>0.0</c:v>
                </c:pt>
                <c:pt idx="8">
                  <c:v>0.0</c:v>
                </c:pt>
                <c:pt idx="9">
                  <c:v>1.933333333333334</c:v>
                </c:pt>
                <c:pt idx="10">
                  <c:v>1.7</c:v>
                </c:pt>
                <c:pt idx="11">
                  <c:v>0.95</c:v>
                </c:pt>
              </c:numCache>
            </c:numRef>
          </c:val>
        </c:ser>
        <c:dLbls>
          <c:showLegendKey val="0"/>
          <c:showVal val="0"/>
          <c:showCatName val="0"/>
          <c:showSerName val="0"/>
          <c:showPercent val="0"/>
          <c:showBubbleSize val="0"/>
        </c:dLbls>
        <c:axId val="-705114080"/>
        <c:axId val="-583025040"/>
      </c:radarChart>
      <c:catAx>
        <c:axId val="-7051140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025040"/>
        <c:crosses val="autoZero"/>
        <c:auto val="1"/>
        <c:lblAlgn val="ctr"/>
        <c:lblOffset val="100"/>
        <c:noMultiLvlLbl val="0"/>
      </c:catAx>
      <c:valAx>
        <c:axId val="-583025040"/>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1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Chart'!$B$18:$J$18</c:f>
              <c:numCache>
                <c:formatCode>0.00</c:formatCode>
                <c:ptCount val="9"/>
                <c:pt idx="0">
                  <c:v>1.85</c:v>
                </c:pt>
                <c:pt idx="1">
                  <c:v>1.85</c:v>
                </c:pt>
                <c:pt idx="2" formatCode="General">
                  <c:v>1.85</c:v>
                </c:pt>
                <c:pt idx="3">
                  <c:v>1.85</c:v>
                </c:pt>
                <c:pt idx="4" formatCode="General">
                  <c:v>1.85</c:v>
                </c:pt>
                <c:pt idx="5">
                  <c:v>2.0</c:v>
                </c:pt>
                <c:pt idx="6" formatCode="General">
                  <c:v>2.0</c:v>
                </c:pt>
                <c:pt idx="7">
                  <c:v>2.0</c:v>
                </c:pt>
                <c:pt idx="8" formatCode="General">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588167216"/>
        <c:axId val="-588206976"/>
      </c:areaChart>
      <c:catAx>
        <c:axId val="-5881672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588206976"/>
        <c:crosses val="autoZero"/>
        <c:auto val="1"/>
        <c:lblAlgn val="ctr"/>
        <c:lblOffset val="100"/>
        <c:tickLblSkip val="9"/>
        <c:tickMarkSkip val="9"/>
        <c:noMultiLvlLbl val="0"/>
      </c:catAx>
      <c:valAx>
        <c:axId val="-58820697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881672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Chart'!$B$19:$J$19</c:f>
              <c:numCache>
                <c:formatCode>0.00</c:formatCode>
                <c:ptCount val="9"/>
                <c:pt idx="0">
                  <c:v>1.05</c:v>
                </c:pt>
                <c:pt idx="1">
                  <c:v>1.2</c:v>
                </c:pt>
                <c:pt idx="2" formatCode="General">
                  <c:v>1.2</c:v>
                </c:pt>
                <c:pt idx="3">
                  <c:v>1.35</c:v>
                </c:pt>
                <c:pt idx="4" formatCode="General">
                  <c:v>1.35</c:v>
                </c:pt>
                <c:pt idx="5">
                  <c:v>1.6</c:v>
                </c:pt>
                <c:pt idx="6" formatCode="General">
                  <c:v>1.6</c:v>
                </c:pt>
                <c:pt idx="7">
                  <c:v>2.0</c:v>
                </c:pt>
                <c:pt idx="8" formatCode="General">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579141776"/>
        <c:axId val="-588237520"/>
      </c:areaChart>
      <c:catAx>
        <c:axId val="-5791417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588237520"/>
        <c:crosses val="autoZero"/>
        <c:auto val="1"/>
        <c:lblAlgn val="ctr"/>
        <c:lblOffset val="100"/>
        <c:tickLblSkip val="9"/>
        <c:tickMarkSkip val="9"/>
        <c:noMultiLvlLbl val="0"/>
      </c:catAx>
      <c:valAx>
        <c:axId val="-5882375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791417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Chart'!$B$20:$J$20</c:f>
              <c:numCache>
                <c:formatCode>0.00</c:formatCode>
                <c:ptCount val="9"/>
                <c:pt idx="0">
                  <c:v>1.116666666666667</c:v>
                </c:pt>
                <c:pt idx="1">
                  <c:v>1.116666666666667</c:v>
                </c:pt>
                <c:pt idx="2" formatCode="General">
                  <c:v>1.116666666666667</c:v>
                </c:pt>
                <c:pt idx="3">
                  <c:v>1.116666666666667</c:v>
                </c:pt>
                <c:pt idx="4" formatCode="General">
                  <c:v>1.116666666666667</c:v>
                </c:pt>
                <c:pt idx="5">
                  <c:v>1.266666666666667</c:v>
                </c:pt>
                <c:pt idx="6" formatCode="General">
                  <c:v>1.266666666666667</c:v>
                </c:pt>
                <c:pt idx="7">
                  <c:v>1.516666666666667</c:v>
                </c:pt>
                <c:pt idx="8" formatCode="General">
                  <c:v>1.516666666666667</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704672384"/>
        <c:axId val="-704670064"/>
      </c:areaChart>
      <c:catAx>
        <c:axId val="-704672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704670064"/>
        <c:crosses val="autoZero"/>
        <c:auto val="1"/>
        <c:lblAlgn val="ctr"/>
        <c:lblOffset val="100"/>
        <c:tickLblSkip val="9"/>
        <c:tickMarkSkip val="9"/>
        <c:noMultiLvlLbl val="0"/>
      </c:catAx>
      <c:valAx>
        <c:axId val="-7046700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6723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1.933333333333334</c:v>
                </c:pt>
                <c:pt idx="1">
                  <c:v>1.933333333333334</c:v>
                </c:pt>
                <c:pt idx="2" formatCode="General">
                  <c:v>1.933333333333334</c:v>
                </c:pt>
                <c:pt idx="3">
                  <c:v>2.083333333333333</c:v>
                </c:pt>
                <c:pt idx="4" formatCode="General">
                  <c:v>2.083333333333333</c:v>
                </c:pt>
                <c:pt idx="5">
                  <c:v>2.083333333333333</c:v>
                </c:pt>
                <c:pt idx="6" formatCode="General">
                  <c:v>2.083333333333333</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704798896"/>
        <c:axId val="-583361184"/>
      </c:areaChart>
      <c:catAx>
        <c:axId val="-704798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583361184"/>
        <c:crosses val="autoZero"/>
        <c:auto val="1"/>
        <c:lblAlgn val="ctr"/>
        <c:lblOffset val="100"/>
        <c:tickLblSkip val="9"/>
        <c:tickMarkSkip val="9"/>
        <c:noMultiLvlLbl val="0"/>
      </c:catAx>
      <c:valAx>
        <c:axId val="-58336118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70479889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Chart'!$B$22:$J$22</c:f>
              <c:numCache>
                <c:formatCode>0.00</c:formatCode>
                <c:ptCount val="9"/>
                <c:pt idx="0">
                  <c:v>1.7</c:v>
                </c:pt>
                <c:pt idx="1">
                  <c:v>1.7</c:v>
                </c:pt>
                <c:pt idx="2" formatCode="General">
                  <c:v>1.7</c:v>
                </c:pt>
                <c:pt idx="3">
                  <c:v>1.7</c:v>
                </c:pt>
                <c:pt idx="4" formatCode="General">
                  <c:v>1.7</c:v>
                </c:pt>
                <c:pt idx="5">
                  <c:v>1.85</c:v>
                </c:pt>
                <c:pt idx="6" formatCode="General">
                  <c:v>1.85</c:v>
                </c:pt>
                <c:pt idx="7">
                  <c:v>1.85</c:v>
                </c:pt>
                <c:pt idx="8" formatCode="General">
                  <c:v>1.85</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583466192"/>
        <c:axId val="-497500128"/>
      </c:areaChart>
      <c:catAx>
        <c:axId val="-5834661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497500128"/>
        <c:crosses val="autoZero"/>
        <c:auto val="1"/>
        <c:lblAlgn val="ctr"/>
        <c:lblOffset val="100"/>
        <c:tickLblSkip val="9"/>
        <c:tickMarkSkip val="9"/>
        <c:noMultiLvlLbl val="0"/>
      </c:catAx>
      <c:valAx>
        <c:axId val="-4975001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8346619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Chart'!$B$23:$J$23</c:f>
              <c:numCache>
                <c:formatCode>0.00</c:formatCode>
                <c:ptCount val="9"/>
                <c:pt idx="0">
                  <c:v>0.95</c:v>
                </c:pt>
                <c:pt idx="1">
                  <c:v>1.05</c:v>
                </c:pt>
                <c:pt idx="2" formatCode="General">
                  <c:v>1.05</c:v>
                </c:pt>
                <c:pt idx="3">
                  <c:v>1.2</c:v>
                </c:pt>
                <c:pt idx="4" formatCode="General">
                  <c:v>1.2</c:v>
                </c:pt>
                <c:pt idx="5">
                  <c:v>1.45</c:v>
                </c:pt>
                <c:pt idx="6" formatCode="General">
                  <c:v>1.45</c:v>
                </c:pt>
                <c:pt idx="7">
                  <c:v>1.6</c:v>
                </c:pt>
                <c:pt idx="8" formatCode="General">
                  <c:v>1.6</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497566960"/>
        <c:axId val="-497564912"/>
      </c:areaChart>
      <c:catAx>
        <c:axId val="-4975669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497564912"/>
        <c:crosses val="autoZero"/>
        <c:auto val="1"/>
        <c:lblAlgn val="ctr"/>
        <c:lblOffset val="100"/>
        <c:tickLblSkip val="9"/>
        <c:tickMarkSkip val="9"/>
        <c:noMultiLvlLbl val="0"/>
      </c:catAx>
      <c:valAx>
        <c:axId val="-49756491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4975669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2.333333333333333</c:v>
                </c:pt>
                <c:pt idx="1">
                  <c:v>2.5</c:v>
                </c:pt>
                <c:pt idx="2">
                  <c:v>2.2</c:v>
                </c:pt>
                <c:pt idx="3">
                  <c:v>1.916666666666666</c:v>
                </c:pt>
                <c:pt idx="4">
                  <c:v>1.95</c:v>
                </c:pt>
                <c:pt idx="5">
                  <c:v>1.7</c:v>
                </c:pt>
                <c:pt idx="6">
                  <c:v>2.0</c:v>
                </c:pt>
                <c:pt idx="7">
                  <c:v>2.0</c:v>
                </c:pt>
                <c:pt idx="8">
                  <c:v>1.516666666666667</c:v>
                </c:pt>
                <c:pt idx="9">
                  <c:v>2.333333333333333</c:v>
                </c:pt>
                <c:pt idx="10">
                  <c:v>1.85</c:v>
                </c:pt>
                <c:pt idx="11">
                  <c:v>1.6</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2.166666666666667</c:v>
                </c:pt>
                <c:pt idx="1">
                  <c:v>2.0</c:v>
                </c:pt>
                <c:pt idx="2">
                  <c:v>1.7</c:v>
                </c:pt>
                <c:pt idx="3">
                  <c:v>1.916666666666666</c:v>
                </c:pt>
                <c:pt idx="4">
                  <c:v>1.95</c:v>
                </c:pt>
                <c:pt idx="5">
                  <c:v>1.7</c:v>
                </c:pt>
                <c:pt idx="6">
                  <c:v>2.0</c:v>
                </c:pt>
                <c:pt idx="7">
                  <c:v>1.6</c:v>
                </c:pt>
                <c:pt idx="8">
                  <c:v>1.266666666666667</c:v>
                </c:pt>
                <c:pt idx="9">
                  <c:v>2.083333333333333</c:v>
                </c:pt>
                <c:pt idx="10">
                  <c:v>1.85</c:v>
                </c:pt>
                <c:pt idx="11">
                  <c:v>1.45</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2.0</c:v>
                </c:pt>
                <c:pt idx="1">
                  <c:v>1.75</c:v>
                </c:pt>
                <c:pt idx="2">
                  <c:v>1.45</c:v>
                </c:pt>
                <c:pt idx="3">
                  <c:v>1.35</c:v>
                </c:pt>
                <c:pt idx="4">
                  <c:v>1.7</c:v>
                </c:pt>
                <c:pt idx="5">
                  <c:v>1.7</c:v>
                </c:pt>
                <c:pt idx="6">
                  <c:v>1.85</c:v>
                </c:pt>
                <c:pt idx="7">
                  <c:v>1.35</c:v>
                </c:pt>
                <c:pt idx="8">
                  <c:v>1.116666666666667</c:v>
                </c:pt>
                <c:pt idx="9">
                  <c:v>2.083333333333333</c:v>
                </c:pt>
                <c:pt idx="10">
                  <c:v>1.7</c:v>
                </c:pt>
                <c:pt idx="11">
                  <c:v>1.2</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1.583333333333333</c:v>
                </c:pt>
                <c:pt idx="1">
                  <c:v>1.5</c:v>
                </c:pt>
                <c:pt idx="2">
                  <c:v>1.2</c:v>
                </c:pt>
                <c:pt idx="3">
                  <c:v>1.2</c:v>
                </c:pt>
                <c:pt idx="4">
                  <c:v>1.7</c:v>
                </c:pt>
                <c:pt idx="5">
                  <c:v>1.45</c:v>
                </c:pt>
                <c:pt idx="6">
                  <c:v>1.85</c:v>
                </c:pt>
                <c:pt idx="7">
                  <c:v>1.2</c:v>
                </c:pt>
                <c:pt idx="8">
                  <c:v>1.116666666666667</c:v>
                </c:pt>
                <c:pt idx="9">
                  <c:v>1.933333333333334</c:v>
                </c:pt>
                <c:pt idx="10">
                  <c:v>1.7</c:v>
                </c:pt>
                <c:pt idx="11">
                  <c:v>1.05</c:v>
                </c:pt>
              </c:numCache>
            </c:numRef>
          </c:val>
          <c:extLst xmlns:c16r2="http://schemas.microsoft.com/office/drawing/2015/06/char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1.483333333333333</c:v>
                </c:pt>
                <c:pt idx="1">
                  <c:v>1.2</c:v>
                </c:pt>
                <c:pt idx="2">
                  <c:v>1.05</c:v>
                </c:pt>
                <c:pt idx="3">
                  <c:v>1.1</c:v>
                </c:pt>
                <c:pt idx="4">
                  <c:v>1.55</c:v>
                </c:pt>
                <c:pt idx="5">
                  <c:v>1.45</c:v>
                </c:pt>
                <c:pt idx="6">
                  <c:v>1.85</c:v>
                </c:pt>
                <c:pt idx="7">
                  <c:v>1.05</c:v>
                </c:pt>
                <c:pt idx="8">
                  <c:v>1.116666666666667</c:v>
                </c:pt>
                <c:pt idx="9">
                  <c:v>1.933333333333334</c:v>
                </c:pt>
                <c:pt idx="10">
                  <c:v>1.7</c:v>
                </c:pt>
                <c:pt idx="11">
                  <c:v>0.95</c:v>
                </c:pt>
              </c:numCache>
            </c:numRef>
          </c:val>
        </c:ser>
        <c:dLbls>
          <c:showLegendKey val="0"/>
          <c:showVal val="0"/>
          <c:showCatName val="0"/>
          <c:showSerName val="0"/>
          <c:showPercent val="0"/>
          <c:showBubbleSize val="0"/>
        </c:dLbls>
        <c:axId val="-497528496"/>
        <c:axId val="-497526176"/>
      </c:radarChart>
      <c:catAx>
        <c:axId val="-497528496"/>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497526176"/>
        <c:crosses val="autoZero"/>
        <c:auto val="1"/>
        <c:lblAlgn val="ctr"/>
        <c:lblOffset val="100"/>
        <c:noMultiLvlLbl val="0"/>
      </c:catAx>
      <c:valAx>
        <c:axId val="-497526176"/>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497528496"/>
        <c:crosses val="autoZero"/>
        <c:crossBetween val="between"/>
        <c:majorUnit val="1.0"/>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3"/>
          <c:y val="0.913738019169329"/>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0.01875"/>
                  <c:y val="0.057507987220447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0.0145833333333334"/>
                  <c:y val="0.0383386581469648"/>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0354166666666668"/>
                  <c:y val="0.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2.333333333333333</c:v>
                </c:pt>
                <c:pt idx="1">
                  <c:v>2.5</c:v>
                </c:pt>
                <c:pt idx="2">
                  <c:v>2.2</c:v>
                </c:pt>
                <c:pt idx="3">
                  <c:v>0.0</c:v>
                </c:pt>
                <c:pt idx="4">
                  <c:v>0.0</c:v>
                </c:pt>
                <c:pt idx="5">
                  <c:v>0.0</c:v>
                </c:pt>
                <c:pt idx="6">
                  <c:v>0.0</c:v>
                </c:pt>
                <c:pt idx="7">
                  <c:v>0.0</c:v>
                </c:pt>
                <c:pt idx="8">
                  <c:v>0.0</c:v>
                </c:pt>
                <c:pt idx="9">
                  <c:v>0.0</c:v>
                </c:pt>
                <c:pt idx="10">
                  <c:v>0.0</c:v>
                </c:pt>
                <c:pt idx="11">
                  <c:v>0.0</c:v>
                </c:pt>
              </c:numCache>
            </c:numRef>
          </c:val>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70833333333335"/>
                  <c:y val="0.00638977635782747"/>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0250000000000001"/>
                  <c:y val="-0.0191693290734825"/>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01875"/>
                  <c:y val="-0.0479233226837061"/>
                </c:manualLayout>
              </c:layout>
              <c:showLegendKey val="0"/>
              <c:showVal val="1"/>
              <c:showCatName val="0"/>
              <c:showSerName val="0"/>
              <c:showPercent val="0"/>
              <c:showBubbleSize val="0"/>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0.0</c:v>
                </c:pt>
                <c:pt idx="1">
                  <c:v>0.0</c:v>
                </c:pt>
                <c:pt idx="2">
                  <c:v>0.0</c:v>
                </c:pt>
                <c:pt idx="3">
                  <c:v>1.916666666666666</c:v>
                </c:pt>
                <c:pt idx="4">
                  <c:v>1.95</c:v>
                </c:pt>
                <c:pt idx="5">
                  <c:v>1.7</c:v>
                </c:pt>
                <c:pt idx="6">
                  <c:v>0.0</c:v>
                </c:pt>
                <c:pt idx="7">
                  <c:v>0.0</c:v>
                </c:pt>
                <c:pt idx="8">
                  <c:v>0.0</c:v>
                </c:pt>
                <c:pt idx="9">
                  <c:v>0.0</c:v>
                </c:pt>
                <c:pt idx="10">
                  <c:v>0.0</c:v>
                </c:pt>
                <c:pt idx="11">
                  <c:v>0.0</c:v>
                </c:pt>
              </c:numCache>
            </c:numRef>
          </c:val>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0.00416666666666667"/>
                  <c:y val="-0.0575079872204473"/>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0104166666666667"/>
                  <c:y val="-0.0319488817891374"/>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0229166666666666"/>
                  <c:y val="-0.0319488817891374"/>
                </c:manualLayout>
              </c:layout>
              <c:showLegendKey val="0"/>
              <c:showVal val="1"/>
              <c:showCatName val="0"/>
              <c:showSerName val="0"/>
              <c:showPercent val="0"/>
              <c:showBubbleSize val="0"/>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0.0</c:v>
                </c:pt>
                <c:pt idx="1">
                  <c:v>0.0</c:v>
                </c:pt>
                <c:pt idx="2">
                  <c:v>0.0</c:v>
                </c:pt>
                <c:pt idx="3">
                  <c:v>0.0</c:v>
                </c:pt>
                <c:pt idx="4">
                  <c:v>0.0</c:v>
                </c:pt>
                <c:pt idx="5">
                  <c:v>0.0</c:v>
                </c:pt>
                <c:pt idx="6">
                  <c:v>2.0</c:v>
                </c:pt>
                <c:pt idx="7">
                  <c:v>2.0</c:v>
                </c:pt>
                <c:pt idx="8">
                  <c:v>1.516666666666667</c:v>
                </c:pt>
                <c:pt idx="9">
                  <c:v>0.0</c:v>
                </c:pt>
                <c:pt idx="10">
                  <c:v>0.0</c:v>
                </c:pt>
                <c:pt idx="11">
                  <c:v>0.0</c:v>
                </c:pt>
              </c:numCache>
            </c:numRef>
          </c:val>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395833333333333"/>
                  <c:y val="-0.0287539936102237"/>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0.0166666666666667"/>
                  <c:y val="0.0287539936102236"/>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00208333333333333"/>
                  <c:y val="0.0511182108626198"/>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0.0</c:v>
                </c:pt>
                <c:pt idx="1">
                  <c:v>0.0</c:v>
                </c:pt>
                <c:pt idx="2">
                  <c:v>0.0</c:v>
                </c:pt>
                <c:pt idx="3">
                  <c:v>0.0</c:v>
                </c:pt>
                <c:pt idx="4">
                  <c:v>0.0</c:v>
                </c:pt>
                <c:pt idx="5">
                  <c:v>0.0</c:v>
                </c:pt>
                <c:pt idx="6">
                  <c:v>0.0</c:v>
                </c:pt>
                <c:pt idx="7">
                  <c:v>0.0</c:v>
                </c:pt>
                <c:pt idx="8">
                  <c:v>0.0</c:v>
                </c:pt>
                <c:pt idx="9">
                  <c:v>2.333333333333333</c:v>
                </c:pt>
                <c:pt idx="10">
                  <c:v>1.85</c:v>
                </c:pt>
                <c:pt idx="11">
                  <c:v>1.6</c:v>
                </c:pt>
              </c:numCache>
            </c:numRef>
          </c:val>
        </c:ser>
        <c:dLbls>
          <c:showLegendKey val="0"/>
          <c:showVal val="0"/>
          <c:showCatName val="0"/>
          <c:showSerName val="0"/>
          <c:showPercent val="0"/>
          <c:showBubbleSize val="0"/>
        </c:dLbls>
        <c:axId val="-588446192"/>
        <c:axId val="-588485120"/>
      </c:radarChart>
      <c:catAx>
        <c:axId val="-5884461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85120"/>
        <c:crosses val="autoZero"/>
        <c:auto val="1"/>
        <c:lblAlgn val="ctr"/>
        <c:lblOffset val="100"/>
        <c:noMultiLvlLbl val="0"/>
      </c:catAx>
      <c:valAx>
        <c:axId val="-588485120"/>
        <c:scaling>
          <c:orientation val="minMax"/>
          <c:max val="3.0"/>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46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587314128"/>
        <c:axId val="-579216512"/>
      </c:areaChart>
      <c:catAx>
        <c:axId val="-587314128"/>
        <c:scaling>
          <c:orientation val="minMax"/>
        </c:scaling>
        <c:delete val="0"/>
        <c:axPos val="b"/>
        <c:majorTickMark val="none"/>
        <c:minorTickMark val="none"/>
        <c:tickLblPos val="none"/>
        <c:spPr>
          <a:ln w="9525">
            <a:noFill/>
          </a:ln>
        </c:spPr>
        <c:crossAx val="-579216512"/>
        <c:crosses val="autoZero"/>
        <c:auto val="1"/>
        <c:lblAlgn val="ctr"/>
        <c:lblOffset val="100"/>
        <c:tickMarkSkip val="1"/>
        <c:noMultiLvlLbl val="0"/>
      </c:catAx>
      <c:valAx>
        <c:axId val="-579216512"/>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58731412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Chart'!$B$12:$J$12</c:f>
              <c:numCache>
                <c:formatCode>0.00</c:formatCode>
                <c:ptCount val="9"/>
                <c:pt idx="0">
                  <c:v>1.483333333333333</c:v>
                </c:pt>
                <c:pt idx="1">
                  <c:v>1.583333333333333</c:v>
                </c:pt>
                <c:pt idx="2" formatCode="General">
                  <c:v>1.583333333333333</c:v>
                </c:pt>
                <c:pt idx="3">
                  <c:v>2.0</c:v>
                </c:pt>
                <c:pt idx="4" formatCode="General">
                  <c:v>2.0</c:v>
                </c:pt>
                <c:pt idx="5">
                  <c:v>2.166666666666667</c:v>
                </c:pt>
                <c:pt idx="6" formatCode="General">
                  <c:v>2.166666666666667</c:v>
                </c:pt>
                <c:pt idx="7">
                  <c:v>2.333333333333333</c:v>
                </c:pt>
                <c:pt idx="8" formatCode="General">
                  <c:v>2.333333333333333</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555310000"/>
        <c:axId val="-554869840"/>
      </c:areaChart>
      <c:catAx>
        <c:axId val="-5553100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54869840"/>
        <c:crosses val="autoZero"/>
        <c:auto val="1"/>
        <c:lblAlgn val="ctr"/>
        <c:lblOffset val="100"/>
        <c:tickLblSkip val="9"/>
        <c:tickMarkSkip val="9"/>
        <c:noMultiLvlLbl val="0"/>
      </c:catAx>
      <c:valAx>
        <c:axId val="-554869840"/>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5531000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1.2</c:v>
                </c:pt>
                <c:pt idx="1">
                  <c:v>1.5</c:v>
                </c:pt>
                <c:pt idx="2" formatCode="General">
                  <c:v>1.5</c:v>
                </c:pt>
                <c:pt idx="3">
                  <c:v>1.75</c:v>
                </c:pt>
                <c:pt idx="4" formatCode="General">
                  <c:v>1.75</c:v>
                </c:pt>
                <c:pt idx="5">
                  <c:v>2.0</c:v>
                </c:pt>
                <c:pt idx="6" formatCode="General">
                  <c:v>2.0</c:v>
                </c:pt>
                <c:pt idx="7">
                  <c:v>2.5</c:v>
                </c:pt>
                <c:pt idx="8" formatCode="General">
                  <c:v>2.5</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578982800"/>
        <c:axId val="-578887504"/>
      </c:areaChart>
      <c:catAx>
        <c:axId val="-5789828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78887504"/>
        <c:crosses val="autoZero"/>
        <c:auto val="1"/>
        <c:lblAlgn val="ctr"/>
        <c:lblOffset val="100"/>
        <c:tickLblSkip val="9"/>
        <c:tickMarkSkip val="9"/>
        <c:noMultiLvlLbl val="0"/>
      </c:catAx>
      <c:valAx>
        <c:axId val="-57888750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7898280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Chart'!$B$14:$J$14</c:f>
              <c:numCache>
                <c:formatCode>0.00</c:formatCode>
                <c:ptCount val="9"/>
                <c:pt idx="0">
                  <c:v>1.05</c:v>
                </c:pt>
                <c:pt idx="1">
                  <c:v>1.2</c:v>
                </c:pt>
                <c:pt idx="2" formatCode="General">
                  <c:v>1.2</c:v>
                </c:pt>
                <c:pt idx="3">
                  <c:v>1.45</c:v>
                </c:pt>
                <c:pt idx="4" formatCode="General">
                  <c:v>1.45</c:v>
                </c:pt>
                <c:pt idx="5">
                  <c:v>1.7</c:v>
                </c:pt>
                <c:pt idx="6" formatCode="General">
                  <c:v>1.7</c:v>
                </c:pt>
                <c:pt idx="7">
                  <c:v>2.2</c:v>
                </c:pt>
                <c:pt idx="8" formatCode="General">
                  <c:v>2.2</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554796688"/>
        <c:axId val="-554794368"/>
      </c:areaChart>
      <c:catAx>
        <c:axId val="-5547966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54794368"/>
        <c:crosses val="autoZero"/>
        <c:auto val="1"/>
        <c:lblAlgn val="ctr"/>
        <c:lblOffset val="100"/>
        <c:tickLblSkip val="9"/>
        <c:tickMarkSkip val="9"/>
        <c:noMultiLvlLbl val="0"/>
      </c:catAx>
      <c:valAx>
        <c:axId val="-55479436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547966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1.1</c:v>
                </c:pt>
                <c:pt idx="1">
                  <c:v>1.2</c:v>
                </c:pt>
                <c:pt idx="2" formatCode="General">
                  <c:v>1.2</c:v>
                </c:pt>
                <c:pt idx="3">
                  <c:v>1.35</c:v>
                </c:pt>
                <c:pt idx="4" formatCode="General">
                  <c:v>1.35</c:v>
                </c:pt>
                <c:pt idx="5">
                  <c:v>1.916666666666666</c:v>
                </c:pt>
                <c:pt idx="6" formatCode="General">
                  <c:v>1.916666666666666</c:v>
                </c:pt>
                <c:pt idx="7">
                  <c:v>1.916666666666666</c:v>
                </c:pt>
                <c:pt idx="8" formatCode="General">
                  <c:v>1.916666666666666</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555016464"/>
        <c:axId val="-555190352"/>
      </c:areaChart>
      <c:catAx>
        <c:axId val="-5550164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55190352"/>
        <c:crosses val="autoZero"/>
        <c:auto val="1"/>
        <c:lblAlgn val="ctr"/>
        <c:lblOffset val="100"/>
        <c:tickLblSkip val="9"/>
        <c:tickMarkSkip val="9"/>
        <c:noMultiLvlLbl val="0"/>
      </c:catAx>
      <c:valAx>
        <c:axId val="-5551903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550164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1.55</c:v>
                </c:pt>
                <c:pt idx="1">
                  <c:v>1.7</c:v>
                </c:pt>
                <c:pt idx="2" formatCode="General">
                  <c:v>1.7</c:v>
                </c:pt>
                <c:pt idx="3">
                  <c:v>1.7</c:v>
                </c:pt>
                <c:pt idx="4" formatCode="General">
                  <c:v>1.7</c:v>
                </c:pt>
                <c:pt idx="5">
                  <c:v>1.95</c:v>
                </c:pt>
                <c:pt idx="6" formatCode="General">
                  <c:v>1.95</c:v>
                </c:pt>
                <c:pt idx="7">
                  <c:v>1.95</c:v>
                </c:pt>
                <c:pt idx="8" formatCode="General">
                  <c:v>1.95</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579431248"/>
        <c:axId val="-579321520"/>
      </c:areaChart>
      <c:catAx>
        <c:axId val="-5794312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79321520"/>
        <c:crosses val="autoZero"/>
        <c:auto val="1"/>
        <c:lblAlgn val="ctr"/>
        <c:lblOffset val="100"/>
        <c:tickLblSkip val="9"/>
        <c:tickMarkSkip val="9"/>
        <c:noMultiLvlLbl val="0"/>
      </c:catAx>
      <c:valAx>
        <c:axId val="-5793215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7943124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Chart'!$B$17:$J$17</c:f>
              <c:numCache>
                <c:formatCode>0.00</c:formatCode>
                <c:ptCount val="9"/>
                <c:pt idx="0">
                  <c:v>1.45</c:v>
                </c:pt>
                <c:pt idx="1">
                  <c:v>1.45</c:v>
                </c:pt>
                <c:pt idx="2" formatCode="General">
                  <c:v>1.45</c:v>
                </c:pt>
                <c:pt idx="3">
                  <c:v>1.7</c:v>
                </c:pt>
                <c:pt idx="4" formatCode="General">
                  <c:v>1.7</c:v>
                </c:pt>
                <c:pt idx="5">
                  <c:v>1.7</c:v>
                </c:pt>
                <c:pt idx="6" formatCode="General">
                  <c:v>1.7</c:v>
                </c:pt>
                <c:pt idx="7">
                  <c:v>1.7</c:v>
                </c:pt>
                <c:pt idx="8" formatCode="General">
                  <c:v>1.7</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555283280"/>
        <c:axId val="-579702240"/>
      </c:areaChart>
      <c:catAx>
        <c:axId val="-555283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579702240"/>
        <c:crosses val="autoZero"/>
        <c:auto val="1"/>
        <c:lblAlgn val="ctr"/>
        <c:lblOffset val="100"/>
        <c:tickLblSkip val="9"/>
        <c:tickMarkSkip val="9"/>
        <c:noMultiLvlLbl val="0"/>
      </c:catAx>
      <c:valAx>
        <c:axId val="-57970224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55528328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3.xml"/><Relationship Id="rId12" Type="http://schemas.openxmlformats.org/officeDocument/2006/relationships/chart" Target="../charts/chart14.xml"/><Relationship Id="rId13" Type="http://schemas.openxmlformats.org/officeDocument/2006/relationships/chart" Target="../charts/chart15.xml"/><Relationship Id="rId14" Type="http://schemas.openxmlformats.org/officeDocument/2006/relationships/chart" Target="../charts/chart16.xml"/><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 Id="rId4" Type="http://schemas.openxmlformats.org/officeDocument/2006/relationships/chart" Target="../charts/chart6.xml"/><Relationship Id="rId5" Type="http://schemas.openxmlformats.org/officeDocument/2006/relationships/chart" Target="../charts/chart7.xml"/><Relationship Id="rId6" Type="http://schemas.openxmlformats.org/officeDocument/2006/relationships/chart" Target="../charts/chart8.xml"/><Relationship Id="rId7" Type="http://schemas.openxmlformats.org/officeDocument/2006/relationships/chart" Target="../charts/chart9.xml"/><Relationship Id="rId8" Type="http://schemas.openxmlformats.org/officeDocument/2006/relationships/chart" Target="../charts/chart10.xml"/><Relationship Id="rId9" Type="http://schemas.openxmlformats.org/officeDocument/2006/relationships/chart" Target="../charts/chart11.xml"/><Relationship Id="rId10"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printerSettings" Target="../printerSettings/printerSettings6.bin"/><Relationship Id="rId3"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 Id="rId3"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2"/>
  <sheetViews>
    <sheetView workbookViewId="0">
      <selection activeCell="B15" sqref="B15"/>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39" x14ac:dyDescent="0.15">
      <c r="A18" s="66"/>
      <c r="B18" s="68" t="s">
        <v>49</v>
      </c>
    </row>
    <row r="19" spans="1:3" x14ac:dyDescent="0.15">
      <c r="A19" s="66"/>
      <c r="B19" s="66"/>
    </row>
    <row r="20" spans="1:3" ht="26"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7"/>
  <sheetViews>
    <sheetView topLeftCell="B1" workbookViewId="0">
      <selection activeCell="D15" sqref="D15"/>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33203125" style="32" customWidth="1"/>
    <col min="6" max="6" width="4.83203125" style="27" hidden="1" customWidth="1"/>
    <col min="7" max="7" width="8.6640625" style="27" hidden="1" customWidth="1"/>
    <col min="8" max="8" width="8.6640625" style="134" hidden="1"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321" t="str">
        <f>CONCATENATE("SAMM Assessment Interview: ",D11," For ",D10)</f>
        <v>SAMM Assessment Interview: Brick Builder For Acme Brick Co</v>
      </c>
      <c r="C1" s="321"/>
      <c r="D1" s="321"/>
      <c r="E1" s="321"/>
      <c r="F1" s="321"/>
      <c r="G1" s="321"/>
      <c r="H1" s="321"/>
      <c r="I1" s="321"/>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322" t="s">
        <v>50</v>
      </c>
      <c r="C3" s="323"/>
      <c r="D3" s="323"/>
      <c r="E3" s="323"/>
      <c r="F3" s="323"/>
      <c r="G3" s="323"/>
      <c r="H3" s="323"/>
      <c r="I3" s="324"/>
      <c r="J3" s="10"/>
      <c r="K3" s="1"/>
      <c r="L3" s="139"/>
      <c r="M3" s="1"/>
      <c r="N3" s="1"/>
      <c r="O3" s="1"/>
      <c r="P3" s="1"/>
      <c r="Q3" s="1"/>
      <c r="R3" s="1"/>
      <c r="S3" s="1"/>
      <c r="T3" s="1"/>
      <c r="U3" s="1"/>
      <c r="V3" s="1"/>
      <c r="W3" s="1"/>
      <c r="X3" s="1"/>
      <c r="Y3" s="1"/>
      <c r="Z3" s="1"/>
    </row>
    <row r="4" spans="2:26" customFormat="1" ht="12.75" customHeight="1" x14ac:dyDescent="0.15">
      <c r="B4" s="325" t="s">
        <v>51</v>
      </c>
      <c r="C4" s="326"/>
      <c r="D4" s="326"/>
      <c r="E4" s="326"/>
      <c r="F4" s="326"/>
      <c r="G4" s="326"/>
      <c r="H4" s="326"/>
      <c r="I4" s="327"/>
      <c r="J4" s="10"/>
      <c r="K4" s="1"/>
      <c r="L4" s="139"/>
      <c r="M4" s="1"/>
      <c r="N4" s="1"/>
      <c r="O4" s="1"/>
      <c r="P4" s="1"/>
      <c r="Q4" s="1"/>
      <c r="R4" s="1"/>
      <c r="S4" s="1"/>
      <c r="T4" s="1"/>
      <c r="U4" s="1"/>
      <c r="V4" s="1"/>
      <c r="W4" s="1"/>
      <c r="X4" s="1"/>
      <c r="Y4" s="1"/>
      <c r="Z4" s="1"/>
    </row>
    <row r="5" spans="2:26" customFormat="1" ht="12.75" customHeight="1" x14ac:dyDescent="0.15">
      <c r="B5" s="313" t="s">
        <v>475</v>
      </c>
      <c r="C5" s="314"/>
      <c r="D5" s="314"/>
      <c r="E5" s="314"/>
      <c r="F5" s="314"/>
      <c r="G5" s="314"/>
      <c r="H5" s="314"/>
      <c r="I5" s="315"/>
      <c r="J5" s="10"/>
      <c r="K5" s="1"/>
      <c r="L5" s="139"/>
      <c r="M5" s="1"/>
      <c r="N5" s="1"/>
      <c r="O5" s="1"/>
      <c r="P5" s="1"/>
      <c r="Q5" s="1"/>
      <c r="R5" s="1"/>
      <c r="S5" s="1"/>
      <c r="T5" s="1"/>
      <c r="U5" s="1"/>
      <c r="V5" s="1"/>
      <c r="W5" s="1"/>
      <c r="X5" s="1"/>
      <c r="Y5" s="1"/>
      <c r="Z5" s="1"/>
    </row>
    <row r="6" spans="2:26" customFormat="1" ht="12.75" customHeight="1" x14ac:dyDescent="0.15">
      <c r="B6" s="313" t="s">
        <v>52</v>
      </c>
      <c r="C6" s="314"/>
      <c r="D6" s="314"/>
      <c r="E6" s="314"/>
      <c r="F6" s="314"/>
      <c r="G6" s="314"/>
      <c r="H6" s="314"/>
      <c r="I6" s="315"/>
      <c r="J6" s="10"/>
      <c r="K6" s="1"/>
      <c r="L6" s="139"/>
      <c r="M6" s="1"/>
      <c r="N6" s="1"/>
      <c r="O6" s="1"/>
      <c r="P6" s="1"/>
      <c r="Q6" s="1"/>
      <c r="R6" s="1"/>
      <c r="S6" s="1"/>
      <c r="T6" s="1"/>
      <c r="U6" s="1"/>
      <c r="V6" s="1"/>
      <c r="W6" s="1"/>
      <c r="X6" s="1"/>
      <c r="Y6" s="1"/>
      <c r="Z6" s="1"/>
    </row>
    <row r="7" spans="2:26" customFormat="1" ht="12.75" customHeight="1" x14ac:dyDescent="0.15">
      <c r="B7" s="313" t="s">
        <v>476</v>
      </c>
      <c r="C7" s="314"/>
      <c r="D7" s="314"/>
      <c r="E7" s="314"/>
      <c r="F7" s="314"/>
      <c r="G7" s="314"/>
      <c r="H7" s="314"/>
      <c r="I7" s="315"/>
      <c r="J7" s="10"/>
      <c r="K7" s="1"/>
      <c r="L7" s="139"/>
      <c r="M7" s="1"/>
      <c r="N7" s="1"/>
      <c r="O7" s="1"/>
      <c r="P7" s="1"/>
      <c r="Q7" s="1"/>
      <c r="R7" s="1"/>
      <c r="S7" s="1"/>
      <c r="T7" s="1"/>
      <c r="U7" s="1"/>
      <c r="V7" s="1"/>
      <c r="W7" s="1"/>
      <c r="X7" s="1"/>
      <c r="Y7" s="1"/>
      <c r="Z7" s="1"/>
    </row>
    <row r="8" spans="2:26" customFormat="1" ht="12.75" customHeight="1" thickBot="1" x14ac:dyDescent="0.2">
      <c r="B8" s="316" t="s">
        <v>53</v>
      </c>
      <c r="C8" s="317"/>
      <c r="D8" s="317"/>
      <c r="E8" s="317"/>
      <c r="F8" s="317"/>
      <c r="G8" s="317"/>
      <c r="H8" s="317"/>
      <c r="I8" s="318"/>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319" t="s">
        <v>54</v>
      </c>
      <c r="C10" s="320"/>
      <c r="D10" s="14" t="s">
        <v>499</v>
      </c>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328" t="s">
        <v>55</v>
      </c>
      <c r="C11" s="329"/>
      <c r="D11" s="15" t="s">
        <v>500</v>
      </c>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328" t="s">
        <v>56</v>
      </c>
      <c r="C12" s="329"/>
      <c r="D12" s="16">
        <v>42794</v>
      </c>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328" t="s">
        <v>57</v>
      </c>
      <c r="C13" s="330"/>
      <c r="D13" s="15" t="s">
        <v>502</v>
      </c>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331" t="s">
        <v>365</v>
      </c>
      <c r="C14" s="332"/>
      <c r="D14" s="17" t="s">
        <v>503</v>
      </c>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335" t="s">
        <v>58</v>
      </c>
      <c r="C16" s="335"/>
      <c r="D16" s="335"/>
      <c r="E16" s="335"/>
      <c r="F16" s="335"/>
      <c r="G16" s="335"/>
      <c r="H16" s="335"/>
      <c r="I16" s="335"/>
      <c r="J16" s="335"/>
      <c r="K16" s="1"/>
      <c r="Q16" s="1"/>
      <c r="R16" s="1"/>
      <c r="S16" s="1"/>
      <c r="T16" s="1"/>
      <c r="U16" s="1"/>
      <c r="V16" s="1"/>
      <c r="W16" s="1"/>
      <c r="X16" s="1"/>
      <c r="Y16" s="1"/>
      <c r="Z16" s="1"/>
    </row>
    <row r="17" spans="1:26" ht="12.75" customHeight="1" x14ac:dyDescent="0.15">
      <c r="B17" s="244" t="s">
        <v>59</v>
      </c>
      <c r="C17" s="245"/>
      <c r="D17" s="24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53" t="s">
        <v>61</v>
      </c>
      <c r="C18" s="297" t="s">
        <v>408</v>
      </c>
      <c r="D18" s="298"/>
      <c r="E18" s="5" t="s">
        <v>423</v>
      </c>
      <c r="F18" s="18">
        <v>1</v>
      </c>
      <c r="G18" s="18">
        <f>IFERROR(VLOOKUP(E18,AnswerATBL,2,FALSE),0)</f>
        <v>0.2</v>
      </c>
      <c r="H18" s="108">
        <f>IFERROR(AVERAGE(G18,G23,G28),0)</f>
        <v>0.46666666666666662</v>
      </c>
      <c r="I18" s="274"/>
      <c r="J18" s="247">
        <f>SUM(H18,H35,H48)</f>
        <v>1.4833333333333334</v>
      </c>
      <c r="K18" s="1"/>
      <c r="L18" s="141"/>
      <c r="M18" s="141"/>
      <c r="N18" s="141"/>
      <c r="O18" s="141"/>
      <c r="P18" s="141"/>
      <c r="Q18" s="1"/>
      <c r="R18" s="1"/>
      <c r="S18" s="1"/>
      <c r="T18" s="1"/>
      <c r="U18" s="1"/>
      <c r="V18" s="1"/>
      <c r="W18" s="1"/>
      <c r="X18" s="1"/>
      <c r="Y18" s="1"/>
      <c r="Z18" s="1"/>
    </row>
    <row r="19" spans="1:26" ht="12.75" customHeight="1" x14ac:dyDescent="0.15">
      <c r="B19" s="254"/>
      <c r="C19" s="232" t="s">
        <v>370</v>
      </c>
      <c r="D19" s="20" t="s">
        <v>62</v>
      </c>
      <c r="E19" s="29"/>
      <c r="F19" s="24"/>
      <c r="G19" s="24"/>
      <c r="H19" s="121"/>
      <c r="I19" s="275"/>
      <c r="J19" s="248"/>
      <c r="K19" s="1"/>
      <c r="L19" s="141"/>
      <c r="M19" s="141"/>
      <c r="N19" s="141"/>
      <c r="O19" s="141"/>
      <c r="P19" s="141"/>
      <c r="Q19" s="1"/>
      <c r="R19" s="1"/>
      <c r="S19" s="1"/>
      <c r="T19" s="1"/>
      <c r="U19" s="1"/>
      <c r="V19" s="1"/>
      <c r="W19" s="1"/>
      <c r="X19" s="1"/>
      <c r="Y19" s="1"/>
      <c r="Z19" s="1"/>
    </row>
    <row r="20" spans="1:26" ht="12.75" customHeight="1" x14ac:dyDescent="0.15">
      <c r="B20" s="254"/>
      <c r="C20" s="233" t="s">
        <v>370</v>
      </c>
      <c r="D20" s="19" t="s">
        <v>63</v>
      </c>
      <c r="E20" s="30"/>
      <c r="F20" s="25"/>
      <c r="G20" s="25"/>
      <c r="H20" s="122"/>
      <c r="I20" s="275"/>
      <c r="J20" s="248"/>
      <c r="K20" s="1"/>
      <c r="L20" s="141"/>
      <c r="M20" s="141"/>
      <c r="N20" s="141"/>
      <c r="O20" s="141"/>
      <c r="P20" s="141"/>
      <c r="Q20" s="1"/>
      <c r="R20" s="1"/>
      <c r="S20" s="1"/>
      <c r="T20" s="1"/>
      <c r="U20" s="1"/>
      <c r="V20" s="1"/>
      <c r="W20" s="1"/>
      <c r="X20" s="1"/>
      <c r="Y20" s="1"/>
      <c r="Z20" s="1"/>
    </row>
    <row r="21" spans="1:26" ht="12.75" customHeight="1" x14ac:dyDescent="0.15">
      <c r="B21" s="254"/>
      <c r="C21" s="233" t="s">
        <v>370</v>
      </c>
      <c r="D21" s="19" t="s">
        <v>64</v>
      </c>
      <c r="E21" s="30"/>
      <c r="F21" s="25"/>
      <c r="G21" s="25"/>
      <c r="H21" s="123"/>
      <c r="I21" s="275"/>
      <c r="J21" s="248"/>
      <c r="K21" s="1"/>
      <c r="L21" s="141"/>
      <c r="M21" s="141"/>
      <c r="N21" s="141"/>
      <c r="O21" s="141"/>
      <c r="P21" s="141"/>
      <c r="Q21" s="1"/>
      <c r="R21" s="1"/>
      <c r="S21" s="1"/>
      <c r="T21" s="1"/>
      <c r="U21" s="1"/>
      <c r="V21" s="1"/>
      <c r="W21" s="1"/>
      <c r="X21" s="1"/>
      <c r="Y21" s="1"/>
      <c r="Z21" s="1"/>
    </row>
    <row r="22" spans="1:26" ht="12.75" customHeight="1" x14ac:dyDescent="0.15">
      <c r="B22" s="254"/>
      <c r="C22" s="235"/>
      <c r="D22" s="21"/>
      <c r="E22" s="31"/>
      <c r="F22" s="26"/>
      <c r="G22" s="26"/>
      <c r="H22" s="124"/>
      <c r="I22" s="276"/>
      <c r="J22" s="249"/>
      <c r="K22" s="1"/>
      <c r="L22" s="141"/>
      <c r="M22" s="141"/>
      <c r="N22" s="141"/>
      <c r="O22" s="141"/>
      <c r="P22" s="141"/>
      <c r="Q22" s="1"/>
      <c r="R22" s="1"/>
      <c r="S22" s="1"/>
      <c r="T22" s="1"/>
      <c r="U22" s="1"/>
      <c r="V22" s="1"/>
      <c r="W22" s="1"/>
      <c r="X22" s="1"/>
      <c r="Y22" s="1"/>
      <c r="Z22" s="1"/>
    </row>
    <row r="23" spans="1:26" ht="12.75" customHeight="1" x14ac:dyDescent="0.15">
      <c r="A23" s="27">
        <v>2</v>
      </c>
      <c r="B23" s="254"/>
      <c r="C23" s="295" t="s">
        <v>329</v>
      </c>
      <c r="D23" s="296"/>
      <c r="E23" s="22" t="s">
        <v>424</v>
      </c>
      <c r="F23" s="18">
        <v>2</v>
      </c>
      <c r="G23" s="18">
        <f>IFERROR(VLOOKUP(E23,AnswerBTBL,2,FALSE),0)</f>
        <v>0.2</v>
      </c>
      <c r="H23" s="109"/>
      <c r="I23" s="274"/>
      <c r="J23" s="11"/>
      <c r="K23" s="1"/>
      <c r="L23" s="141"/>
      <c r="M23" s="141"/>
      <c r="N23" s="141"/>
      <c r="O23" s="141"/>
      <c r="P23" s="141"/>
      <c r="Q23" s="1"/>
      <c r="R23" s="1"/>
      <c r="S23" s="1"/>
      <c r="T23" s="1"/>
      <c r="U23" s="1"/>
      <c r="V23" s="1"/>
      <c r="W23" s="1"/>
      <c r="X23" s="1"/>
      <c r="Y23" s="1"/>
      <c r="Z23" s="1"/>
    </row>
    <row r="24" spans="1:26" ht="12.75" customHeight="1" x14ac:dyDescent="0.15">
      <c r="B24" s="254"/>
      <c r="C24" s="232" t="s">
        <v>370</v>
      </c>
      <c r="D24" s="20" t="s">
        <v>65</v>
      </c>
      <c r="E24" s="29"/>
      <c r="F24" s="24"/>
      <c r="G24" s="24"/>
      <c r="H24" s="125"/>
      <c r="I24" s="275"/>
      <c r="J24" s="11"/>
      <c r="K24" s="1"/>
      <c r="L24" s="141"/>
      <c r="M24" s="141"/>
      <c r="N24" s="141"/>
      <c r="O24" s="141"/>
      <c r="P24" s="141"/>
      <c r="Q24" s="1"/>
      <c r="R24" s="1"/>
      <c r="S24" s="1"/>
      <c r="T24" s="1"/>
      <c r="U24" s="1"/>
      <c r="V24" s="1"/>
      <c r="W24" s="1"/>
      <c r="X24" s="1"/>
      <c r="Y24" s="1"/>
      <c r="Z24" s="1"/>
    </row>
    <row r="25" spans="1:26" ht="12.75" customHeight="1" x14ac:dyDescent="0.15">
      <c r="B25" s="254"/>
      <c r="C25" s="233" t="s">
        <v>370</v>
      </c>
      <c r="D25" s="19" t="s">
        <v>66</v>
      </c>
      <c r="E25" s="30"/>
      <c r="F25" s="25"/>
      <c r="G25" s="25"/>
      <c r="H25" s="123"/>
      <c r="I25" s="275"/>
      <c r="J25" s="11"/>
      <c r="K25" s="1"/>
      <c r="L25" s="141"/>
      <c r="M25" s="141"/>
      <c r="N25" s="141"/>
      <c r="O25" s="141"/>
      <c r="P25" s="141"/>
      <c r="Q25" s="1"/>
      <c r="R25" s="1"/>
      <c r="S25" s="1"/>
      <c r="T25" s="1"/>
      <c r="U25" s="1"/>
      <c r="V25" s="1"/>
      <c r="W25" s="1"/>
      <c r="X25" s="1"/>
      <c r="Y25" s="1"/>
      <c r="Z25" s="1"/>
    </row>
    <row r="26" spans="1:26" ht="12.75" customHeight="1" x14ac:dyDescent="0.15">
      <c r="B26" s="254"/>
      <c r="C26" s="233" t="s">
        <v>370</v>
      </c>
      <c r="D26" s="19" t="s">
        <v>67</v>
      </c>
      <c r="E26" s="30"/>
      <c r="F26" s="25"/>
      <c r="G26" s="25"/>
      <c r="H26" s="123"/>
      <c r="I26" s="275"/>
      <c r="J26" s="11"/>
      <c r="K26" s="1"/>
      <c r="L26" s="141"/>
      <c r="M26" s="141"/>
      <c r="N26" s="141"/>
      <c r="O26" s="141"/>
      <c r="P26" s="141"/>
      <c r="Q26" s="1"/>
      <c r="R26" s="1"/>
      <c r="S26" s="1"/>
      <c r="T26" s="1"/>
      <c r="U26" s="1"/>
      <c r="V26" s="1"/>
      <c r="W26" s="1"/>
      <c r="X26" s="1"/>
      <c r="Y26" s="1"/>
      <c r="Z26" s="1"/>
    </row>
    <row r="27" spans="1:26" ht="12.75" customHeight="1" x14ac:dyDescent="0.15">
      <c r="B27" s="254"/>
      <c r="C27" s="235"/>
      <c r="D27" s="21"/>
      <c r="E27" s="31"/>
      <c r="F27" s="26"/>
      <c r="G27" s="26"/>
      <c r="H27" s="124"/>
      <c r="I27" s="276"/>
      <c r="J27" s="11"/>
      <c r="K27" s="1"/>
      <c r="L27" s="141"/>
      <c r="M27" s="141"/>
      <c r="N27" s="141"/>
      <c r="O27" s="141"/>
      <c r="P27" s="141"/>
      <c r="Q27" s="1"/>
      <c r="R27" s="1"/>
      <c r="S27" s="1"/>
      <c r="T27" s="1"/>
      <c r="U27" s="1"/>
      <c r="V27" s="1"/>
      <c r="W27" s="1"/>
      <c r="X27" s="1"/>
      <c r="Y27" s="1"/>
      <c r="Z27" s="1"/>
    </row>
    <row r="28" spans="1:26" ht="12.75" customHeight="1" x14ac:dyDescent="0.15">
      <c r="A28" s="27">
        <v>3</v>
      </c>
      <c r="B28" s="254"/>
      <c r="C28" s="295" t="s">
        <v>328</v>
      </c>
      <c r="D28" s="296"/>
      <c r="E28" s="22" t="s">
        <v>425</v>
      </c>
      <c r="F28" s="18">
        <v>3</v>
      </c>
      <c r="G28" s="18">
        <f>IFERROR(VLOOKUP(E28,AnswerBTBL,2,FALSE),0)</f>
        <v>1</v>
      </c>
      <c r="H28" s="109"/>
      <c r="I28" s="274"/>
      <c r="J28" s="11"/>
      <c r="K28" s="1"/>
      <c r="L28" s="141"/>
      <c r="M28" s="141"/>
      <c r="N28" s="141"/>
      <c r="O28" s="141"/>
      <c r="P28" s="141"/>
      <c r="Q28" s="1"/>
      <c r="R28" s="1"/>
      <c r="S28" s="1"/>
      <c r="T28" s="1"/>
      <c r="U28" s="1"/>
      <c r="V28" s="1"/>
      <c r="W28" s="1"/>
      <c r="X28" s="1"/>
      <c r="Y28" s="1"/>
      <c r="Z28" s="1"/>
    </row>
    <row r="29" spans="1:26" ht="12.75" customHeight="1" x14ac:dyDescent="0.15">
      <c r="B29" s="254"/>
      <c r="C29" s="232" t="s">
        <v>370</v>
      </c>
      <c r="D29" s="20" t="s">
        <v>68</v>
      </c>
      <c r="E29" s="29"/>
      <c r="F29" s="24"/>
      <c r="G29" s="24"/>
      <c r="H29" s="125"/>
      <c r="I29" s="275"/>
      <c r="J29" s="11"/>
      <c r="K29" s="1"/>
      <c r="L29" s="141"/>
      <c r="M29" s="141"/>
      <c r="N29" s="141"/>
      <c r="O29" s="141"/>
      <c r="P29" s="141"/>
      <c r="Q29" s="1"/>
      <c r="R29" s="1"/>
      <c r="S29" s="1"/>
      <c r="T29" s="1"/>
      <c r="U29" s="1"/>
      <c r="V29" s="1"/>
      <c r="W29" s="1"/>
      <c r="X29" s="1"/>
      <c r="Y29" s="1"/>
      <c r="Z29" s="1"/>
    </row>
    <row r="30" spans="1:26" ht="12.75" customHeight="1" x14ac:dyDescent="0.15">
      <c r="B30" s="254"/>
      <c r="C30" s="233" t="s">
        <v>370</v>
      </c>
      <c r="D30" s="19" t="s">
        <v>69</v>
      </c>
      <c r="E30" s="30"/>
      <c r="F30" s="25"/>
      <c r="G30" s="25"/>
      <c r="H30" s="123"/>
      <c r="I30" s="275"/>
      <c r="J30" s="11"/>
      <c r="K30" s="1"/>
      <c r="L30" s="141"/>
      <c r="M30" s="141"/>
      <c r="N30" s="141"/>
      <c r="O30" s="141"/>
      <c r="P30" s="141"/>
      <c r="Q30" s="1"/>
      <c r="R30" s="1"/>
      <c r="S30" s="1"/>
      <c r="T30" s="1"/>
      <c r="U30" s="1"/>
      <c r="V30" s="1"/>
      <c r="W30" s="1"/>
      <c r="X30" s="1"/>
      <c r="Y30" s="1"/>
      <c r="Z30" s="1"/>
    </row>
    <row r="31" spans="1:26" ht="12.75" customHeight="1" x14ac:dyDescent="0.15">
      <c r="B31" s="254"/>
      <c r="C31" s="233" t="s">
        <v>370</v>
      </c>
      <c r="D31" s="19" t="s">
        <v>70</v>
      </c>
      <c r="E31" s="30"/>
      <c r="F31" s="25"/>
      <c r="G31" s="25"/>
      <c r="H31" s="123"/>
      <c r="I31" s="275"/>
      <c r="J31" s="11"/>
      <c r="K31" s="1"/>
      <c r="L31" s="141"/>
      <c r="M31" s="141"/>
      <c r="N31" s="141"/>
      <c r="O31" s="141"/>
      <c r="P31" s="141"/>
      <c r="Q31" s="1"/>
      <c r="R31" s="1"/>
      <c r="S31" s="1"/>
      <c r="T31" s="1"/>
      <c r="U31" s="1"/>
      <c r="V31" s="1"/>
      <c r="W31" s="1"/>
      <c r="X31" s="1"/>
      <c r="Y31" s="1"/>
      <c r="Z31" s="1"/>
    </row>
    <row r="32" spans="1:26" ht="12.75" customHeight="1" x14ac:dyDescent="0.15">
      <c r="B32" s="254"/>
      <c r="C32" s="233" t="s">
        <v>370</v>
      </c>
      <c r="D32" s="19" t="s">
        <v>71</v>
      </c>
      <c r="E32" s="30"/>
      <c r="F32" s="25"/>
      <c r="G32" s="25"/>
      <c r="H32" s="123"/>
      <c r="I32" s="275"/>
      <c r="J32" s="11"/>
      <c r="K32" s="1"/>
      <c r="L32" s="141"/>
      <c r="M32" s="141"/>
      <c r="N32" s="141"/>
      <c r="O32" s="141"/>
      <c r="P32" s="141"/>
      <c r="Q32" s="1"/>
      <c r="R32" s="1"/>
      <c r="S32" s="1"/>
      <c r="T32" s="1"/>
      <c r="U32" s="1"/>
      <c r="V32" s="1"/>
      <c r="W32" s="1"/>
      <c r="X32" s="1"/>
      <c r="Y32" s="1"/>
      <c r="Z32" s="1"/>
    </row>
    <row r="33" spans="1:26" ht="12.75" customHeight="1" x14ac:dyDescent="0.15">
      <c r="B33" s="255"/>
      <c r="C33" s="235"/>
      <c r="D33" s="21"/>
      <c r="E33" s="31"/>
      <c r="F33" s="26"/>
      <c r="G33" s="26"/>
      <c r="H33" s="124"/>
      <c r="I33" s="276"/>
      <c r="J33" s="11"/>
      <c r="K33" s="1"/>
      <c r="L33" s="141"/>
      <c r="M33" s="141"/>
      <c r="N33" s="141"/>
      <c r="O33" s="141"/>
      <c r="P33" s="141"/>
      <c r="Q33" s="1"/>
      <c r="R33" s="1"/>
      <c r="S33" s="1"/>
      <c r="T33" s="1"/>
      <c r="U33" s="1"/>
      <c r="V33" s="1"/>
      <c r="W33" s="1"/>
      <c r="X33" s="1"/>
      <c r="Y33" s="1"/>
      <c r="Z33" s="1"/>
    </row>
    <row r="34" spans="1:26" ht="12.75" customHeight="1" x14ac:dyDescent="0.15">
      <c r="B34" s="308"/>
      <c r="C34" s="284"/>
      <c r="D34" s="284"/>
      <c r="E34" s="284"/>
      <c r="F34" s="284"/>
      <c r="G34" s="284"/>
      <c r="H34" s="284"/>
      <c r="I34" s="309"/>
      <c r="J34" s="11"/>
      <c r="K34" s="1"/>
      <c r="L34" s="141"/>
      <c r="M34" s="141"/>
      <c r="N34" s="141"/>
      <c r="O34" s="141"/>
      <c r="P34" s="141"/>
      <c r="Q34" s="1"/>
      <c r="R34" s="1"/>
      <c r="S34" s="1"/>
      <c r="T34" s="1"/>
      <c r="U34" s="1"/>
      <c r="V34" s="1"/>
      <c r="W34" s="1"/>
      <c r="X34" s="1"/>
      <c r="Y34" s="1"/>
      <c r="Z34" s="1"/>
    </row>
    <row r="35" spans="1:26" ht="12.75" customHeight="1" x14ac:dyDescent="0.15">
      <c r="A35" s="27">
        <v>4</v>
      </c>
      <c r="B35" s="253" t="s">
        <v>72</v>
      </c>
      <c r="C35" s="297" t="s">
        <v>409</v>
      </c>
      <c r="D35" s="298"/>
      <c r="E35" s="5" t="s">
        <v>494</v>
      </c>
      <c r="F35" s="18">
        <v>4</v>
      </c>
      <c r="G35" s="18">
        <f>IFERROR(VLOOKUP(E35,AnswerCTBL,2,FALSE),0)</f>
        <v>0.5</v>
      </c>
      <c r="H35" s="108">
        <f>IFERROR(AVERAGE(G35,G41,G44),0)</f>
        <v>0.66666666666666663</v>
      </c>
      <c r="I35" s="274"/>
      <c r="J35" s="11"/>
      <c r="K35" s="1"/>
      <c r="L35" s="141"/>
      <c r="M35" s="141"/>
      <c r="N35" s="141"/>
      <c r="O35" s="141"/>
      <c r="P35" s="141"/>
      <c r="Q35" s="1"/>
      <c r="R35" s="1"/>
      <c r="S35" s="1"/>
      <c r="T35" s="1"/>
      <c r="U35" s="1"/>
      <c r="V35" s="1"/>
      <c r="W35" s="1"/>
      <c r="X35" s="1"/>
      <c r="Y35" s="1"/>
      <c r="Z35" s="1"/>
    </row>
    <row r="36" spans="1:26" ht="12.75" customHeight="1" x14ac:dyDescent="0.15">
      <c r="B36" s="254"/>
      <c r="C36" s="232" t="s">
        <v>370</v>
      </c>
      <c r="D36" s="20" t="s">
        <v>73</v>
      </c>
      <c r="E36" s="29"/>
      <c r="F36" s="24"/>
      <c r="G36" s="24"/>
      <c r="H36" s="125"/>
      <c r="I36" s="275"/>
      <c r="J36" s="11"/>
      <c r="K36" s="1"/>
      <c r="L36" s="141"/>
      <c r="M36" s="141"/>
      <c r="N36" s="141"/>
      <c r="O36" s="141"/>
      <c r="P36" s="141"/>
      <c r="Q36" s="1"/>
      <c r="R36" s="1"/>
      <c r="S36" s="1"/>
      <c r="T36" s="1"/>
      <c r="U36" s="1"/>
      <c r="V36" s="1"/>
      <c r="W36" s="1"/>
      <c r="X36" s="1"/>
      <c r="Y36" s="1"/>
      <c r="Z36" s="1"/>
    </row>
    <row r="37" spans="1:26" ht="12.75" customHeight="1" x14ac:dyDescent="0.15">
      <c r="B37" s="254"/>
      <c r="C37" s="233" t="s">
        <v>370</v>
      </c>
      <c r="D37" s="19" t="s">
        <v>74</v>
      </c>
      <c r="E37" s="30"/>
      <c r="F37" s="25"/>
      <c r="G37" s="25"/>
      <c r="H37" s="123"/>
      <c r="I37" s="275"/>
      <c r="J37" s="11"/>
      <c r="K37" s="1"/>
      <c r="L37" s="141"/>
      <c r="M37" s="141"/>
      <c r="N37" s="141"/>
      <c r="O37" s="141"/>
      <c r="P37" s="141"/>
      <c r="Q37" s="1"/>
      <c r="R37" s="1"/>
      <c r="S37" s="1"/>
      <c r="T37" s="1"/>
      <c r="U37" s="1"/>
      <c r="V37" s="1"/>
      <c r="W37" s="1"/>
      <c r="X37" s="1"/>
      <c r="Y37" s="1"/>
      <c r="Z37" s="1"/>
    </row>
    <row r="38" spans="1:26" ht="12.75" customHeight="1" x14ac:dyDescent="0.15">
      <c r="B38" s="254"/>
      <c r="C38" s="233" t="s">
        <v>370</v>
      </c>
      <c r="D38" s="19" t="s">
        <v>75</v>
      </c>
      <c r="E38" s="30"/>
      <c r="F38" s="25"/>
      <c r="G38" s="25"/>
      <c r="H38" s="123"/>
      <c r="I38" s="275"/>
      <c r="J38" s="11"/>
      <c r="K38" s="1"/>
      <c r="L38" s="141"/>
      <c r="M38" s="141"/>
      <c r="N38" s="141"/>
      <c r="O38" s="141"/>
      <c r="P38" s="141"/>
      <c r="Q38" s="1"/>
      <c r="R38" s="1"/>
      <c r="S38" s="1"/>
      <c r="T38" s="1"/>
      <c r="U38" s="1"/>
      <c r="V38" s="1"/>
      <c r="W38" s="1"/>
      <c r="X38" s="1"/>
      <c r="Y38" s="1"/>
      <c r="Z38" s="1"/>
    </row>
    <row r="39" spans="1:26" ht="12.75" customHeight="1" x14ac:dyDescent="0.15">
      <c r="B39" s="254"/>
      <c r="C39" s="233" t="s">
        <v>370</v>
      </c>
      <c r="D39" s="19" t="s">
        <v>76</v>
      </c>
      <c r="E39" s="30"/>
      <c r="F39" s="25"/>
      <c r="G39" s="25"/>
      <c r="H39" s="123"/>
      <c r="I39" s="275"/>
      <c r="J39" s="11"/>
      <c r="K39" s="1"/>
      <c r="L39" s="141"/>
      <c r="M39" s="141"/>
      <c r="N39" s="141"/>
      <c r="O39" s="141"/>
      <c r="P39" s="141"/>
      <c r="Q39" s="1"/>
      <c r="R39" s="1"/>
      <c r="S39" s="1"/>
      <c r="T39" s="1"/>
      <c r="U39" s="1"/>
      <c r="V39" s="1"/>
      <c r="W39" s="1"/>
      <c r="X39" s="1"/>
      <c r="Y39" s="1"/>
      <c r="Z39" s="1"/>
    </row>
    <row r="40" spans="1:26" ht="12.75" customHeight="1" x14ac:dyDescent="0.15">
      <c r="B40" s="254"/>
      <c r="C40" s="235"/>
      <c r="D40" s="21"/>
      <c r="E40" s="31"/>
      <c r="F40" s="26"/>
      <c r="G40" s="26"/>
      <c r="H40" s="124"/>
      <c r="I40" s="276"/>
      <c r="J40" s="11"/>
      <c r="K40" s="1"/>
      <c r="L40" s="141"/>
      <c r="M40" s="141"/>
      <c r="N40" s="141"/>
      <c r="O40" s="141"/>
      <c r="P40" s="141"/>
      <c r="Q40" s="1"/>
      <c r="R40" s="1"/>
      <c r="S40" s="1"/>
      <c r="T40" s="1"/>
      <c r="U40" s="1"/>
      <c r="V40" s="1"/>
      <c r="W40" s="1"/>
      <c r="X40" s="1"/>
      <c r="Y40" s="1"/>
      <c r="Z40" s="1"/>
    </row>
    <row r="41" spans="1:26" ht="12.75" customHeight="1" x14ac:dyDescent="0.15">
      <c r="A41" s="27">
        <v>5</v>
      </c>
      <c r="B41" s="254"/>
      <c r="C41" s="295" t="s">
        <v>77</v>
      </c>
      <c r="D41" s="296"/>
      <c r="E41" s="22" t="s">
        <v>495</v>
      </c>
      <c r="F41" s="18">
        <v>5</v>
      </c>
      <c r="G41" s="18">
        <f>IFERROR(VLOOKUP(E41,AnswerCTBL,2,FALSE),0)</f>
        <v>1</v>
      </c>
      <c r="H41" s="109"/>
      <c r="I41" s="274"/>
      <c r="J41" s="11"/>
      <c r="K41" s="1"/>
      <c r="L41" s="141"/>
      <c r="M41" s="141"/>
      <c r="N41" s="141"/>
      <c r="O41" s="141"/>
      <c r="P41" s="141"/>
      <c r="Q41" s="1"/>
      <c r="R41" s="1"/>
      <c r="S41" s="1"/>
      <c r="T41" s="1"/>
      <c r="U41" s="1"/>
      <c r="V41" s="1"/>
      <c r="W41" s="1"/>
      <c r="X41" s="1"/>
      <c r="Y41" s="1"/>
      <c r="Z41" s="1"/>
    </row>
    <row r="42" spans="1:26" ht="12.75" customHeight="1" x14ac:dyDescent="0.15">
      <c r="B42" s="254"/>
      <c r="C42" s="232" t="s">
        <v>370</v>
      </c>
      <c r="D42" s="20" t="s">
        <v>78</v>
      </c>
      <c r="E42" s="29"/>
      <c r="F42" s="24"/>
      <c r="G42" s="24"/>
      <c r="H42" s="125"/>
      <c r="I42" s="275"/>
      <c r="J42" s="11"/>
      <c r="K42" s="1"/>
      <c r="L42" s="141"/>
      <c r="M42" s="141"/>
      <c r="N42" s="141"/>
      <c r="O42" s="141"/>
      <c r="P42" s="141"/>
      <c r="Q42" s="1"/>
      <c r="R42" s="1"/>
      <c r="S42" s="1"/>
      <c r="T42" s="1"/>
      <c r="U42" s="1"/>
      <c r="V42" s="1"/>
      <c r="W42" s="1"/>
      <c r="X42" s="1"/>
      <c r="Y42" s="1"/>
      <c r="Z42" s="1"/>
    </row>
    <row r="43" spans="1:26" ht="12.75" customHeight="1" x14ac:dyDescent="0.15">
      <c r="B43" s="254"/>
      <c r="C43" s="235"/>
      <c r="D43" s="21"/>
      <c r="E43" s="31"/>
      <c r="F43" s="26"/>
      <c r="G43" s="26"/>
      <c r="H43" s="124"/>
      <c r="I43" s="276"/>
      <c r="J43" s="11"/>
      <c r="K43" s="1"/>
      <c r="L43" s="141"/>
      <c r="M43" s="141"/>
      <c r="N43" s="141"/>
      <c r="O43" s="141"/>
      <c r="P43" s="141"/>
      <c r="Q43" s="1"/>
      <c r="R43" s="1"/>
      <c r="S43" s="1"/>
      <c r="T43" s="1"/>
      <c r="U43" s="1"/>
      <c r="V43" s="1"/>
      <c r="W43" s="1"/>
      <c r="X43" s="1"/>
      <c r="Y43" s="1"/>
      <c r="Z43" s="1"/>
    </row>
    <row r="44" spans="1:26" ht="12.75" customHeight="1" x14ac:dyDescent="0.15">
      <c r="A44" s="27">
        <v>6</v>
      </c>
      <c r="B44" s="254"/>
      <c r="C44" s="333" t="s">
        <v>410</v>
      </c>
      <c r="D44" s="334"/>
      <c r="E44" s="22" t="s">
        <v>446</v>
      </c>
      <c r="F44" s="18">
        <v>6</v>
      </c>
      <c r="G44" s="18">
        <f>IFERROR(VLOOKUP(E44,AnswerBTBL,2,FALSE),0)</f>
        <v>0.5</v>
      </c>
      <c r="H44" s="109"/>
      <c r="I44" s="274"/>
      <c r="J44" s="11"/>
      <c r="K44" s="1"/>
      <c r="L44" s="141"/>
      <c r="M44" s="141"/>
      <c r="N44" s="141"/>
      <c r="O44" s="141"/>
      <c r="P44" s="141"/>
      <c r="Q44" s="1"/>
      <c r="R44" s="1"/>
      <c r="S44" s="1"/>
      <c r="T44" s="1"/>
      <c r="U44" s="1"/>
      <c r="V44" s="1"/>
      <c r="W44" s="1"/>
      <c r="X44" s="1"/>
      <c r="Y44" s="1"/>
      <c r="Z44" s="1"/>
    </row>
    <row r="45" spans="1:26" ht="12.75" customHeight="1" x14ac:dyDescent="0.15">
      <c r="B45" s="254"/>
      <c r="C45" s="232" t="s">
        <v>370</v>
      </c>
      <c r="D45" s="20" t="s">
        <v>79</v>
      </c>
      <c r="E45" s="29"/>
      <c r="F45" s="24"/>
      <c r="G45" s="24"/>
      <c r="H45" s="125"/>
      <c r="I45" s="275"/>
      <c r="J45" s="11"/>
      <c r="K45" s="1"/>
      <c r="L45" s="141"/>
      <c r="M45" s="141"/>
      <c r="N45" s="141"/>
      <c r="O45" s="141"/>
      <c r="P45" s="141"/>
      <c r="Q45" s="1"/>
      <c r="R45" s="1"/>
      <c r="S45" s="1"/>
      <c r="T45" s="1"/>
      <c r="U45" s="1"/>
      <c r="V45" s="1"/>
      <c r="W45" s="1"/>
      <c r="X45" s="1"/>
      <c r="Y45" s="1"/>
      <c r="Z45" s="1"/>
    </row>
    <row r="46" spans="1:26" ht="12.75" customHeight="1" x14ac:dyDescent="0.15">
      <c r="B46" s="255"/>
      <c r="C46" s="235"/>
      <c r="D46" s="21"/>
      <c r="E46" s="31"/>
      <c r="F46" s="26"/>
      <c r="G46" s="26"/>
      <c r="H46" s="124"/>
      <c r="I46" s="276"/>
      <c r="J46" s="11"/>
      <c r="K46" s="1"/>
      <c r="L46" s="141"/>
      <c r="M46" s="141"/>
      <c r="N46" s="141"/>
      <c r="O46" s="141"/>
      <c r="P46" s="141"/>
      <c r="Q46" s="1"/>
      <c r="R46" s="1"/>
      <c r="S46" s="1"/>
      <c r="T46" s="1"/>
      <c r="U46" s="1"/>
      <c r="V46" s="1"/>
      <c r="W46" s="1"/>
      <c r="X46" s="1"/>
      <c r="Y46" s="1"/>
      <c r="Z46" s="1"/>
    </row>
    <row r="47" spans="1:26" ht="12.75" customHeight="1" x14ac:dyDescent="0.15">
      <c r="B47" s="283"/>
      <c r="C47" s="284"/>
      <c r="D47" s="284"/>
      <c r="E47" s="284"/>
      <c r="F47" s="284"/>
      <c r="G47" s="284"/>
      <c r="H47" s="284"/>
      <c r="I47" s="285"/>
      <c r="J47" s="11"/>
      <c r="K47" s="1"/>
      <c r="L47" s="141"/>
      <c r="M47" s="141"/>
      <c r="N47" s="141"/>
      <c r="O47" s="141"/>
      <c r="P47" s="141"/>
      <c r="Q47" s="1"/>
      <c r="R47" s="1"/>
      <c r="S47" s="1"/>
      <c r="T47" s="1"/>
      <c r="U47" s="1"/>
      <c r="V47" s="1"/>
      <c r="W47" s="1"/>
      <c r="X47" s="1"/>
      <c r="Y47" s="1"/>
      <c r="Z47" s="1"/>
    </row>
    <row r="48" spans="1:26" ht="12.75" customHeight="1" x14ac:dyDescent="0.15">
      <c r="A48" s="27">
        <v>7</v>
      </c>
      <c r="B48" s="253" t="s">
        <v>80</v>
      </c>
      <c r="C48" s="297" t="s">
        <v>330</v>
      </c>
      <c r="D48" s="298"/>
      <c r="E48" s="5" t="s">
        <v>494</v>
      </c>
      <c r="F48" s="18">
        <v>7</v>
      </c>
      <c r="G48" s="18">
        <f>IFERROR(VLOOKUP(E48,AnswerCTBL,2,FALSE),0)</f>
        <v>0.5</v>
      </c>
      <c r="H48" s="108">
        <f>IFERROR(AVERAGE(G48,G56),0)</f>
        <v>0.35</v>
      </c>
      <c r="I48" s="274"/>
      <c r="J48" s="11"/>
      <c r="K48" s="1"/>
      <c r="L48" s="141"/>
      <c r="M48" s="141"/>
      <c r="N48" s="141"/>
      <c r="O48" s="141"/>
      <c r="P48" s="141"/>
      <c r="Q48" s="1"/>
      <c r="R48" s="1"/>
      <c r="S48" s="1"/>
      <c r="T48" s="1"/>
      <c r="U48" s="1"/>
      <c r="V48" s="1"/>
      <c r="W48" s="1"/>
      <c r="X48" s="1"/>
      <c r="Y48" s="1"/>
      <c r="Z48" s="1"/>
    </row>
    <row r="49" spans="1:26" ht="12.75" customHeight="1" x14ac:dyDescent="0.15">
      <c r="B49" s="254"/>
      <c r="C49" s="232" t="s">
        <v>370</v>
      </c>
      <c r="D49" s="20" t="s">
        <v>81</v>
      </c>
      <c r="E49" s="29"/>
      <c r="F49" s="24"/>
      <c r="G49" s="24"/>
      <c r="H49" s="125"/>
      <c r="I49" s="275"/>
      <c r="J49" s="11"/>
      <c r="K49" s="1"/>
      <c r="L49" s="141"/>
      <c r="M49" s="141"/>
      <c r="N49" s="141"/>
      <c r="O49" s="141"/>
      <c r="P49" s="141"/>
      <c r="Q49" s="1"/>
      <c r="R49" s="1"/>
      <c r="S49" s="1"/>
      <c r="T49" s="1"/>
      <c r="U49" s="1"/>
      <c r="V49" s="1"/>
      <c r="W49" s="1"/>
      <c r="X49" s="1"/>
      <c r="Y49" s="1"/>
      <c r="Z49" s="1"/>
    </row>
    <row r="50" spans="1:26" ht="12.75" customHeight="1" x14ac:dyDescent="0.15">
      <c r="B50" s="254"/>
      <c r="C50" s="233" t="s">
        <v>370</v>
      </c>
      <c r="D50" s="19" t="s">
        <v>82</v>
      </c>
      <c r="E50" s="30"/>
      <c r="F50" s="25"/>
      <c r="G50" s="25"/>
      <c r="H50" s="123"/>
      <c r="I50" s="275"/>
      <c r="J50" s="11"/>
      <c r="K50" s="1"/>
      <c r="L50" s="141"/>
      <c r="M50" s="141"/>
      <c r="N50" s="141"/>
      <c r="O50" s="141"/>
      <c r="P50" s="141"/>
      <c r="Q50" s="1"/>
      <c r="R50" s="1"/>
      <c r="S50" s="1"/>
      <c r="T50" s="1"/>
      <c r="U50" s="1"/>
      <c r="V50" s="1"/>
      <c r="W50" s="1"/>
      <c r="X50" s="1"/>
      <c r="Y50" s="1"/>
      <c r="Z50" s="1"/>
    </row>
    <row r="51" spans="1:26" ht="12.75" customHeight="1" x14ac:dyDescent="0.15">
      <c r="B51" s="254"/>
      <c r="C51" s="233" t="s">
        <v>370</v>
      </c>
      <c r="D51" s="19" t="s">
        <v>83</v>
      </c>
      <c r="E51" s="30"/>
      <c r="F51" s="25"/>
      <c r="G51" s="25"/>
      <c r="H51" s="123"/>
      <c r="I51" s="275"/>
      <c r="J51" s="11"/>
      <c r="K51" s="1"/>
      <c r="L51" s="141"/>
      <c r="M51" s="141"/>
      <c r="N51" s="141"/>
      <c r="O51" s="141"/>
      <c r="P51" s="141"/>
      <c r="Q51" s="1"/>
      <c r="R51" s="1"/>
      <c r="S51" s="1"/>
      <c r="T51" s="1"/>
      <c r="U51" s="1"/>
      <c r="V51" s="1"/>
      <c r="W51" s="1"/>
      <c r="X51" s="1"/>
      <c r="Y51" s="1"/>
      <c r="Z51" s="1"/>
    </row>
    <row r="52" spans="1:26" ht="12.75" customHeight="1" x14ac:dyDescent="0.15">
      <c r="B52" s="254"/>
      <c r="C52" s="233" t="s">
        <v>370</v>
      </c>
      <c r="D52" s="19" t="s">
        <v>84</v>
      </c>
      <c r="E52" s="30"/>
      <c r="F52" s="25"/>
      <c r="G52" s="25"/>
      <c r="H52" s="123"/>
      <c r="I52" s="275"/>
      <c r="J52" s="11"/>
      <c r="K52" s="1"/>
      <c r="L52" s="141"/>
      <c r="M52" s="141"/>
      <c r="N52" s="141"/>
      <c r="O52" s="141"/>
      <c r="P52" s="141"/>
      <c r="Q52" s="1"/>
      <c r="R52" s="1"/>
      <c r="S52" s="1"/>
      <c r="T52" s="1"/>
      <c r="U52" s="1"/>
      <c r="V52" s="1"/>
      <c r="W52" s="1"/>
      <c r="X52" s="1"/>
      <c r="Y52" s="1"/>
      <c r="Z52" s="1"/>
    </row>
    <row r="53" spans="1:26" ht="12.75" customHeight="1" x14ac:dyDescent="0.15">
      <c r="B53" s="254"/>
      <c r="C53" s="233" t="s">
        <v>370</v>
      </c>
      <c r="D53" s="19" t="s">
        <v>85</v>
      </c>
      <c r="E53" s="30"/>
      <c r="F53" s="25"/>
      <c r="G53" s="25"/>
      <c r="H53" s="123"/>
      <c r="I53" s="275"/>
      <c r="J53" s="11"/>
      <c r="K53" s="1"/>
      <c r="L53" s="141"/>
      <c r="M53" s="141"/>
      <c r="N53" s="141"/>
      <c r="O53" s="141"/>
      <c r="P53" s="141"/>
      <c r="Q53" s="1"/>
      <c r="R53" s="1"/>
      <c r="S53" s="1"/>
      <c r="T53" s="1"/>
      <c r="U53" s="1"/>
      <c r="V53" s="1"/>
      <c r="W53" s="1"/>
      <c r="X53" s="1"/>
      <c r="Y53" s="1"/>
      <c r="Z53" s="1"/>
    </row>
    <row r="54" spans="1:26" ht="12.75" customHeight="1" x14ac:dyDescent="0.15">
      <c r="B54" s="254"/>
      <c r="C54" s="233" t="s">
        <v>370</v>
      </c>
      <c r="D54" s="19" t="s">
        <v>86</v>
      </c>
      <c r="E54" s="30"/>
      <c r="F54" s="25"/>
      <c r="G54" s="25"/>
      <c r="H54" s="123"/>
      <c r="I54" s="275"/>
      <c r="J54" s="11"/>
      <c r="K54" s="1"/>
      <c r="L54" s="141"/>
      <c r="M54" s="141"/>
      <c r="N54" s="141"/>
      <c r="O54" s="141"/>
      <c r="P54" s="141"/>
      <c r="Q54" s="1"/>
      <c r="R54" s="1"/>
      <c r="S54" s="1"/>
      <c r="T54" s="1"/>
      <c r="U54" s="1"/>
      <c r="V54" s="1"/>
      <c r="W54" s="1"/>
      <c r="X54" s="1"/>
      <c r="Y54" s="1"/>
      <c r="Z54" s="1"/>
    </row>
    <row r="55" spans="1:26" ht="12.75" customHeight="1" x14ac:dyDescent="0.15">
      <c r="B55" s="254"/>
      <c r="C55" s="235"/>
      <c r="D55" s="21"/>
      <c r="E55" s="31"/>
      <c r="F55" s="26"/>
      <c r="G55" s="26"/>
      <c r="H55" s="124"/>
      <c r="I55" s="276"/>
      <c r="J55" s="11"/>
      <c r="K55" s="1"/>
      <c r="L55" s="141"/>
      <c r="M55" s="141"/>
      <c r="N55" s="141"/>
      <c r="O55" s="141"/>
      <c r="P55" s="141"/>
      <c r="Q55" s="1"/>
      <c r="R55" s="1"/>
      <c r="S55" s="1"/>
      <c r="T55" s="1"/>
      <c r="U55" s="1"/>
      <c r="V55" s="1"/>
      <c r="W55" s="1"/>
      <c r="X55" s="1"/>
      <c r="Y55" s="1"/>
      <c r="Z55" s="1"/>
    </row>
    <row r="56" spans="1:26" ht="12.75" customHeight="1" x14ac:dyDescent="0.15">
      <c r="A56" s="27">
        <v>8</v>
      </c>
      <c r="B56" s="254"/>
      <c r="C56" s="295" t="s">
        <v>331</v>
      </c>
      <c r="D56" s="296"/>
      <c r="E56" s="22" t="s">
        <v>426</v>
      </c>
      <c r="F56" s="18">
        <v>8</v>
      </c>
      <c r="G56" s="18">
        <f>IFERROR(VLOOKUP(E56,AnswerDTBL,2,FALSE),0)</f>
        <v>0.2</v>
      </c>
      <c r="H56" s="109"/>
      <c r="I56" s="274"/>
      <c r="J56" s="11"/>
      <c r="K56" s="1"/>
      <c r="L56" s="141"/>
      <c r="M56" s="141"/>
      <c r="N56" s="141"/>
      <c r="O56" s="141"/>
      <c r="P56" s="141"/>
      <c r="Q56" s="1"/>
      <c r="R56" s="1"/>
      <c r="S56" s="1"/>
      <c r="T56" s="1"/>
      <c r="U56" s="1"/>
      <c r="V56" s="1"/>
      <c r="W56" s="1"/>
      <c r="X56" s="1"/>
      <c r="Y56" s="1"/>
      <c r="Z56" s="1"/>
    </row>
    <row r="57" spans="1:26" ht="12.75" customHeight="1" x14ac:dyDescent="0.15">
      <c r="B57" s="254"/>
      <c r="C57" s="232" t="s">
        <v>370</v>
      </c>
      <c r="D57" s="20" t="s">
        <v>87</v>
      </c>
      <c r="E57" s="29"/>
      <c r="F57" s="24"/>
      <c r="G57" s="24"/>
      <c r="H57" s="125"/>
      <c r="I57" s="275"/>
      <c r="J57" s="11"/>
      <c r="K57" s="1"/>
      <c r="L57" s="141"/>
      <c r="M57" s="141"/>
      <c r="N57" s="141"/>
      <c r="O57" s="141"/>
      <c r="P57" s="141"/>
      <c r="Q57" s="1"/>
      <c r="R57" s="1"/>
      <c r="S57" s="1"/>
      <c r="T57" s="1"/>
      <c r="U57" s="1"/>
      <c r="V57" s="1"/>
      <c r="W57" s="1"/>
      <c r="X57" s="1"/>
      <c r="Y57" s="1"/>
      <c r="Z57" s="1"/>
    </row>
    <row r="58" spans="1:26" ht="12.75" customHeight="1" x14ac:dyDescent="0.15">
      <c r="B58" s="254"/>
      <c r="C58" s="233" t="s">
        <v>370</v>
      </c>
      <c r="D58" s="19" t="s">
        <v>88</v>
      </c>
      <c r="E58" s="30"/>
      <c r="F58" s="25"/>
      <c r="G58" s="25"/>
      <c r="H58" s="123"/>
      <c r="I58" s="275"/>
      <c r="J58" s="11"/>
      <c r="K58" s="1"/>
      <c r="L58" s="141"/>
      <c r="M58" s="141"/>
      <c r="N58" s="141"/>
      <c r="O58" s="141"/>
      <c r="P58" s="141"/>
      <c r="Q58" s="1"/>
      <c r="R58" s="1"/>
      <c r="S58" s="1"/>
      <c r="T58" s="1"/>
      <c r="U58" s="1"/>
      <c r="V58" s="1"/>
      <c r="W58" s="1"/>
      <c r="X58" s="1"/>
      <c r="Y58" s="1"/>
      <c r="Z58" s="1"/>
    </row>
    <row r="59" spans="1:26" ht="12.75" customHeight="1" x14ac:dyDescent="0.15">
      <c r="B59" s="254"/>
      <c r="C59" s="233" t="s">
        <v>370</v>
      </c>
      <c r="D59" s="19" t="s">
        <v>89</v>
      </c>
      <c r="E59" s="30"/>
      <c r="F59" s="25"/>
      <c r="G59" s="25"/>
      <c r="H59" s="123"/>
      <c r="I59" s="275"/>
      <c r="J59" s="11"/>
      <c r="K59" s="1"/>
      <c r="L59" s="141"/>
      <c r="M59" s="141"/>
      <c r="N59" s="141"/>
      <c r="O59" s="141"/>
      <c r="P59" s="141"/>
      <c r="Q59" s="1"/>
      <c r="R59" s="1"/>
      <c r="S59" s="1"/>
      <c r="T59" s="1"/>
      <c r="U59" s="1"/>
      <c r="V59" s="1"/>
      <c r="W59" s="1"/>
      <c r="X59" s="1"/>
      <c r="Y59" s="1"/>
      <c r="Z59" s="1"/>
    </row>
    <row r="60" spans="1:26" ht="12.75" customHeight="1" x14ac:dyDescent="0.15">
      <c r="B60" s="255"/>
      <c r="C60" s="235"/>
      <c r="D60" s="21"/>
      <c r="E60" s="31"/>
      <c r="F60" s="26"/>
      <c r="G60" s="26"/>
      <c r="H60" s="124"/>
      <c r="I60" s="276"/>
      <c r="J60" s="11"/>
      <c r="K60" s="1"/>
      <c r="L60" s="141"/>
      <c r="M60" s="141"/>
      <c r="N60" s="141"/>
      <c r="O60" s="141"/>
      <c r="P60" s="141"/>
      <c r="Q60" s="1"/>
      <c r="R60" s="1"/>
      <c r="S60" s="1"/>
      <c r="T60" s="1"/>
      <c r="U60" s="1"/>
      <c r="V60" s="1"/>
      <c r="W60" s="1"/>
      <c r="X60" s="1"/>
      <c r="Y60" s="1"/>
      <c r="Z60" s="1"/>
    </row>
    <row r="61" spans="1:26" ht="12.75" customHeight="1" x14ac:dyDescent="0.15">
      <c r="B61" s="268" t="s">
        <v>90</v>
      </c>
      <c r="C61" s="269"/>
      <c r="D61" s="270"/>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53" t="s">
        <v>91</v>
      </c>
      <c r="C62" s="297" t="s">
        <v>332</v>
      </c>
      <c r="D62" s="298"/>
      <c r="E62" s="5" t="s">
        <v>424</v>
      </c>
      <c r="F62" s="18">
        <v>9</v>
      </c>
      <c r="G62" s="18">
        <f>IFERROR(VLOOKUP(E62,AnswerBTBL,2,FALSE),0)</f>
        <v>0.2</v>
      </c>
      <c r="H62" s="108">
        <f>IFERROR(AVERAGE(G62,G65),0)</f>
        <v>0.35</v>
      </c>
      <c r="I62" s="274"/>
      <c r="J62" s="247">
        <f>SUM(H62,H73,H89)</f>
        <v>1.2</v>
      </c>
      <c r="K62" s="1"/>
      <c r="L62" s="141"/>
      <c r="M62" s="141"/>
      <c r="N62" s="141"/>
      <c r="O62" s="141"/>
      <c r="P62" s="141"/>
      <c r="Q62" s="1"/>
      <c r="R62" s="1"/>
      <c r="S62" s="1"/>
      <c r="T62" s="1"/>
      <c r="U62" s="1"/>
      <c r="V62" s="1"/>
      <c r="W62" s="1"/>
      <c r="X62" s="1"/>
      <c r="Y62" s="1"/>
      <c r="Z62" s="1"/>
    </row>
    <row r="63" spans="1:26" ht="12.75" customHeight="1" x14ac:dyDescent="0.15">
      <c r="B63" s="254"/>
      <c r="C63" s="232" t="s">
        <v>370</v>
      </c>
      <c r="D63" s="20" t="s">
        <v>92</v>
      </c>
      <c r="E63" s="29"/>
      <c r="F63" s="24"/>
      <c r="G63" s="24"/>
      <c r="H63" s="121"/>
      <c r="I63" s="275"/>
      <c r="J63" s="248"/>
      <c r="K63" s="1"/>
      <c r="L63" s="141"/>
      <c r="M63" s="141"/>
      <c r="N63" s="141"/>
      <c r="O63" s="141"/>
      <c r="P63" s="141"/>
      <c r="Q63" s="1"/>
      <c r="R63" s="1"/>
      <c r="S63" s="1"/>
      <c r="T63" s="1"/>
      <c r="U63" s="1"/>
      <c r="V63" s="1"/>
      <c r="W63" s="1"/>
      <c r="X63" s="1"/>
      <c r="Y63" s="1"/>
      <c r="Z63" s="1"/>
    </row>
    <row r="64" spans="1:26" ht="12.75" customHeight="1" x14ac:dyDescent="0.15">
      <c r="B64" s="254"/>
      <c r="C64" s="235"/>
      <c r="D64" s="21"/>
      <c r="E64" s="31"/>
      <c r="F64" s="26"/>
      <c r="G64" s="26"/>
      <c r="H64" s="122"/>
      <c r="I64" s="276"/>
      <c r="J64" s="248"/>
      <c r="K64" s="1"/>
      <c r="L64" s="141"/>
      <c r="M64" s="141"/>
      <c r="N64" s="141"/>
      <c r="O64" s="141"/>
      <c r="P64" s="141"/>
      <c r="Q64" s="1"/>
      <c r="R64" s="1"/>
      <c r="S64" s="1"/>
      <c r="T64" s="1"/>
      <c r="U64" s="1"/>
      <c r="V64" s="1"/>
      <c r="W64" s="1"/>
      <c r="X64" s="1"/>
      <c r="Y64" s="1"/>
      <c r="Z64" s="1"/>
    </row>
    <row r="65" spans="1:26" ht="12.75" customHeight="1" x14ac:dyDescent="0.15">
      <c r="A65" s="27">
        <v>10</v>
      </c>
      <c r="B65" s="254"/>
      <c r="C65" s="295" t="s">
        <v>93</v>
      </c>
      <c r="D65" s="296"/>
      <c r="E65" s="22" t="s">
        <v>430</v>
      </c>
      <c r="F65" s="18">
        <v>10</v>
      </c>
      <c r="G65" s="18">
        <f>IFERROR(VLOOKUP(E65,AnswerETBL,2,FALSE),0)</f>
        <v>0.5</v>
      </c>
      <c r="H65" s="127"/>
      <c r="I65" s="301"/>
      <c r="J65" s="248"/>
      <c r="K65" s="1"/>
      <c r="L65" s="141"/>
      <c r="M65" s="141"/>
      <c r="N65" s="141"/>
      <c r="O65" s="141"/>
      <c r="P65" s="141"/>
      <c r="Q65" s="1"/>
      <c r="R65" s="1"/>
      <c r="S65" s="1"/>
      <c r="T65" s="1"/>
      <c r="U65" s="1"/>
      <c r="V65" s="1"/>
      <c r="W65" s="1"/>
      <c r="X65" s="1"/>
      <c r="Y65" s="1"/>
      <c r="Z65" s="1"/>
    </row>
    <row r="66" spans="1:26" ht="12.75" customHeight="1" x14ac:dyDescent="0.15">
      <c r="B66" s="254"/>
      <c r="C66" s="232" t="s">
        <v>370</v>
      </c>
      <c r="D66" s="20" t="s">
        <v>94</v>
      </c>
      <c r="E66" s="29"/>
      <c r="F66" s="24"/>
      <c r="G66" s="24"/>
      <c r="H66" s="125"/>
      <c r="I66" s="275"/>
      <c r="J66" s="249"/>
      <c r="K66" s="1"/>
      <c r="L66" s="141"/>
      <c r="M66" s="141"/>
      <c r="N66" s="141"/>
      <c r="O66" s="141"/>
      <c r="P66" s="141"/>
      <c r="Q66" s="1"/>
      <c r="R66" s="1"/>
      <c r="S66" s="1"/>
      <c r="T66" s="1"/>
      <c r="U66" s="1"/>
      <c r="V66" s="1"/>
      <c r="W66" s="1"/>
      <c r="X66" s="1"/>
      <c r="Y66" s="1"/>
      <c r="Z66" s="1"/>
    </row>
    <row r="67" spans="1:26" ht="12.75" customHeight="1" x14ac:dyDescent="0.15">
      <c r="B67" s="254"/>
      <c r="C67" s="233" t="s">
        <v>370</v>
      </c>
      <c r="D67" s="19" t="s">
        <v>95</v>
      </c>
      <c r="E67" s="30"/>
      <c r="F67" s="25"/>
      <c r="G67" s="25"/>
      <c r="H67" s="123"/>
      <c r="I67" s="275"/>
      <c r="J67" s="11"/>
      <c r="K67" s="1"/>
      <c r="L67" s="141"/>
      <c r="M67" s="141"/>
      <c r="N67" s="141"/>
      <c r="O67" s="141"/>
      <c r="P67" s="141"/>
      <c r="Q67" s="1"/>
      <c r="R67" s="1"/>
      <c r="S67" s="1"/>
      <c r="T67" s="1"/>
      <c r="U67" s="1"/>
      <c r="V67" s="1"/>
      <c r="W67" s="1"/>
      <c r="X67" s="1"/>
      <c r="Y67" s="1"/>
      <c r="Z67" s="1"/>
    </row>
    <row r="68" spans="1:26" ht="26" x14ac:dyDescent="0.15">
      <c r="B68" s="254"/>
      <c r="C68" s="233" t="s">
        <v>370</v>
      </c>
      <c r="D68" s="19" t="s">
        <v>96</v>
      </c>
      <c r="E68" s="30"/>
      <c r="F68" s="25"/>
      <c r="G68" s="25"/>
      <c r="H68" s="123"/>
      <c r="I68" s="275"/>
      <c r="J68" s="11"/>
      <c r="K68" s="1"/>
      <c r="L68" s="141"/>
      <c r="M68" s="141"/>
      <c r="N68" s="141"/>
      <c r="O68" s="141"/>
      <c r="P68" s="141"/>
      <c r="Q68" s="1"/>
      <c r="R68" s="1"/>
      <c r="S68" s="1"/>
      <c r="T68" s="1"/>
      <c r="U68" s="1"/>
      <c r="V68" s="1"/>
      <c r="W68" s="1"/>
      <c r="X68" s="1"/>
      <c r="Y68" s="1"/>
      <c r="Z68" s="1"/>
    </row>
    <row r="69" spans="1:26" ht="12.75" customHeight="1" x14ac:dyDescent="0.15">
      <c r="B69" s="254"/>
      <c r="C69" s="233" t="s">
        <v>370</v>
      </c>
      <c r="D69" s="19" t="s">
        <v>97</v>
      </c>
      <c r="E69" s="30"/>
      <c r="F69" s="25"/>
      <c r="G69" s="25"/>
      <c r="H69" s="123"/>
      <c r="I69" s="275"/>
      <c r="J69" s="11"/>
      <c r="K69" s="1"/>
      <c r="L69" s="141"/>
      <c r="M69" s="141"/>
      <c r="N69" s="141"/>
      <c r="O69" s="141"/>
      <c r="P69" s="141"/>
      <c r="Q69" s="1"/>
      <c r="R69" s="1"/>
      <c r="S69" s="1"/>
      <c r="T69" s="1"/>
      <c r="U69" s="1"/>
      <c r="V69" s="1"/>
      <c r="W69" s="1"/>
      <c r="X69" s="1"/>
      <c r="Y69" s="1"/>
      <c r="Z69" s="1"/>
    </row>
    <row r="70" spans="1:26" ht="12.75" customHeight="1" x14ac:dyDescent="0.15">
      <c r="B70" s="254"/>
      <c r="C70" s="233" t="s">
        <v>370</v>
      </c>
      <c r="D70" s="19" t="s">
        <v>98</v>
      </c>
      <c r="E70" s="30"/>
      <c r="F70" s="25"/>
      <c r="G70" s="25"/>
      <c r="H70" s="123"/>
      <c r="I70" s="275"/>
      <c r="J70" s="11"/>
      <c r="K70" s="1"/>
      <c r="L70" s="141"/>
      <c r="M70" s="141"/>
      <c r="N70" s="141"/>
      <c r="O70" s="141"/>
      <c r="P70" s="141"/>
      <c r="Q70" s="1"/>
      <c r="R70" s="1"/>
      <c r="S70" s="1"/>
      <c r="T70" s="1"/>
      <c r="U70" s="1"/>
      <c r="V70" s="1"/>
      <c r="W70" s="1"/>
      <c r="X70" s="1"/>
      <c r="Y70" s="1"/>
      <c r="Z70" s="1"/>
    </row>
    <row r="71" spans="1:26" ht="12.75" customHeight="1" x14ac:dyDescent="0.15">
      <c r="B71" s="306"/>
      <c r="C71" s="235"/>
      <c r="D71" s="21"/>
      <c r="E71" s="31"/>
      <c r="F71" s="26"/>
      <c r="G71" s="26"/>
      <c r="H71" s="124"/>
      <c r="I71" s="275"/>
      <c r="J71" s="11"/>
      <c r="K71" s="1"/>
      <c r="L71" s="141"/>
      <c r="M71" s="141"/>
      <c r="N71" s="141"/>
      <c r="O71" s="141"/>
      <c r="P71" s="141"/>
      <c r="Q71" s="1"/>
      <c r="R71" s="1"/>
      <c r="S71" s="1"/>
      <c r="T71" s="1"/>
      <c r="U71" s="1"/>
      <c r="V71" s="1"/>
      <c r="W71" s="1"/>
      <c r="X71" s="1"/>
      <c r="Y71" s="1"/>
      <c r="Z71" s="1"/>
    </row>
    <row r="72" spans="1:26" ht="12.75" customHeight="1" x14ac:dyDescent="0.15">
      <c r="B72" s="303"/>
      <c r="C72" s="304"/>
      <c r="D72" s="304"/>
      <c r="E72" s="304"/>
      <c r="F72" s="304"/>
      <c r="G72" s="304"/>
      <c r="H72" s="304"/>
      <c r="I72" s="305"/>
      <c r="J72" s="10"/>
      <c r="K72" s="1"/>
      <c r="L72" s="141"/>
      <c r="M72" s="141"/>
      <c r="N72" s="141"/>
      <c r="O72" s="141"/>
      <c r="P72" s="141"/>
      <c r="Q72" s="1"/>
      <c r="R72" s="1"/>
      <c r="S72" s="1"/>
      <c r="T72" s="1"/>
      <c r="U72" s="1"/>
      <c r="V72" s="1"/>
      <c r="W72" s="1"/>
      <c r="X72" s="1"/>
      <c r="Y72" s="1"/>
      <c r="Z72" s="1"/>
    </row>
    <row r="73" spans="1:26" ht="12.75" customHeight="1" x14ac:dyDescent="0.15">
      <c r="A73" s="27">
        <v>11</v>
      </c>
      <c r="B73" s="307" t="s">
        <v>99</v>
      </c>
      <c r="C73" s="295" t="s">
        <v>100</v>
      </c>
      <c r="D73" s="296"/>
      <c r="E73" s="22" t="s">
        <v>431</v>
      </c>
      <c r="F73" s="18">
        <v>11</v>
      </c>
      <c r="G73" s="18">
        <f>IFERROR(VLOOKUP(E73,AnswerFTBL,2,FALSE),0)</f>
        <v>0.5</v>
      </c>
      <c r="H73" s="109">
        <f>IFERROR(AVERAGE(G73,G81),0)</f>
        <v>0.5</v>
      </c>
      <c r="I73" s="302"/>
      <c r="J73" s="11"/>
      <c r="K73" s="1"/>
      <c r="L73" s="141"/>
      <c r="M73" s="141"/>
      <c r="N73" s="141"/>
      <c r="O73" s="141"/>
      <c r="P73" s="141"/>
      <c r="Q73" s="1"/>
      <c r="R73" s="1"/>
      <c r="S73" s="1"/>
      <c r="T73" s="1"/>
      <c r="U73" s="1"/>
      <c r="V73" s="1"/>
      <c r="W73" s="1"/>
      <c r="X73" s="1"/>
      <c r="Y73" s="1"/>
      <c r="Z73" s="1"/>
    </row>
    <row r="74" spans="1:26" ht="12.75" customHeight="1" x14ac:dyDescent="0.15">
      <c r="B74" s="254"/>
      <c r="C74" s="232" t="s">
        <v>370</v>
      </c>
      <c r="D74" s="20" t="s">
        <v>101</v>
      </c>
      <c r="E74" s="29"/>
      <c r="F74" s="24"/>
      <c r="G74" s="24"/>
      <c r="H74" s="125"/>
      <c r="I74" s="275"/>
      <c r="J74" s="11"/>
      <c r="K74" s="1"/>
      <c r="L74" s="141"/>
      <c r="M74" s="141"/>
      <c r="N74" s="141"/>
      <c r="O74" s="141"/>
      <c r="P74" s="141"/>
      <c r="Q74" s="1"/>
      <c r="R74" s="1"/>
      <c r="S74" s="1"/>
      <c r="T74" s="1"/>
      <c r="U74" s="1"/>
      <c r="V74" s="1"/>
      <c r="W74" s="1"/>
      <c r="X74" s="1"/>
      <c r="Y74" s="1"/>
      <c r="Z74" s="1"/>
    </row>
    <row r="75" spans="1:26" ht="12.75" customHeight="1" x14ac:dyDescent="0.15">
      <c r="B75" s="254"/>
      <c r="C75" s="233" t="s">
        <v>370</v>
      </c>
      <c r="D75" s="19" t="s">
        <v>102</v>
      </c>
      <c r="E75" s="30"/>
      <c r="F75" s="25"/>
      <c r="G75" s="25"/>
      <c r="H75" s="123"/>
      <c r="I75" s="275"/>
      <c r="J75" s="11"/>
      <c r="K75" s="1"/>
      <c r="L75" s="141"/>
      <c r="M75" s="141"/>
      <c r="N75" s="141"/>
      <c r="O75" s="141"/>
      <c r="P75" s="141"/>
      <c r="Q75" s="1"/>
      <c r="R75" s="1"/>
      <c r="S75" s="1"/>
      <c r="T75" s="1"/>
      <c r="U75" s="1"/>
      <c r="V75" s="1"/>
      <c r="W75" s="1"/>
      <c r="X75" s="1"/>
      <c r="Y75" s="1"/>
      <c r="Z75" s="1"/>
    </row>
    <row r="76" spans="1:26" ht="12.75" customHeight="1" x14ac:dyDescent="0.15">
      <c r="B76" s="254"/>
      <c r="C76" s="233" t="s">
        <v>370</v>
      </c>
      <c r="D76" s="19" t="s">
        <v>103</v>
      </c>
      <c r="E76" s="30"/>
      <c r="F76" s="25"/>
      <c r="G76" s="25"/>
      <c r="H76" s="123"/>
      <c r="I76" s="275"/>
      <c r="J76" s="11"/>
      <c r="K76" s="1"/>
      <c r="L76" s="141"/>
      <c r="M76" s="141"/>
      <c r="N76" s="141"/>
      <c r="O76" s="141"/>
      <c r="P76" s="141"/>
      <c r="Q76" s="1"/>
      <c r="R76" s="1"/>
      <c r="S76" s="1"/>
      <c r="T76" s="1"/>
      <c r="U76" s="1"/>
      <c r="V76" s="1"/>
      <c r="W76" s="1"/>
      <c r="X76" s="1"/>
      <c r="Y76" s="1"/>
      <c r="Z76" s="1"/>
    </row>
    <row r="77" spans="1:26" ht="12.75" customHeight="1" x14ac:dyDescent="0.15">
      <c r="B77" s="254"/>
      <c r="C77" s="233" t="s">
        <v>370</v>
      </c>
      <c r="D77" s="19" t="s">
        <v>104</v>
      </c>
      <c r="E77" s="30"/>
      <c r="F77" s="25"/>
      <c r="G77" s="25"/>
      <c r="H77" s="123"/>
      <c r="I77" s="275"/>
      <c r="J77" s="11"/>
      <c r="K77" s="1"/>
      <c r="L77" s="141"/>
      <c r="M77" s="141"/>
      <c r="N77" s="141"/>
      <c r="O77" s="141"/>
      <c r="P77" s="141"/>
      <c r="Q77" s="1"/>
      <c r="R77" s="1"/>
      <c r="S77" s="1"/>
      <c r="T77" s="1"/>
      <c r="U77" s="1"/>
      <c r="V77" s="1"/>
      <c r="W77" s="1"/>
      <c r="X77" s="1"/>
      <c r="Y77" s="1"/>
      <c r="Z77" s="1"/>
    </row>
    <row r="78" spans="1:26" ht="12.75" customHeight="1" x14ac:dyDescent="0.15">
      <c r="B78" s="254"/>
      <c r="C78" s="233" t="s">
        <v>370</v>
      </c>
      <c r="D78" s="19" t="s">
        <v>105</v>
      </c>
      <c r="E78" s="30"/>
      <c r="F78" s="25"/>
      <c r="G78" s="25"/>
      <c r="H78" s="123"/>
      <c r="I78" s="275"/>
      <c r="J78" s="11"/>
      <c r="K78" s="1"/>
      <c r="L78" s="141"/>
      <c r="M78" s="141"/>
      <c r="N78" s="141"/>
      <c r="O78" s="141"/>
      <c r="P78" s="141"/>
      <c r="Q78" s="1"/>
      <c r="R78" s="1"/>
      <c r="S78" s="1"/>
      <c r="T78" s="1"/>
      <c r="U78" s="1"/>
      <c r="V78" s="1"/>
      <c r="W78" s="1"/>
      <c r="X78" s="1"/>
      <c r="Y78" s="1"/>
      <c r="Z78" s="1"/>
    </row>
    <row r="79" spans="1:26" ht="12.75" customHeight="1" x14ac:dyDescent="0.15">
      <c r="B79" s="254"/>
      <c r="C79" s="233" t="s">
        <v>370</v>
      </c>
      <c r="D79" s="19" t="s">
        <v>106</v>
      </c>
      <c r="E79" s="30"/>
      <c r="F79" s="25"/>
      <c r="G79" s="25"/>
      <c r="H79" s="123"/>
      <c r="I79" s="275"/>
      <c r="J79" s="11"/>
      <c r="K79" s="1"/>
      <c r="L79" s="141"/>
      <c r="M79" s="141"/>
      <c r="N79" s="141"/>
      <c r="O79" s="141"/>
      <c r="P79" s="141"/>
      <c r="Q79" s="1"/>
      <c r="R79" s="1"/>
      <c r="S79" s="1"/>
      <c r="T79" s="1"/>
      <c r="U79" s="1"/>
      <c r="V79" s="1"/>
      <c r="W79" s="1"/>
      <c r="X79" s="1"/>
      <c r="Y79" s="1"/>
      <c r="Z79" s="1"/>
    </row>
    <row r="80" spans="1:26" ht="12.75" customHeight="1" x14ac:dyDescent="0.15">
      <c r="B80" s="254"/>
      <c r="C80" s="235"/>
      <c r="D80" s="21"/>
      <c r="E80" s="31"/>
      <c r="F80" s="26"/>
      <c r="G80" s="26"/>
      <c r="H80" s="124"/>
      <c r="I80" s="276"/>
      <c r="J80" s="11"/>
      <c r="K80" s="1"/>
      <c r="L80" s="141"/>
      <c r="M80" s="141"/>
      <c r="N80" s="141"/>
      <c r="O80" s="141"/>
      <c r="P80" s="141"/>
      <c r="Q80" s="1"/>
      <c r="R80" s="1"/>
      <c r="S80" s="1"/>
      <c r="T80" s="1"/>
      <c r="U80" s="1"/>
      <c r="V80" s="1"/>
      <c r="W80" s="1"/>
      <c r="X80" s="1"/>
      <c r="Y80" s="1"/>
      <c r="Z80" s="1"/>
    </row>
    <row r="81" spans="1:26" ht="12.75" customHeight="1" x14ac:dyDescent="0.15">
      <c r="A81" s="27">
        <v>12</v>
      </c>
      <c r="B81" s="254"/>
      <c r="C81" s="295" t="s">
        <v>107</v>
      </c>
      <c r="D81" s="296"/>
      <c r="E81" s="22" t="s">
        <v>430</v>
      </c>
      <c r="F81" s="18">
        <v>12</v>
      </c>
      <c r="G81" s="18">
        <f>IFERROR(VLOOKUP(E81,AnswerETBL,2,FALSE),0)</f>
        <v>0.5</v>
      </c>
      <c r="H81" s="109"/>
      <c r="I81" s="274"/>
      <c r="J81" s="11"/>
      <c r="K81" s="1"/>
      <c r="L81" s="141"/>
      <c r="M81" s="141"/>
      <c r="N81" s="141"/>
      <c r="O81" s="141"/>
      <c r="P81" s="141"/>
      <c r="Q81" s="1"/>
      <c r="R81" s="1"/>
      <c r="S81" s="1"/>
      <c r="T81" s="1"/>
      <c r="U81" s="1"/>
      <c r="V81" s="1"/>
      <c r="W81" s="1"/>
      <c r="X81" s="1"/>
      <c r="Y81" s="1"/>
      <c r="Z81" s="1"/>
    </row>
    <row r="82" spans="1:26" ht="12.75" customHeight="1" x14ac:dyDescent="0.15">
      <c r="B82" s="254"/>
      <c r="C82" s="232" t="s">
        <v>370</v>
      </c>
      <c r="D82" s="20" t="s">
        <v>108</v>
      </c>
      <c r="E82" s="29"/>
      <c r="F82" s="24"/>
      <c r="G82" s="24"/>
      <c r="H82" s="125"/>
      <c r="I82" s="275"/>
      <c r="J82" s="11"/>
      <c r="K82" s="1"/>
      <c r="L82" s="141"/>
      <c r="M82" s="141"/>
      <c r="N82" s="141"/>
      <c r="O82" s="141"/>
      <c r="P82" s="141"/>
      <c r="Q82" s="1"/>
      <c r="R82" s="1"/>
      <c r="S82" s="1"/>
      <c r="T82" s="1"/>
      <c r="U82" s="1"/>
      <c r="V82" s="1"/>
      <c r="W82" s="1"/>
      <c r="X82" s="1"/>
      <c r="Y82" s="1"/>
      <c r="Z82" s="1"/>
    </row>
    <row r="83" spans="1:26" ht="12.75" customHeight="1" x14ac:dyDescent="0.15">
      <c r="B83" s="254"/>
      <c r="C83" s="233" t="s">
        <v>370</v>
      </c>
      <c r="D83" s="19" t="s">
        <v>109</v>
      </c>
      <c r="E83" s="30"/>
      <c r="F83" s="25"/>
      <c r="G83" s="25"/>
      <c r="H83" s="123"/>
      <c r="I83" s="275"/>
      <c r="J83" s="11"/>
      <c r="K83" s="1"/>
      <c r="L83" s="141"/>
      <c r="M83" s="141"/>
      <c r="N83" s="141"/>
      <c r="O83" s="141"/>
      <c r="P83" s="141"/>
      <c r="Q83" s="1"/>
      <c r="R83" s="1"/>
      <c r="S83" s="1"/>
      <c r="T83" s="1"/>
      <c r="U83" s="1"/>
      <c r="V83" s="1"/>
      <c r="W83" s="1"/>
      <c r="X83" s="1"/>
      <c r="Y83" s="1"/>
      <c r="Z83" s="1"/>
    </row>
    <row r="84" spans="1:26" ht="12.75" customHeight="1" x14ac:dyDescent="0.15">
      <c r="B84" s="254"/>
      <c r="C84" s="233" t="s">
        <v>370</v>
      </c>
      <c r="D84" s="19" t="s">
        <v>110</v>
      </c>
      <c r="E84" s="30"/>
      <c r="F84" s="25"/>
      <c r="G84" s="25"/>
      <c r="H84" s="123"/>
      <c r="I84" s="275"/>
      <c r="J84" s="11"/>
      <c r="K84" s="1"/>
      <c r="L84" s="141"/>
      <c r="M84" s="141"/>
      <c r="N84" s="141"/>
      <c r="O84" s="141"/>
      <c r="P84" s="141"/>
      <c r="Q84" s="1"/>
      <c r="R84" s="1"/>
      <c r="S84" s="1"/>
      <c r="T84" s="1"/>
      <c r="U84" s="1"/>
      <c r="V84" s="1"/>
      <c r="W84" s="1"/>
      <c r="X84" s="1"/>
      <c r="Y84" s="1"/>
      <c r="Z84" s="1"/>
    </row>
    <row r="85" spans="1:26" ht="12.75" customHeight="1" x14ac:dyDescent="0.15">
      <c r="B85" s="254"/>
      <c r="C85" s="233" t="s">
        <v>370</v>
      </c>
      <c r="D85" s="19" t="s">
        <v>111</v>
      </c>
      <c r="E85" s="30"/>
      <c r="F85" s="25"/>
      <c r="G85" s="25"/>
      <c r="H85" s="123"/>
      <c r="I85" s="275"/>
      <c r="J85" s="11"/>
      <c r="K85" s="1"/>
      <c r="L85" s="141"/>
      <c r="M85" s="141"/>
      <c r="N85" s="141"/>
      <c r="O85" s="141"/>
      <c r="P85" s="141"/>
      <c r="Q85" s="1"/>
      <c r="R85" s="1"/>
      <c r="S85" s="1"/>
      <c r="T85" s="1"/>
      <c r="U85" s="1"/>
      <c r="V85" s="1"/>
      <c r="W85" s="1"/>
      <c r="X85" s="1"/>
      <c r="Y85" s="1"/>
      <c r="Z85" s="1"/>
    </row>
    <row r="86" spans="1:26" ht="12.75" customHeight="1" x14ac:dyDescent="0.15">
      <c r="B86" s="254"/>
      <c r="C86" s="233" t="s">
        <v>370</v>
      </c>
      <c r="D86" s="19" t="s">
        <v>112</v>
      </c>
      <c r="E86" s="30"/>
      <c r="F86" s="25"/>
      <c r="G86" s="25"/>
      <c r="H86" s="123"/>
      <c r="I86" s="275"/>
      <c r="J86" s="11"/>
      <c r="K86" s="1"/>
      <c r="L86" s="141"/>
      <c r="M86" s="141"/>
      <c r="N86" s="141"/>
      <c r="O86" s="141"/>
      <c r="P86" s="141"/>
      <c r="Q86" s="1"/>
      <c r="R86" s="1"/>
      <c r="S86" s="1"/>
      <c r="T86" s="1"/>
      <c r="U86" s="1"/>
      <c r="V86" s="1"/>
      <c r="W86" s="1"/>
      <c r="X86" s="1"/>
      <c r="Y86" s="1"/>
      <c r="Z86" s="1"/>
    </row>
    <row r="87" spans="1:26" ht="12.75" customHeight="1" x14ac:dyDescent="0.15">
      <c r="B87" s="255"/>
      <c r="C87" s="235"/>
      <c r="D87" s="21"/>
      <c r="E87" s="31"/>
      <c r="F87" s="26"/>
      <c r="G87" s="26"/>
      <c r="H87" s="124"/>
      <c r="I87" s="276"/>
      <c r="J87" s="11"/>
      <c r="K87" s="1"/>
      <c r="L87" s="141"/>
      <c r="M87" s="141"/>
      <c r="N87" s="141"/>
      <c r="O87" s="141"/>
      <c r="P87" s="141"/>
      <c r="Q87" s="1"/>
      <c r="R87" s="1"/>
      <c r="S87" s="1"/>
      <c r="T87" s="1"/>
      <c r="U87" s="1"/>
      <c r="V87" s="1"/>
      <c r="W87" s="1"/>
      <c r="X87" s="1"/>
      <c r="Y87" s="1"/>
      <c r="Z87" s="1"/>
    </row>
    <row r="88" spans="1:26" ht="12.75" customHeight="1" x14ac:dyDescent="0.15">
      <c r="B88" s="308"/>
      <c r="C88" s="284"/>
      <c r="D88" s="284"/>
      <c r="E88" s="284"/>
      <c r="F88" s="284"/>
      <c r="G88" s="284"/>
      <c r="H88" s="284"/>
      <c r="I88" s="309"/>
      <c r="J88" s="11"/>
      <c r="K88" s="1"/>
      <c r="L88" s="141"/>
      <c r="M88" s="141"/>
      <c r="N88" s="141"/>
      <c r="O88" s="141"/>
      <c r="P88" s="141"/>
      <c r="Q88" s="1"/>
      <c r="R88" s="1"/>
      <c r="S88" s="1"/>
      <c r="T88" s="1"/>
      <c r="U88" s="1"/>
      <c r="V88" s="1"/>
      <c r="W88" s="1"/>
      <c r="X88" s="1"/>
      <c r="Y88" s="1"/>
      <c r="Z88" s="1"/>
    </row>
    <row r="89" spans="1:26" ht="12.75" customHeight="1" x14ac:dyDescent="0.15">
      <c r="A89" s="27">
        <v>13</v>
      </c>
      <c r="B89" s="253" t="s">
        <v>113</v>
      </c>
      <c r="C89" s="297" t="s">
        <v>114</v>
      </c>
      <c r="D89" s="298"/>
      <c r="E89" s="5" t="s">
        <v>493</v>
      </c>
      <c r="F89" s="18">
        <v>13</v>
      </c>
      <c r="G89" s="18">
        <f>IFERROR(VLOOKUP(E89,AnswerCTBL,2,FALSE),0)</f>
        <v>0.2</v>
      </c>
      <c r="H89" s="109">
        <f>IFERROR(AVERAGE(G89,G94),0)</f>
        <v>0.35</v>
      </c>
      <c r="I89" s="274"/>
      <c r="J89" s="11"/>
      <c r="K89" s="1"/>
      <c r="L89" s="141"/>
      <c r="M89" s="141"/>
      <c r="N89" s="141"/>
      <c r="O89" s="141"/>
      <c r="P89" s="141"/>
      <c r="Q89" s="1"/>
      <c r="R89" s="1"/>
      <c r="S89" s="1"/>
      <c r="T89" s="1"/>
      <c r="U89" s="1"/>
      <c r="V89" s="1"/>
      <c r="W89" s="1"/>
      <c r="X89" s="1"/>
      <c r="Y89" s="1"/>
      <c r="Z89" s="1"/>
    </row>
    <row r="90" spans="1:26" ht="12.75" customHeight="1" x14ac:dyDescent="0.15">
      <c r="B90" s="254"/>
      <c r="C90" s="232" t="s">
        <v>370</v>
      </c>
      <c r="D90" s="20" t="s">
        <v>115</v>
      </c>
      <c r="E90" s="29"/>
      <c r="F90" s="24"/>
      <c r="G90" s="24"/>
      <c r="H90" s="125"/>
      <c r="I90" s="275"/>
      <c r="J90" s="11"/>
      <c r="K90" s="1"/>
      <c r="L90" s="141"/>
      <c r="M90" s="141"/>
      <c r="N90" s="141"/>
      <c r="O90" s="141"/>
      <c r="P90" s="141"/>
      <c r="Q90" s="1"/>
      <c r="R90" s="1"/>
      <c r="S90" s="1"/>
      <c r="T90" s="1"/>
      <c r="U90" s="1"/>
      <c r="V90" s="1"/>
      <c r="W90" s="1"/>
      <c r="X90" s="1"/>
      <c r="Y90" s="1"/>
      <c r="Z90" s="1"/>
    </row>
    <row r="91" spans="1:26" ht="12.75" customHeight="1" x14ac:dyDescent="0.15">
      <c r="B91" s="254"/>
      <c r="C91" s="233" t="s">
        <v>370</v>
      </c>
      <c r="D91" s="19" t="s">
        <v>116</v>
      </c>
      <c r="E91" s="30"/>
      <c r="F91" s="25"/>
      <c r="G91" s="25"/>
      <c r="H91" s="123"/>
      <c r="I91" s="275"/>
      <c r="J91" s="11"/>
      <c r="K91" s="1"/>
      <c r="L91" s="141"/>
      <c r="M91" s="141"/>
      <c r="N91" s="141"/>
      <c r="O91" s="141"/>
      <c r="P91" s="141"/>
      <c r="Q91" s="1"/>
      <c r="R91" s="1"/>
      <c r="S91" s="1"/>
      <c r="T91" s="1"/>
      <c r="U91" s="1"/>
      <c r="V91" s="1"/>
      <c r="W91" s="1"/>
      <c r="X91" s="1"/>
      <c r="Y91" s="1"/>
      <c r="Z91" s="1"/>
    </row>
    <row r="92" spans="1:26" ht="12.75" customHeight="1" x14ac:dyDescent="0.15">
      <c r="B92" s="254"/>
      <c r="C92" s="233" t="s">
        <v>370</v>
      </c>
      <c r="D92" s="19" t="s">
        <v>117</v>
      </c>
      <c r="E92" s="30"/>
      <c r="F92" s="25"/>
      <c r="G92" s="25"/>
      <c r="H92" s="123"/>
      <c r="I92" s="275"/>
      <c r="J92" s="11"/>
      <c r="K92" s="1"/>
      <c r="L92" s="141"/>
      <c r="M92" s="141"/>
      <c r="N92" s="141"/>
      <c r="O92" s="141"/>
      <c r="P92" s="141"/>
      <c r="Q92" s="1"/>
      <c r="R92" s="1"/>
      <c r="S92" s="1"/>
      <c r="T92" s="1"/>
      <c r="U92" s="1"/>
      <c r="V92" s="1"/>
      <c r="W92" s="1"/>
      <c r="X92" s="1"/>
      <c r="Y92" s="1"/>
      <c r="Z92" s="1"/>
    </row>
    <row r="93" spans="1:26" ht="12.75" customHeight="1" x14ac:dyDescent="0.15">
      <c r="B93" s="254"/>
      <c r="C93" s="235"/>
      <c r="D93" s="21"/>
      <c r="E93" s="31"/>
      <c r="F93" s="26"/>
      <c r="G93" s="26"/>
      <c r="H93" s="124"/>
      <c r="I93" s="276"/>
      <c r="J93" s="11"/>
      <c r="K93" s="1"/>
      <c r="L93" s="141"/>
      <c r="M93" s="141"/>
      <c r="N93" s="141"/>
      <c r="O93" s="141"/>
      <c r="P93" s="141"/>
      <c r="Q93" s="1"/>
      <c r="R93" s="1"/>
      <c r="S93" s="1"/>
      <c r="T93" s="1"/>
      <c r="U93" s="1"/>
      <c r="V93" s="1"/>
      <c r="W93" s="1"/>
      <c r="X93" s="1"/>
      <c r="Y93" s="1"/>
      <c r="Z93" s="1"/>
    </row>
    <row r="94" spans="1:26" ht="12.75" customHeight="1" x14ac:dyDescent="0.15">
      <c r="A94" s="27">
        <v>14</v>
      </c>
      <c r="B94" s="254"/>
      <c r="C94" s="295" t="s">
        <v>118</v>
      </c>
      <c r="D94" s="296"/>
      <c r="E94" s="22" t="s">
        <v>430</v>
      </c>
      <c r="F94" s="18">
        <v>14</v>
      </c>
      <c r="G94" s="18">
        <f>IFERROR(VLOOKUP(E94,AnswerETBL,2,FALSE),0)</f>
        <v>0.5</v>
      </c>
      <c r="H94" s="109"/>
      <c r="I94" s="274"/>
      <c r="J94" s="11"/>
      <c r="K94" s="1"/>
      <c r="L94" s="141"/>
      <c r="M94" s="141"/>
      <c r="N94" s="141"/>
      <c r="O94" s="141"/>
      <c r="P94" s="141"/>
      <c r="Q94" s="1"/>
      <c r="R94" s="1"/>
      <c r="S94" s="1"/>
      <c r="T94" s="1"/>
      <c r="U94" s="1"/>
      <c r="V94" s="1"/>
      <c r="W94" s="1"/>
      <c r="X94" s="1"/>
      <c r="Y94" s="1"/>
      <c r="Z94" s="1"/>
    </row>
    <row r="95" spans="1:26" ht="12.75" customHeight="1" x14ac:dyDescent="0.15">
      <c r="B95" s="254"/>
      <c r="C95" s="232" t="s">
        <v>370</v>
      </c>
      <c r="D95" s="20" t="s">
        <v>119</v>
      </c>
      <c r="E95" s="29"/>
      <c r="F95" s="24"/>
      <c r="G95" s="24"/>
      <c r="H95" s="125"/>
      <c r="I95" s="275"/>
      <c r="J95" s="11"/>
      <c r="K95" s="1"/>
      <c r="L95" s="141"/>
      <c r="M95" s="141"/>
      <c r="N95" s="141"/>
      <c r="O95" s="141"/>
      <c r="P95" s="141"/>
      <c r="Q95" s="1"/>
      <c r="R95" s="1"/>
      <c r="S95" s="1"/>
      <c r="T95" s="1"/>
      <c r="U95" s="1"/>
      <c r="V95" s="1"/>
      <c r="W95" s="1"/>
      <c r="X95" s="1"/>
      <c r="Y95" s="1"/>
      <c r="Z95" s="1"/>
    </row>
    <row r="96" spans="1:26" ht="12.75" customHeight="1" x14ac:dyDescent="0.15">
      <c r="B96" s="254"/>
      <c r="C96" s="233" t="s">
        <v>370</v>
      </c>
      <c r="D96" s="19" t="s">
        <v>120</v>
      </c>
      <c r="E96" s="30"/>
      <c r="F96" s="25"/>
      <c r="G96" s="25"/>
      <c r="H96" s="123"/>
      <c r="I96" s="275"/>
      <c r="J96" s="11"/>
      <c r="K96" s="1"/>
      <c r="L96" s="141"/>
      <c r="M96" s="141"/>
      <c r="N96" s="141"/>
      <c r="O96" s="141"/>
      <c r="P96" s="141"/>
      <c r="Q96" s="1"/>
      <c r="R96" s="1"/>
      <c r="S96" s="1"/>
      <c r="T96" s="1"/>
      <c r="U96" s="1"/>
      <c r="V96" s="1"/>
      <c r="W96" s="1"/>
      <c r="X96" s="1"/>
      <c r="Y96" s="1"/>
      <c r="Z96" s="1"/>
    </row>
    <row r="97" spans="1:26" ht="12.75" customHeight="1" x14ac:dyDescent="0.15">
      <c r="B97" s="254"/>
      <c r="C97" s="233" t="s">
        <v>370</v>
      </c>
      <c r="D97" s="19" t="s">
        <v>121</v>
      </c>
      <c r="E97" s="30"/>
      <c r="F97" s="25"/>
      <c r="G97" s="25"/>
      <c r="H97" s="123"/>
      <c r="I97" s="275"/>
      <c r="J97" s="11"/>
      <c r="K97" s="1"/>
      <c r="L97" s="141"/>
      <c r="M97" s="141"/>
      <c r="N97" s="141"/>
      <c r="O97" s="141"/>
      <c r="P97" s="141"/>
      <c r="Q97" s="1"/>
      <c r="R97" s="1"/>
      <c r="S97" s="1"/>
      <c r="T97" s="1"/>
      <c r="U97" s="1"/>
      <c r="V97" s="1"/>
      <c r="W97" s="1"/>
      <c r="X97" s="1"/>
      <c r="Y97" s="1"/>
      <c r="Z97" s="1"/>
    </row>
    <row r="98" spans="1:26" ht="12.75" customHeight="1" x14ac:dyDescent="0.15">
      <c r="B98" s="255"/>
      <c r="C98" s="235"/>
      <c r="D98" s="21"/>
      <c r="E98" s="31"/>
      <c r="F98" s="26"/>
      <c r="G98" s="26"/>
      <c r="H98" s="124"/>
      <c r="I98" s="276"/>
      <c r="J98" s="11"/>
      <c r="K98" s="1"/>
      <c r="L98" s="141"/>
      <c r="M98" s="141"/>
      <c r="N98" s="141"/>
      <c r="O98" s="141"/>
      <c r="P98" s="141"/>
      <c r="Q98" s="1"/>
      <c r="R98" s="1"/>
      <c r="S98" s="1"/>
      <c r="T98" s="1"/>
      <c r="U98" s="1"/>
      <c r="V98" s="1"/>
      <c r="W98" s="1"/>
      <c r="X98" s="1"/>
      <c r="Y98" s="1"/>
      <c r="Z98" s="1"/>
    </row>
    <row r="99" spans="1:26" ht="12.75" customHeight="1" x14ac:dyDescent="0.15">
      <c r="B99" s="268" t="s">
        <v>122</v>
      </c>
      <c r="C99" s="269"/>
      <c r="D99" s="270"/>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53" t="s">
        <v>123</v>
      </c>
      <c r="C100" s="297" t="s">
        <v>333</v>
      </c>
      <c r="D100" s="298"/>
      <c r="E100" s="5" t="s">
        <v>427</v>
      </c>
      <c r="F100" s="18">
        <v>15</v>
      </c>
      <c r="G100" s="18">
        <f>IFERROR(VLOOKUP(E100,AnswerDTBL,2,FALSE),0)</f>
        <v>0.5</v>
      </c>
      <c r="H100" s="109">
        <f>IFERROR(AVERAGE(G100,G105),0)</f>
        <v>0.5</v>
      </c>
      <c r="I100" s="274"/>
      <c r="J100" s="247">
        <f>SUM(H100,H111,H124)</f>
        <v>1.05</v>
      </c>
      <c r="K100" s="1"/>
      <c r="L100" s="141"/>
      <c r="M100" s="141"/>
      <c r="N100" s="141"/>
      <c r="O100" s="141"/>
      <c r="P100" s="141"/>
      <c r="Q100" s="1"/>
      <c r="R100" s="1"/>
      <c r="S100" s="1"/>
      <c r="T100" s="1"/>
      <c r="U100" s="1"/>
      <c r="V100" s="1"/>
      <c r="W100" s="1"/>
      <c r="X100" s="1"/>
      <c r="Y100" s="1"/>
      <c r="Z100" s="1"/>
    </row>
    <row r="101" spans="1:26" ht="12.75" customHeight="1" x14ac:dyDescent="0.15">
      <c r="B101" s="254"/>
      <c r="C101" s="232" t="s">
        <v>370</v>
      </c>
      <c r="D101" s="20" t="s">
        <v>124</v>
      </c>
      <c r="E101" s="29"/>
      <c r="F101" s="24"/>
      <c r="G101" s="24"/>
      <c r="H101" s="125"/>
      <c r="I101" s="275"/>
      <c r="J101" s="248"/>
      <c r="K101" s="1"/>
      <c r="L101" s="141"/>
      <c r="M101" s="141"/>
      <c r="N101" s="141"/>
      <c r="O101" s="141"/>
      <c r="P101" s="141"/>
      <c r="Q101" s="1"/>
      <c r="R101" s="1"/>
      <c r="S101" s="1"/>
      <c r="T101" s="1"/>
      <c r="U101" s="1"/>
      <c r="V101" s="1"/>
      <c r="W101" s="1"/>
      <c r="X101" s="1"/>
      <c r="Y101" s="1"/>
      <c r="Z101" s="1"/>
    </row>
    <row r="102" spans="1:26" ht="12.75" customHeight="1" x14ac:dyDescent="0.15">
      <c r="B102" s="254"/>
      <c r="C102" s="233" t="s">
        <v>370</v>
      </c>
      <c r="D102" s="19" t="s">
        <v>125</v>
      </c>
      <c r="E102" s="30"/>
      <c r="F102" s="25"/>
      <c r="G102" s="25"/>
      <c r="H102" s="123"/>
      <c r="I102" s="275"/>
      <c r="J102" s="248"/>
      <c r="K102" s="1"/>
      <c r="L102" s="141"/>
      <c r="M102" s="141"/>
      <c r="N102" s="141"/>
      <c r="O102" s="141"/>
      <c r="P102" s="141"/>
      <c r="Q102" s="1"/>
      <c r="R102" s="1"/>
      <c r="S102" s="1"/>
      <c r="T102" s="1"/>
      <c r="U102" s="1"/>
      <c r="V102" s="1"/>
      <c r="W102" s="1"/>
      <c r="X102" s="1"/>
      <c r="Y102" s="1"/>
      <c r="Z102" s="1"/>
    </row>
    <row r="103" spans="1:26" ht="12.75" customHeight="1" x14ac:dyDescent="0.15">
      <c r="B103" s="254"/>
      <c r="C103" s="233" t="s">
        <v>370</v>
      </c>
      <c r="D103" s="19" t="s">
        <v>126</v>
      </c>
      <c r="E103" s="30"/>
      <c r="F103" s="25"/>
      <c r="G103" s="25"/>
      <c r="H103" s="123"/>
      <c r="I103" s="275"/>
      <c r="J103" s="248"/>
      <c r="K103" s="1"/>
      <c r="L103" s="141"/>
      <c r="M103" s="141"/>
      <c r="N103" s="141"/>
      <c r="O103" s="141"/>
      <c r="P103" s="141"/>
      <c r="Q103" s="1"/>
      <c r="R103" s="1"/>
      <c r="S103" s="1"/>
      <c r="T103" s="1"/>
      <c r="U103" s="1"/>
      <c r="V103" s="1"/>
      <c r="W103" s="1"/>
      <c r="X103" s="1"/>
      <c r="Y103" s="1"/>
      <c r="Z103" s="1"/>
    </row>
    <row r="104" spans="1:26" ht="12.75" customHeight="1" x14ac:dyDescent="0.15">
      <c r="B104" s="254"/>
      <c r="C104" s="235"/>
      <c r="D104" s="21"/>
      <c r="E104" s="31"/>
      <c r="F104" s="26"/>
      <c r="G104" s="26"/>
      <c r="H104" s="124"/>
      <c r="I104" s="276"/>
      <c r="J104" s="249"/>
      <c r="K104" s="1"/>
      <c r="L104" s="141"/>
      <c r="M104" s="141"/>
      <c r="N104" s="141"/>
      <c r="O104" s="141"/>
      <c r="P104" s="141"/>
      <c r="Q104" s="1"/>
      <c r="R104" s="1"/>
      <c r="S104" s="1"/>
      <c r="T104" s="1"/>
      <c r="U104" s="1"/>
      <c r="V104" s="1"/>
      <c r="W104" s="1"/>
      <c r="X104" s="1"/>
      <c r="Y104" s="1"/>
      <c r="Z104" s="1"/>
    </row>
    <row r="105" spans="1:26" ht="12.75" customHeight="1" x14ac:dyDescent="0.15">
      <c r="A105" s="27">
        <v>16</v>
      </c>
      <c r="B105" s="254"/>
      <c r="C105" s="295" t="s">
        <v>411</v>
      </c>
      <c r="D105" s="296"/>
      <c r="E105" s="22" t="s">
        <v>494</v>
      </c>
      <c r="F105" s="18">
        <v>16</v>
      </c>
      <c r="G105" s="18">
        <f>IFERROR(VLOOKUP(E105,AnswerCTBL,2,FALSE),0)</f>
        <v>0.5</v>
      </c>
      <c r="H105" s="109"/>
      <c r="I105" s="274"/>
      <c r="J105" s="11"/>
      <c r="K105" s="1"/>
      <c r="L105" s="141"/>
      <c r="M105" s="141"/>
      <c r="N105" s="141"/>
      <c r="O105" s="141"/>
      <c r="P105" s="141"/>
      <c r="Q105" s="1"/>
      <c r="R105" s="1"/>
      <c r="S105" s="1"/>
      <c r="T105" s="1"/>
      <c r="U105" s="1"/>
      <c r="V105" s="1"/>
      <c r="W105" s="1"/>
      <c r="X105" s="1"/>
      <c r="Y105" s="1"/>
      <c r="Z105" s="1"/>
    </row>
    <row r="106" spans="1:26" ht="12.75" customHeight="1" x14ac:dyDescent="0.15">
      <c r="B106" s="254"/>
      <c r="C106" s="232" t="s">
        <v>370</v>
      </c>
      <c r="D106" s="20" t="s">
        <v>127</v>
      </c>
      <c r="E106" s="29"/>
      <c r="F106" s="24"/>
      <c r="G106" s="24"/>
      <c r="H106" s="125"/>
      <c r="I106" s="275"/>
      <c r="J106" s="11"/>
      <c r="K106" s="1"/>
      <c r="L106" s="141"/>
      <c r="M106" s="141"/>
      <c r="N106" s="141"/>
      <c r="O106" s="141"/>
      <c r="P106" s="141"/>
      <c r="Q106" s="1"/>
      <c r="R106" s="1"/>
      <c r="S106" s="1"/>
      <c r="T106" s="1"/>
      <c r="U106" s="1"/>
      <c r="V106" s="1"/>
      <c r="W106" s="1"/>
      <c r="X106" s="1"/>
      <c r="Y106" s="1"/>
      <c r="Z106" s="1"/>
    </row>
    <row r="107" spans="1:26" ht="12.75" customHeight="1" x14ac:dyDescent="0.15">
      <c r="B107" s="254"/>
      <c r="C107" s="233" t="s">
        <v>370</v>
      </c>
      <c r="D107" s="19" t="s">
        <v>128</v>
      </c>
      <c r="E107" s="30"/>
      <c r="F107" s="25"/>
      <c r="G107" s="25"/>
      <c r="H107" s="123"/>
      <c r="I107" s="275"/>
      <c r="J107" s="11"/>
      <c r="K107" s="1"/>
      <c r="L107" s="141"/>
      <c r="M107" s="141"/>
      <c r="N107" s="141"/>
      <c r="O107" s="141"/>
      <c r="P107" s="141"/>
      <c r="Q107" s="1"/>
      <c r="R107" s="1"/>
      <c r="S107" s="1"/>
      <c r="T107" s="1"/>
      <c r="U107" s="1"/>
      <c r="V107" s="1"/>
      <c r="W107" s="1"/>
      <c r="X107" s="1"/>
      <c r="Y107" s="1"/>
      <c r="Z107" s="1"/>
    </row>
    <row r="108" spans="1:26" ht="12.75" customHeight="1" x14ac:dyDescent="0.15">
      <c r="B108" s="254"/>
      <c r="C108" s="233" t="s">
        <v>370</v>
      </c>
      <c r="D108" s="19" t="s">
        <v>129</v>
      </c>
      <c r="E108" s="30"/>
      <c r="F108" s="25"/>
      <c r="G108" s="25"/>
      <c r="H108" s="123"/>
      <c r="I108" s="275"/>
      <c r="J108" s="11"/>
      <c r="K108" s="1"/>
      <c r="L108" s="141"/>
      <c r="M108" s="141"/>
      <c r="N108" s="141"/>
      <c r="O108" s="141"/>
      <c r="P108" s="141"/>
      <c r="Q108" s="1"/>
      <c r="R108" s="1"/>
      <c r="S108" s="1"/>
      <c r="T108" s="1"/>
      <c r="U108" s="1"/>
      <c r="V108" s="1"/>
      <c r="W108" s="1"/>
      <c r="X108" s="1"/>
      <c r="Y108" s="1"/>
      <c r="Z108" s="1"/>
    </row>
    <row r="109" spans="1:26" ht="12.75" customHeight="1" x14ac:dyDescent="0.15">
      <c r="B109" s="255"/>
      <c r="C109" s="235"/>
      <c r="D109" s="21"/>
      <c r="E109" s="31"/>
      <c r="F109" s="26"/>
      <c r="G109" s="26"/>
      <c r="H109" s="124"/>
      <c r="I109" s="276"/>
      <c r="J109" s="11"/>
      <c r="K109" s="1"/>
      <c r="L109" s="141"/>
      <c r="M109" s="141"/>
      <c r="N109" s="141"/>
      <c r="O109" s="141"/>
      <c r="P109" s="141"/>
      <c r="Q109" s="1"/>
      <c r="R109" s="1"/>
      <c r="S109" s="1"/>
      <c r="T109" s="1"/>
      <c r="U109" s="1"/>
      <c r="V109" s="1"/>
      <c r="W109" s="1"/>
      <c r="X109" s="1"/>
      <c r="Y109" s="1"/>
      <c r="Z109" s="1"/>
    </row>
    <row r="110" spans="1:26" ht="12.75" customHeight="1" x14ac:dyDescent="0.15">
      <c r="B110" s="308"/>
      <c r="C110" s="284"/>
      <c r="D110" s="284"/>
      <c r="E110" s="284"/>
      <c r="F110" s="284"/>
      <c r="G110" s="284"/>
      <c r="H110" s="284"/>
      <c r="I110" s="309"/>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53" t="s">
        <v>130</v>
      </c>
      <c r="C111" s="297" t="s">
        <v>412</v>
      </c>
      <c r="D111" s="298"/>
      <c r="E111" s="5" t="s">
        <v>494</v>
      </c>
      <c r="F111" s="18">
        <v>17</v>
      </c>
      <c r="G111" s="18">
        <f>IFERROR(VLOOKUP(E111,AnswerCTBL,2,FALSE),0)</f>
        <v>0.5</v>
      </c>
      <c r="H111" s="109">
        <f>IFERROR(AVERAGE(G111,G118),0)</f>
        <v>0.35</v>
      </c>
      <c r="I111" s="274"/>
      <c r="J111" s="11"/>
      <c r="K111" s="1"/>
      <c r="L111" s="141"/>
      <c r="M111" s="141"/>
      <c r="N111" s="141"/>
      <c r="O111" s="141"/>
      <c r="P111" s="141"/>
      <c r="Q111" s="1"/>
      <c r="R111" s="1"/>
      <c r="S111" s="1"/>
      <c r="T111" s="1"/>
      <c r="U111" s="1"/>
      <c r="V111" s="1"/>
      <c r="W111" s="1"/>
      <c r="X111" s="1"/>
      <c r="Y111" s="1"/>
      <c r="Z111" s="1"/>
    </row>
    <row r="112" spans="1:26" ht="12.75" customHeight="1" x14ac:dyDescent="0.15">
      <c r="B112" s="254"/>
      <c r="C112" s="232" t="s">
        <v>370</v>
      </c>
      <c r="D112" s="20" t="s">
        <v>131</v>
      </c>
      <c r="E112" s="29"/>
      <c r="F112" s="24"/>
      <c r="G112" s="24"/>
      <c r="H112" s="125"/>
      <c r="I112" s="275"/>
      <c r="J112" s="11"/>
      <c r="K112" s="1"/>
      <c r="L112" s="141"/>
      <c r="M112" s="141"/>
      <c r="N112" s="141"/>
      <c r="O112" s="141"/>
      <c r="P112" s="141"/>
      <c r="Q112" s="1"/>
      <c r="R112" s="1"/>
      <c r="S112" s="1"/>
      <c r="T112" s="1"/>
      <c r="U112" s="1"/>
      <c r="V112" s="1"/>
      <c r="W112" s="1"/>
      <c r="X112" s="1"/>
      <c r="Y112" s="1"/>
      <c r="Z112" s="1"/>
    </row>
    <row r="113" spans="1:26" ht="26" x14ac:dyDescent="0.15">
      <c r="B113" s="254"/>
      <c r="C113" s="233" t="s">
        <v>370</v>
      </c>
      <c r="D113" s="19" t="s">
        <v>132</v>
      </c>
      <c r="E113" s="30"/>
      <c r="F113" s="25"/>
      <c r="G113" s="25"/>
      <c r="H113" s="123"/>
      <c r="I113" s="275"/>
      <c r="J113" s="11"/>
      <c r="K113" s="1"/>
      <c r="L113" s="141"/>
      <c r="M113" s="141"/>
      <c r="N113" s="141"/>
      <c r="O113" s="141"/>
      <c r="P113" s="141"/>
      <c r="Q113" s="1"/>
      <c r="R113" s="1"/>
      <c r="S113" s="1"/>
      <c r="T113" s="1"/>
      <c r="U113" s="1"/>
      <c r="V113" s="1"/>
      <c r="W113" s="1"/>
      <c r="X113" s="1"/>
      <c r="Y113" s="1"/>
      <c r="Z113" s="1"/>
    </row>
    <row r="114" spans="1:26" ht="26" x14ac:dyDescent="0.15">
      <c r="B114" s="254"/>
      <c r="C114" s="233" t="s">
        <v>370</v>
      </c>
      <c r="D114" s="19" t="s">
        <v>133</v>
      </c>
      <c r="E114" s="30"/>
      <c r="F114" s="25"/>
      <c r="G114" s="25"/>
      <c r="H114" s="123"/>
      <c r="I114" s="275"/>
      <c r="J114" s="11"/>
      <c r="K114" s="1"/>
      <c r="L114" s="141"/>
      <c r="M114" s="141"/>
      <c r="N114" s="141"/>
      <c r="O114" s="141"/>
      <c r="P114" s="141"/>
      <c r="Q114" s="1"/>
      <c r="R114" s="1"/>
      <c r="S114" s="1"/>
      <c r="T114" s="1"/>
      <c r="U114" s="1"/>
      <c r="V114" s="1"/>
      <c r="W114" s="1"/>
      <c r="X114" s="1"/>
      <c r="Y114" s="1"/>
      <c r="Z114" s="1"/>
    </row>
    <row r="115" spans="1:26" x14ac:dyDescent="0.15">
      <c r="B115" s="254"/>
      <c r="C115" s="233" t="s">
        <v>370</v>
      </c>
      <c r="D115" s="19" t="s">
        <v>134</v>
      </c>
      <c r="E115" s="30"/>
      <c r="F115" s="25"/>
      <c r="G115" s="25"/>
      <c r="H115" s="123"/>
      <c r="I115" s="275"/>
      <c r="J115" s="11"/>
      <c r="K115" s="1"/>
      <c r="L115" s="141"/>
      <c r="M115" s="141"/>
      <c r="N115" s="141"/>
      <c r="O115" s="141"/>
      <c r="P115" s="141"/>
      <c r="Q115" s="1"/>
      <c r="R115" s="1"/>
      <c r="S115" s="1"/>
      <c r="T115" s="1"/>
      <c r="U115" s="1"/>
      <c r="V115" s="1"/>
      <c r="W115" s="1"/>
      <c r="X115" s="1"/>
      <c r="Y115" s="1"/>
      <c r="Z115" s="1"/>
    </row>
    <row r="116" spans="1:26" x14ac:dyDescent="0.15">
      <c r="B116" s="254"/>
      <c r="C116" s="233" t="s">
        <v>370</v>
      </c>
      <c r="D116" s="19" t="s">
        <v>135</v>
      </c>
      <c r="E116" s="30"/>
      <c r="F116" s="25"/>
      <c r="G116" s="25"/>
      <c r="H116" s="123"/>
      <c r="I116" s="275"/>
      <c r="J116" s="11"/>
      <c r="K116" s="1"/>
      <c r="L116" s="141"/>
      <c r="M116" s="141"/>
      <c r="N116" s="141"/>
      <c r="O116" s="141"/>
      <c r="P116" s="141"/>
      <c r="Q116" s="1"/>
      <c r="R116" s="1"/>
      <c r="S116" s="1"/>
      <c r="T116" s="1"/>
      <c r="U116" s="1"/>
      <c r="V116" s="1"/>
      <c r="W116" s="1"/>
      <c r="X116" s="1"/>
      <c r="Y116" s="1"/>
      <c r="Z116" s="1"/>
    </row>
    <row r="117" spans="1:26" ht="12.75" customHeight="1" x14ac:dyDescent="0.15">
      <c r="B117" s="254"/>
      <c r="C117" s="235"/>
      <c r="D117" s="21"/>
      <c r="E117" s="31"/>
      <c r="F117" s="26"/>
      <c r="G117" s="26"/>
      <c r="H117" s="124"/>
      <c r="I117" s="276"/>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54"/>
      <c r="C118" s="295" t="s">
        <v>334</v>
      </c>
      <c r="D118" s="296"/>
      <c r="E118" s="22" t="s">
        <v>493</v>
      </c>
      <c r="F118" s="18">
        <v>18</v>
      </c>
      <c r="G118" s="18">
        <f>IFERROR(VLOOKUP(E118,AnswerCTBL,2,FALSE),0)</f>
        <v>0.2</v>
      </c>
      <c r="H118" s="109"/>
      <c r="I118" s="274"/>
      <c r="J118" s="11"/>
      <c r="K118" s="1"/>
      <c r="L118" s="141"/>
      <c r="M118" s="141"/>
      <c r="N118" s="141"/>
      <c r="O118" s="141"/>
      <c r="P118" s="141"/>
      <c r="Q118" s="1"/>
      <c r="R118" s="1"/>
      <c r="S118" s="1"/>
      <c r="T118" s="1"/>
      <c r="U118" s="1"/>
      <c r="V118" s="1"/>
      <c r="W118" s="1"/>
      <c r="X118" s="1"/>
      <c r="Y118" s="1"/>
      <c r="Z118" s="1"/>
    </row>
    <row r="119" spans="1:26" ht="12.75" customHeight="1" x14ac:dyDescent="0.15">
      <c r="B119" s="254"/>
      <c r="C119" s="232" t="s">
        <v>370</v>
      </c>
      <c r="D119" s="20" t="s">
        <v>136</v>
      </c>
      <c r="E119" s="29"/>
      <c r="F119" s="24"/>
      <c r="G119" s="24"/>
      <c r="H119" s="125"/>
      <c r="I119" s="275"/>
      <c r="J119" s="11"/>
      <c r="K119" s="1"/>
      <c r="L119" s="141"/>
      <c r="M119" s="141"/>
      <c r="N119" s="141"/>
      <c r="O119" s="141"/>
      <c r="P119" s="141"/>
      <c r="Q119" s="1"/>
      <c r="R119" s="1"/>
      <c r="S119" s="1"/>
      <c r="T119" s="1"/>
      <c r="U119" s="1"/>
      <c r="V119" s="1"/>
      <c r="W119" s="1"/>
      <c r="X119" s="1"/>
      <c r="Y119" s="1"/>
      <c r="Z119" s="1"/>
    </row>
    <row r="120" spans="1:26" ht="12.75" customHeight="1" x14ac:dyDescent="0.15">
      <c r="B120" s="254"/>
      <c r="C120" s="233" t="s">
        <v>370</v>
      </c>
      <c r="D120" s="19" t="s">
        <v>137</v>
      </c>
      <c r="E120" s="30"/>
      <c r="F120" s="25"/>
      <c r="G120" s="25"/>
      <c r="H120" s="123"/>
      <c r="I120" s="275"/>
      <c r="J120" s="11"/>
      <c r="K120" s="1"/>
      <c r="L120" s="141"/>
      <c r="M120" s="141"/>
      <c r="N120" s="141"/>
      <c r="O120" s="141"/>
      <c r="P120" s="141"/>
      <c r="Q120" s="1"/>
      <c r="R120" s="1"/>
      <c r="S120" s="1"/>
      <c r="T120" s="1"/>
      <c r="U120" s="1"/>
      <c r="V120" s="1"/>
      <c r="W120" s="1"/>
      <c r="X120" s="1"/>
      <c r="Y120" s="1"/>
      <c r="Z120" s="1"/>
    </row>
    <row r="121" spans="1:26" ht="12.75" customHeight="1" x14ac:dyDescent="0.15">
      <c r="B121" s="254"/>
      <c r="C121" s="233" t="s">
        <v>370</v>
      </c>
      <c r="D121" s="19" t="s">
        <v>138</v>
      </c>
      <c r="E121" s="30"/>
      <c r="F121" s="25"/>
      <c r="G121" s="25"/>
      <c r="H121" s="123"/>
      <c r="I121" s="275"/>
      <c r="J121" s="11"/>
      <c r="K121" s="1"/>
      <c r="L121" s="141"/>
      <c r="M121" s="141"/>
      <c r="N121" s="141"/>
      <c r="O121" s="141"/>
      <c r="P121" s="141"/>
      <c r="Q121" s="1"/>
      <c r="R121" s="1"/>
      <c r="S121" s="1"/>
      <c r="T121" s="1"/>
      <c r="U121" s="1"/>
      <c r="V121" s="1"/>
      <c r="W121" s="1"/>
      <c r="X121" s="1"/>
      <c r="Y121" s="1"/>
      <c r="Z121" s="1"/>
    </row>
    <row r="122" spans="1:26" ht="12.75" customHeight="1" x14ac:dyDescent="0.15">
      <c r="B122" s="255"/>
      <c r="C122" s="235"/>
      <c r="D122" s="21"/>
      <c r="E122" s="31"/>
      <c r="F122" s="26"/>
      <c r="G122" s="26"/>
      <c r="H122" s="124"/>
      <c r="I122" s="276"/>
      <c r="J122" s="11"/>
      <c r="K122" s="1"/>
      <c r="L122" s="141"/>
      <c r="M122" s="141"/>
      <c r="N122" s="141"/>
      <c r="O122" s="141"/>
      <c r="P122" s="141"/>
      <c r="Q122" s="1"/>
      <c r="R122" s="1"/>
      <c r="S122" s="1"/>
      <c r="T122" s="1"/>
      <c r="U122" s="1"/>
      <c r="V122" s="1"/>
      <c r="W122" s="1"/>
      <c r="X122" s="1"/>
      <c r="Y122" s="1"/>
      <c r="Z122" s="1"/>
    </row>
    <row r="123" spans="1:26" ht="12.75" customHeight="1" x14ac:dyDescent="0.15">
      <c r="B123" s="308"/>
      <c r="C123" s="284"/>
      <c r="D123" s="284"/>
      <c r="E123" s="284"/>
      <c r="F123" s="284"/>
      <c r="G123" s="284"/>
      <c r="H123" s="284"/>
      <c r="I123" s="309"/>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53" t="s">
        <v>139</v>
      </c>
      <c r="C124" s="297" t="s">
        <v>140</v>
      </c>
      <c r="D124" s="298"/>
      <c r="E124" s="5" t="s">
        <v>497</v>
      </c>
      <c r="F124" s="18">
        <v>19</v>
      </c>
      <c r="G124" s="18">
        <f>IFERROR(VLOOKUP(E124,AnswerFTBL,2,FALSE),0)</f>
        <v>0.2</v>
      </c>
      <c r="H124" s="109">
        <f>IFERROR(AVERAGE(G124,G130),0)</f>
        <v>0.2</v>
      </c>
      <c r="I124" s="274"/>
      <c r="J124" s="11"/>
      <c r="K124" s="1"/>
      <c r="L124" s="141"/>
      <c r="M124" s="141"/>
      <c r="N124" s="141"/>
      <c r="O124" s="141"/>
      <c r="P124" s="141"/>
      <c r="Q124" s="1"/>
      <c r="R124" s="1"/>
      <c r="S124" s="1"/>
      <c r="T124" s="1"/>
      <c r="U124" s="1"/>
      <c r="V124" s="1"/>
      <c r="W124" s="1"/>
      <c r="X124" s="1"/>
      <c r="Y124" s="1"/>
      <c r="Z124" s="1"/>
    </row>
    <row r="125" spans="1:26" ht="12.75" customHeight="1" x14ac:dyDescent="0.15">
      <c r="B125" s="254"/>
      <c r="C125" s="232" t="s">
        <v>370</v>
      </c>
      <c r="D125" s="20" t="s">
        <v>141</v>
      </c>
      <c r="E125" s="29"/>
      <c r="F125" s="24"/>
      <c r="G125" s="24"/>
      <c r="H125" s="125"/>
      <c r="I125" s="275"/>
      <c r="J125" s="11"/>
      <c r="K125" s="1"/>
      <c r="L125" s="141"/>
      <c r="M125" s="141"/>
      <c r="N125" s="141"/>
      <c r="O125" s="141"/>
      <c r="P125" s="141"/>
      <c r="Q125" s="1"/>
      <c r="R125" s="1"/>
      <c r="S125" s="1"/>
      <c r="T125" s="1"/>
      <c r="U125" s="1"/>
      <c r="V125" s="1"/>
      <c r="W125" s="1"/>
      <c r="X125" s="1"/>
      <c r="Y125" s="1"/>
      <c r="Z125" s="1"/>
    </row>
    <row r="126" spans="1:26" ht="12.75" customHeight="1" x14ac:dyDescent="0.15">
      <c r="B126" s="254"/>
      <c r="C126" s="233" t="s">
        <v>370</v>
      </c>
      <c r="D126" s="19" t="s">
        <v>142</v>
      </c>
      <c r="E126" s="30"/>
      <c r="F126" s="25"/>
      <c r="G126" s="25"/>
      <c r="H126" s="123"/>
      <c r="I126" s="275"/>
      <c r="J126" s="11"/>
      <c r="K126" s="1"/>
      <c r="L126" s="141"/>
      <c r="M126" s="141"/>
      <c r="N126" s="141"/>
      <c r="O126" s="141"/>
      <c r="P126" s="141"/>
      <c r="Q126" s="1"/>
      <c r="R126" s="1"/>
      <c r="S126" s="1"/>
      <c r="T126" s="1"/>
      <c r="U126" s="1"/>
      <c r="V126" s="1"/>
      <c r="W126" s="1"/>
      <c r="X126" s="1"/>
      <c r="Y126" s="1"/>
      <c r="Z126" s="1"/>
    </row>
    <row r="127" spans="1:26" ht="12.75" customHeight="1" x14ac:dyDescent="0.15">
      <c r="B127" s="254"/>
      <c r="C127" s="233" t="s">
        <v>370</v>
      </c>
      <c r="D127" s="19" t="s">
        <v>143</v>
      </c>
      <c r="E127" s="30"/>
      <c r="F127" s="25"/>
      <c r="G127" s="25"/>
      <c r="H127" s="123"/>
      <c r="I127" s="275"/>
      <c r="J127" s="11"/>
      <c r="K127" s="1"/>
      <c r="L127" s="141"/>
      <c r="M127" s="141"/>
      <c r="N127" s="141"/>
      <c r="O127" s="141"/>
      <c r="P127" s="141"/>
      <c r="Q127" s="1"/>
      <c r="R127" s="1"/>
      <c r="S127" s="1"/>
      <c r="T127" s="1"/>
      <c r="U127" s="1"/>
      <c r="V127" s="1"/>
      <c r="W127" s="1"/>
      <c r="X127" s="1"/>
      <c r="Y127" s="1"/>
      <c r="Z127" s="1"/>
    </row>
    <row r="128" spans="1:26" ht="12.75" customHeight="1" x14ac:dyDescent="0.15">
      <c r="B128" s="254"/>
      <c r="C128" s="233" t="s">
        <v>370</v>
      </c>
      <c r="D128" s="19" t="s">
        <v>144</v>
      </c>
      <c r="E128" s="30"/>
      <c r="F128" s="25"/>
      <c r="G128" s="25"/>
      <c r="H128" s="123"/>
      <c r="I128" s="275"/>
      <c r="J128" s="11"/>
      <c r="K128" s="1"/>
      <c r="L128" s="141"/>
      <c r="M128" s="141"/>
      <c r="N128" s="141"/>
      <c r="O128" s="141"/>
      <c r="P128" s="141"/>
      <c r="Q128" s="1"/>
      <c r="R128" s="1"/>
      <c r="S128" s="1"/>
      <c r="T128" s="1"/>
      <c r="U128" s="1"/>
      <c r="V128" s="1"/>
      <c r="W128" s="1"/>
      <c r="X128" s="1"/>
      <c r="Y128" s="1"/>
      <c r="Z128" s="1"/>
    </row>
    <row r="129" spans="1:26" ht="12.75" customHeight="1" x14ac:dyDescent="0.15">
      <c r="B129" s="254"/>
      <c r="C129" s="235"/>
      <c r="D129" s="21"/>
      <c r="E129" s="31"/>
      <c r="F129" s="26"/>
      <c r="G129" s="26"/>
      <c r="H129" s="124"/>
      <c r="I129" s="276"/>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54"/>
      <c r="C130" s="295" t="s">
        <v>335</v>
      </c>
      <c r="D130" s="296"/>
      <c r="E130" s="22" t="s">
        <v>426</v>
      </c>
      <c r="F130" s="18">
        <v>20</v>
      </c>
      <c r="G130" s="18">
        <f>IFERROR(VLOOKUP(E130,AnswerDTBL,2,FALSE),0)</f>
        <v>0.2</v>
      </c>
      <c r="H130" s="109"/>
      <c r="I130" s="274"/>
      <c r="J130" s="11"/>
      <c r="K130" s="1"/>
      <c r="L130" s="141"/>
      <c r="M130" s="141"/>
      <c r="N130" s="141"/>
      <c r="O130" s="141"/>
      <c r="P130" s="141"/>
      <c r="Q130" s="1"/>
      <c r="R130" s="1"/>
      <c r="S130" s="1"/>
      <c r="T130" s="1"/>
      <c r="U130" s="1"/>
      <c r="V130" s="1"/>
      <c r="W130" s="1"/>
      <c r="X130" s="1"/>
      <c r="Y130" s="1"/>
      <c r="Z130" s="1"/>
    </row>
    <row r="131" spans="1:26" ht="12.75" customHeight="1" x14ac:dyDescent="0.15">
      <c r="B131" s="254"/>
      <c r="C131" s="232" t="s">
        <v>370</v>
      </c>
      <c r="D131" s="20" t="s">
        <v>145</v>
      </c>
      <c r="E131" s="29"/>
      <c r="F131" s="24"/>
      <c r="G131" s="24"/>
      <c r="H131" s="125"/>
      <c r="I131" s="275"/>
      <c r="J131" s="11"/>
      <c r="K131" s="1"/>
      <c r="L131" s="141"/>
      <c r="M131" s="141"/>
      <c r="N131" s="141"/>
      <c r="O131" s="141"/>
      <c r="P131" s="141"/>
      <c r="Q131" s="1"/>
      <c r="R131" s="1"/>
      <c r="S131" s="1"/>
      <c r="T131" s="1"/>
      <c r="U131" s="1"/>
      <c r="V131" s="1"/>
      <c r="W131" s="1"/>
      <c r="X131" s="1"/>
      <c r="Y131" s="1"/>
      <c r="Z131" s="1"/>
    </row>
    <row r="132" spans="1:26" ht="12.75" customHeight="1" x14ac:dyDescent="0.15">
      <c r="B132" s="254"/>
      <c r="C132" s="233" t="s">
        <v>370</v>
      </c>
      <c r="D132" s="19" t="s">
        <v>146</v>
      </c>
      <c r="E132" s="30"/>
      <c r="F132" s="25"/>
      <c r="G132" s="25"/>
      <c r="H132" s="123"/>
      <c r="I132" s="275"/>
      <c r="J132" s="11"/>
      <c r="K132" s="1"/>
      <c r="L132" s="141"/>
      <c r="M132" s="141"/>
      <c r="N132" s="141"/>
      <c r="O132" s="141"/>
      <c r="P132" s="141"/>
      <c r="Q132" s="1"/>
      <c r="R132" s="1"/>
      <c r="S132" s="1"/>
      <c r="T132" s="1"/>
      <c r="U132" s="1"/>
      <c r="V132" s="1"/>
      <c r="W132" s="1"/>
      <c r="X132" s="1"/>
      <c r="Y132" s="1"/>
      <c r="Z132" s="1"/>
    </row>
    <row r="133" spans="1:26" ht="12.75" customHeight="1" x14ac:dyDescent="0.15">
      <c r="B133" s="254"/>
      <c r="C133" s="233" t="s">
        <v>370</v>
      </c>
      <c r="D133" s="19" t="s">
        <v>147</v>
      </c>
      <c r="E133" s="30"/>
      <c r="F133" s="25"/>
      <c r="G133" s="25"/>
      <c r="H133" s="123"/>
      <c r="I133" s="275"/>
      <c r="J133" s="11"/>
      <c r="K133" s="1"/>
      <c r="L133" s="141"/>
      <c r="M133" s="141"/>
      <c r="N133" s="141"/>
      <c r="O133" s="141"/>
      <c r="P133" s="141"/>
      <c r="Q133" s="1"/>
      <c r="R133" s="1"/>
      <c r="S133" s="1"/>
      <c r="T133" s="1"/>
      <c r="U133" s="1"/>
      <c r="V133" s="1"/>
      <c r="W133" s="1"/>
      <c r="X133" s="1"/>
      <c r="Y133" s="1"/>
      <c r="Z133" s="1"/>
    </row>
    <row r="134" spans="1:26" ht="12.75" customHeight="1" x14ac:dyDescent="0.15">
      <c r="B134" s="254"/>
      <c r="C134" s="233" t="s">
        <v>370</v>
      </c>
      <c r="D134" s="19" t="s">
        <v>148</v>
      </c>
      <c r="E134" s="30"/>
      <c r="F134" s="25"/>
      <c r="G134" s="25"/>
      <c r="H134" s="123"/>
      <c r="I134" s="275"/>
      <c r="J134" s="11"/>
      <c r="K134" s="1"/>
      <c r="L134" s="141"/>
      <c r="M134" s="141"/>
      <c r="N134" s="141"/>
      <c r="O134" s="141"/>
      <c r="P134" s="141"/>
      <c r="Q134" s="1"/>
      <c r="R134" s="1"/>
      <c r="S134" s="1"/>
      <c r="T134" s="1"/>
      <c r="U134" s="1"/>
      <c r="V134" s="1"/>
      <c r="W134" s="1"/>
      <c r="X134" s="1"/>
      <c r="Y134" s="1"/>
      <c r="Z134" s="1"/>
    </row>
    <row r="135" spans="1:26" ht="12.75" customHeight="1" x14ac:dyDescent="0.15">
      <c r="B135" s="255"/>
      <c r="C135" s="235"/>
      <c r="D135" s="21"/>
      <c r="E135" s="31"/>
      <c r="F135" s="26"/>
      <c r="G135" s="26"/>
      <c r="H135" s="124"/>
      <c r="I135" s="276"/>
      <c r="J135" s="11"/>
      <c r="K135" s="1"/>
      <c r="L135" s="141"/>
      <c r="M135" s="141"/>
      <c r="N135" s="141"/>
      <c r="O135" s="141"/>
      <c r="P135" s="141"/>
      <c r="Q135" s="1"/>
      <c r="R135" s="1"/>
      <c r="S135" s="1"/>
      <c r="T135" s="1"/>
      <c r="U135" s="1"/>
      <c r="V135" s="1"/>
      <c r="W135" s="1"/>
      <c r="X135" s="1"/>
      <c r="Y135" s="1"/>
      <c r="Z135" s="1"/>
    </row>
    <row r="136" spans="1:26" ht="12.75" customHeight="1" x14ac:dyDescent="0.15">
      <c r="B136" s="336" t="s">
        <v>149</v>
      </c>
      <c r="C136" s="336"/>
      <c r="D136" s="336"/>
      <c r="E136" s="336"/>
      <c r="F136" s="336"/>
      <c r="G136" s="336"/>
      <c r="H136" s="336"/>
      <c r="I136" s="336"/>
      <c r="J136" s="336"/>
      <c r="K136" s="1"/>
      <c r="L136" s="141"/>
      <c r="M136" s="141"/>
      <c r="N136" s="141"/>
      <c r="O136" s="141"/>
      <c r="P136" s="141"/>
      <c r="Q136" s="1"/>
      <c r="R136" s="1"/>
      <c r="S136" s="1"/>
      <c r="T136" s="1"/>
      <c r="U136" s="1"/>
      <c r="V136" s="1"/>
      <c r="W136" s="1"/>
      <c r="X136" s="1"/>
      <c r="Y136" s="1"/>
      <c r="Z136" s="1"/>
    </row>
    <row r="137" spans="1:26" ht="12.75" customHeight="1" x14ac:dyDescent="0.15">
      <c r="B137" s="265" t="s">
        <v>150</v>
      </c>
      <c r="C137" s="266"/>
      <c r="D137" s="267"/>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71" t="s">
        <v>151</v>
      </c>
      <c r="C138" s="297" t="s">
        <v>336</v>
      </c>
      <c r="D138" s="298"/>
      <c r="E138" s="5" t="s">
        <v>493</v>
      </c>
      <c r="F138" s="18">
        <v>1</v>
      </c>
      <c r="G138" s="18">
        <f>IFERROR(VLOOKUP(E138,AnswerCTBL,2,FALSE),0)</f>
        <v>0.2</v>
      </c>
      <c r="H138" s="109">
        <f>IFERROR(AVERAGE(G138,G144),0)</f>
        <v>0.2</v>
      </c>
      <c r="I138" s="301"/>
      <c r="J138" s="250">
        <f>SUM(H138,H150,H162)</f>
        <v>1.1000000000000001</v>
      </c>
      <c r="K138" s="1"/>
      <c r="L138" s="141"/>
      <c r="M138" s="141"/>
      <c r="N138" s="141"/>
      <c r="O138" s="141"/>
      <c r="P138" s="141"/>
      <c r="Q138" s="1"/>
      <c r="R138" s="1"/>
      <c r="S138" s="1"/>
      <c r="T138" s="1"/>
      <c r="U138" s="1"/>
      <c r="V138" s="1"/>
      <c r="W138" s="1"/>
      <c r="X138" s="1"/>
      <c r="Y138" s="1"/>
      <c r="Z138" s="1"/>
    </row>
    <row r="139" spans="1:26" ht="12.75" customHeight="1" x14ac:dyDescent="0.15">
      <c r="B139" s="272"/>
      <c r="C139" s="232" t="s">
        <v>370</v>
      </c>
      <c r="D139" s="20" t="s">
        <v>152</v>
      </c>
      <c r="E139" s="29"/>
      <c r="F139" s="24"/>
      <c r="G139" s="24"/>
      <c r="H139" s="125"/>
      <c r="I139" s="275"/>
      <c r="J139" s="251"/>
      <c r="K139" s="1"/>
      <c r="L139" s="141"/>
      <c r="M139" s="141"/>
      <c r="N139" s="141"/>
      <c r="O139" s="141"/>
      <c r="P139" s="141"/>
      <c r="Q139" s="1"/>
      <c r="R139" s="1"/>
      <c r="S139" s="1"/>
      <c r="T139" s="1"/>
      <c r="U139" s="1"/>
      <c r="V139" s="1"/>
      <c r="W139" s="1"/>
      <c r="X139" s="1"/>
      <c r="Y139" s="1"/>
      <c r="Z139" s="1"/>
    </row>
    <row r="140" spans="1:26" ht="12.75" customHeight="1" x14ac:dyDescent="0.15">
      <c r="B140" s="272"/>
      <c r="C140" s="233" t="s">
        <v>370</v>
      </c>
      <c r="D140" s="19" t="s">
        <v>422</v>
      </c>
      <c r="E140" s="30"/>
      <c r="F140" s="25"/>
      <c r="G140" s="25"/>
      <c r="H140" s="123"/>
      <c r="I140" s="275"/>
      <c r="J140" s="251"/>
      <c r="K140" s="1"/>
      <c r="L140" s="141"/>
      <c r="M140" s="141"/>
      <c r="N140" s="141"/>
      <c r="O140" s="141"/>
      <c r="P140" s="141"/>
      <c r="Q140" s="1"/>
      <c r="R140" s="1"/>
      <c r="S140" s="1"/>
      <c r="T140" s="1"/>
      <c r="U140" s="1"/>
      <c r="V140" s="1"/>
      <c r="W140" s="1"/>
      <c r="X140" s="1"/>
      <c r="Y140" s="1"/>
      <c r="Z140" s="1"/>
    </row>
    <row r="141" spans="1:26" ht="12.75" customHeight="1" x14ac:dyDescent="0.15">
      <c r="B141" s="272"/>
      <c r="C141" s="233" t="s">
        <v>370</v>
      </c>
      <c r="D141" s="19" t="s">
        <v>153</v>
      </c>
      <c r="E141" s="30"/>
      <c r="F141" s="25"/>
      <c r="G141" s="25"/>
      <c r="H141" s="123"/>
      <c r="I141" s="275"/>
      <c r="J141" s="251"/>
      <c r="K141" s="1"/>
      <c r="L141" s="141"/>
      <c r="M141" s="141"/>
      <c r="N141" s="141"/>
      <c r="O141" s="141"/>
      <c r="P141" s="141"/>
      <c r="Q141" s="1"/>
      <c r="R141" s="1"/>
      <c r="S141" s="1"/>
      <c r="T141" s="1"/>
      <c r="U141" s="1"/>
      <c r="V141" s="1"/>
      <c r="W141" s="1"/>
      <c r="X141" s="1"/>
      <c r="Y141" s="1"/>
      <c r="Z141" s="1"/>
    </row>
    <row r="142" spans="1:26" ht="12.75" customHeight="1" x14ac:dyDescent="0.15">
      <c r="B142" s="272"/>
      <c r="C142" s="233" t="s">
        <v>370</v>
      </c>
      <c r="D142" s="19" t="s">
        <v>154</v>
      </c>
      <c r="E142" s="30"/>
      <c r="F142" s="25"/>
      <c r="G142" s="25"/>
      <c r="H142" s="123"/>
      <c r="I142" s="275"/>
      <c r="J142" s="252"/>
      <c r="K142" s="1"/>
      <c r="L142" s="141"/>
      <c r="M142" s="141"/>
      <c r="N142" s="141"/>
      <c r="O142" s="141"/>
      <c r="P142" s="141"/>
      <c r="Q142" s="1"/>
      <c r="R142" s="1"/>
      <c r="S142" s="1"/>
      <c r="T142" s="1"/>
      <c r="U142" s="1"/>
      <c r="V142" s="1"/>
      <c r="W142" s="1"/>
      <c r="X142" s="1"/>
      <c r="Y142" s="1"/>
      <c r="Z142" s="1"/>
    </row>
    <row r="143" spans="1:26" ht="12.75" customHeight="1" x14ac:dyDescent="0.15">
      <c r="B143" s="272"/>
      <c r="C143" s="235"/>
      <c r="D143" s="21"/>
      <c r="E143" s="31"/>
      <c r="F143" s="26"/>
      <c r="G143" s="26"/>
      <c r="H143" s="124"/>
      <c r="I143" s="276"/>
      <c r="J143" s="11"/>
      <c r="K143" s="1"/>
      <c r="L143" s="141"/>
      <c r="M143" s="141"/>
      <c r="N143" s="141"/>
      <c r="O143" s="141"/>
      <c r="P143" s="141"/>
      <c r="Q143" s="1"/>
      <c r="R143" s="1"/>
      <c r="S143" s="1"/>
      <c r="T143" s="1"/>
      <c r="U143" s="1"/>
      <c r="V143" s="1"/>
      <c r="W143" s="1"/>
      <c r="X143" s="1"/>
      <c r="Y143" s="1"/>
      <c r="Z143" s="1"/>
    </row>
    <row r="144" spans="1:26" ht="12.75" customHeight="1" x14ac:dyDescent="0.15">
      <c r="B144" s="272"/>
      <c r="C144" s="295" t="s">
        <v>155</v>
      </c>
      <c r="D144" s="296"/>
      <c r="E144" s="22" t="s">
        <v>493</v>
      </c>
      <c r="F144" s="18">
        <v>2</v>
      </c>
      <c r="G144" s="18">
        <f>IFERROR(VLOOKUP(E144,AnswerCTBL,2,FALSE),0)</f>
        <v>0.2</v>
      </c>
      <c r="H144" s="109"/>
      <c r="I144" s="301"/>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72"/>
      <c r="C145" s="232" t="s">
        <v>370</v>
      </c>
      <c r="D145" s="20" t="s">
        <v>156</v>
      </c>
      <c r="E145" s="29"/>
      <c r="F145" s="24"/>
      <c r="G145" s="24"/>
      <c r="H145" s="125"/>
      <c r="I145" s="275"/>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72"/>
      <c r="C146" s="233" t="s">
        <v>370</v>
      </c>
      <c r="D146" s="19" t="s">
        <v>157</v>
      </c>
      <c r="E146" s="30"/>
      <c r="F146" s="25"/>
      <c r="G146" s="25"/>
      <c r="H146" s="123"/>
      <c r="I146" s="275"/>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72"/>
      <c r="C147" s="233" t="s">
        <v>370</v>
      </c>
      <c r="D147" s="19" t="s">
        <v>158</v>
      </c>
      <c r="E147" s="30"/>
      <c r="F147" s="25"/>
      <c r="G147" s="25"/>
      <c r="H147" s="123"/>
      <c r="I147" s="275"/>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73"/>
      <c r="C148" s="235"/>
      <c r="D148" s="21"/>
      <c r="E148" s="31"/>
      <c r="F148" s="26"/>
      <c r="G148" s="26"/>
      <c r="H148" s="124"/>
      <c r="I148" s="276"/>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308"/>
      <c r="C149" s="284"/>
      <c r="D149" s="284"/>
      <c r="E149" s="284"/>
      <c r="F149" s="284"/>
      <c r="G149" s="284"/>
      <c r="H149" s="284"/>
      <c r="I149" s="309"/>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71" t="s">
        <v>159</v>
      </c>
      <c r="C150" s="297" t="s">
        <v>160</v>
      </c>
      <c r="D150" s="298"/>
      <c r="E150" s="5" t="s">
        <v>493</v>
      </c>
      <c r="F150" s="18">
        <v>3</v>
      </c>
      <c r="G150" s="18">
        <f>IFERROR(VLOOKUP(E150,AnswerCTBL,2,FALSE),0)</f>
        <v>0.2</v>
      </c>
      <c r="H150" s="109">
        <f>IFERROR(AVERAGE(G150,G154,G158),0)</f>
        <v>0.3</v>
      </c>
      <c r="I150" s="301"/>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72"/>
      <c r="C151" s="232" t="s">
        <v>370</v>
      </c>
      <c r="D151" s="20" t="s">
        <v>161</v>
      </c>
      <c r="E151" s="29"/>
      <c r="F151" s="24"/>
      <c r="G151" s="24"/>
      <c r="H151" s="125"/>
      <c r="I151" s="275"/>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72"/>
      <c r="C152" s="233" t="s">
        <v>370</v>
      </c>
      <c r="D152" s="19" t="s">
        <v>162</v>
      </c>
      <c r="E152" s="30"/>
      <c r="F152" s="25"/>
      <c r="G152" s="25"/>
      <c r="H152" s="123"/>
      <c r="I152" s="275"/>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72"/>
      <c r="C153" s="235"/>
      <c r="D153" s="21"/>
      <c r="E153" s="31"/>
      <c r="F153" s="26"/>
      <c r="G153" s="26"/>
      <c r="H153" s="124"/>
      <c r="I153" s="276"/>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72"/>
      <c r="C154" s="295" t="s">
        <v>163</v>
      </c>
      <c r="D154" s="296"/>
      <c r="E154" s="22" t="s">
        <v>493</v>
      </c>
      <c r="F154" s="18">
        <v>4</v>
      </c>
      <c r="G154" s="18">
        <f>IFERROR(VLOOKUP(E154,AnswerCTBL,2,FALSE),0)</f>
        <v>0.2</v>
      </c>
      <c r="H154" s="109"/>
      <c r="I154" s="301"/>
      <c r="J154" s="11"/>
      <c r="K154" s="1"/>
      <c r="L154" s="141"/>
      <c r="M154" s="141"/>
      <c r="N154" s="141"/>
      <c r="O154" s="141"/>
      <c r="P154" s="141"/>
      <c r="Q154" s="1"/>
      <c r="R154" s="1"/>
      <c r="S154" s="1"/>
      <c r="T154" s="1"/>
      <c r="U154" s="1"/>
      <c r="V154" s="1"/>
      <c r="W154" s="1"/>
      <c r="X154" s="1"/>
      <c r="Y154" s="1"/>
      <c r="Z154" s="1"/>
    </row>
    <row r="155" spans="2:26" customFormat="1" ht="26" x14ac:dyDescent="0.15">
      <c r="B155" s="272"/>
      <c r="C155" s="232" t="s">
        <v>370</v>
      </c>
      <c r="D155" s="20" t="s">
        <v>164</v>
      </c>
      <c r="E155" s="29"/>
      <c r="F155" s="24"/>
      <c r="G155" s="24"/>
      <c r="H155" s="125"/>
      <c r="I155" s="275"/>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72"/>
      <c r="C156" s="233" t="s">
        <v>370</v>
      </c>
      <c r="D156" s="19" t="s">
        <v>165</v>
      </c>
      <c r="E156" s="30"/>
      <c r="F156" s="25"/>
      <c r="G156" s="25"/>
      <c r="H156" s="123"/>
      <c r="I156" s="275"/>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72"/>
      <c r="C157" s="235"/>
      <c r="D157" s="21"/>
      <c r="E157" s="31"/>
      <c r="F157" s="26"/>
      <c r="G157" s="26"/>
      <c r="H157" s="124"/>
      <c r="I157" s="276"/>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72"/>
      <c r="C158" s="295" t="s">
        <v>166</v>
      </c>
      <c r="D158" s="296"/>
      <c r="E158" s="22" t="s">
        <v>446</v>
      </c>
      <c r="F158" s="18">
        <v>5</v>
      </c>
      <c r="G158" s="18">
        <f>IFERROR(VLOOKUP(E158,AnswerBTBL,2,FALSE),0)</f>
        <v>0.5</v>
      </c>
      <c r="H158" s="109"/>
      <c r="I158" s="274"/>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72"/>
      <c r="C159" s="232" t="s">
        <v>370</v>
      </c>
      <c r="D159" s="20" t="s">
        <v>167</v>
      </c>
      <c r="E159" s="29"/>
      <c r="F159" s="24"/>
      <c r="G159" s="24"/>
      <c r="H159" s="125"/>
      <c r="I159" s="275"/>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73"/>
      <c r="C160" s="235"/>
      <c r="D160" s="21"/>
      <c r="E160" s="31"/>
      <c r="F160" s="26"/>
      <c r="G160" s="26"/>
      <c r="H160" s="124"/>
      <c r="I160" s="276"/>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83"/>
      <c r="C161" s="284"/>
      <c r="D161" s="284"/>
      <c r="E161" s="284"/>
      <c r="F161" s="284"/>
      <c r="G161" s="284"/>
      <c r="H161" s="284"/>
      <c r="I161" s="28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71" t="s">
        <v>168</v>
      </c>
      <c r="C162" s="297" t="s">
        <v>169</v>
      </c>
      <c r="D162" s="298"/>
      <c r="E162" s="5" t="s">
        <v>495</v>
      </c>
      <c r="F162" s="18">
        <v>6</v>
      </c>
      <c r="G162" s="18">
        <f>IFERROR(VLOOKUP(E162,AnswerCTBL,2,FALSE),0)</f>
        <v>1</v>
      </c>
      <c r="H162" s="109">
        <f>IFERROR(AVERAGE(G162,G166),0)</f>
        <v>0.6</v>
      </c>
      <c r="I162" s="274"/>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72"/>
      <c r="C163" s="232" t="s">
        <v>370</v>
      </c>
      <c r="D163" s="20" t="s">
        <v>170</v>
      </c>
      <c r="E163" s="29"/>
      <c r="F163" s="24"/>
      <c r="G163" s="24"/>
      <c r="H163" s="125"/>
      <c r="I163" s="275"/>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72"/>
      <c r="C164" s="233" t="s">
        <v>370</v>
      </c>
      <c r="D164" s="19" t="s">
        <v>171</v>
      </c>
      <c r="E164" s="30"/>
      <c r="F164" s="25"/>
      <c r="G164" s="25"/>
      <c r="H164" s="123"/>
      <c r="I164" s="275"/>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72"/>
      <c r="C165" s="235"/>
      <c r="D165" s="21"/>
      <c r="E165" s="31"/>
      <c r="F165" s="26"/>
      <c r="G165" s="26"/>
      <c r="H165" s="124"/>
      <c r="I165" s="276"/>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72"/>
      <c r="C166" s="295" t="s">
        <v>413</v>
      </c>
      <c r="D166" s="296"/>
      <c r="E166" s="22" t="s">
        <v>493</v>
      </c>
      <c r="F166" s="18">
        <v>7</v>
      </c>
      <c r="G166" s="18">
        <f>IFERROR(VLOOKUP(E166,AnswerCTBL,2,FALSE),0)</f>
        <v>0.2</v>
      </c>
      <c r="H166" s="109"/>
      <c r="I166" s="274"/>
      <c r="J166" s="11"/>
      <c r="K166" s="1"/>
      <c r="L166" s="141"/>
      <c r="M166" s="141"/>
      <c r="N166" s="141"/>
      <c r="O166" s="141"/>
      <c r="P166" s="141"/>
      <c r="Q166" s="1"/>
      <c r="R166" s="1"/>
      <c r="S166" s="1"/>
      <c r="T166" s="1"/>
      <c r="U166" s="1"/>
      <c r="V166" s="1"/>
      <c r="W166" s="1"/>
      <c r="X166" s="1"/>
      <c r="Y166" s="1"/>
      <c r="Z166" s="1"/>
    </row>
    <row r="167" spans="2:26" customFormat="1" ht="26" x14ac:dyDescent="0.15">
      <c r="B167" s="272"/>
      <c r="C167" s="232" t="s">
        <v>370</v>
      </c>
      <c r="D167" s="20" t="s">
        <v>172</v>
      </c>
      <c r="E167" s="29"/>
      <c r="F167" s="24"/>
      <c r="G167" s="24"/>
      <c r="H167" s="125"/>
      <c r="I167" s="275"/>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72"/>
      <c r="C168" s="233" t="s">
        <v>370</v>
      </c>
      <c r="D168" s="19" t="s">
        <v>173</v>
      </c>
      <c r="E168" s="30"/>
      <c r="F168" s="25"/>
      <c r="G168" s="25"/>
      <c r="H168" s="123"/>
      <c r="I168" s="275"/>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72"/>
      <c r="C169" s="233" t="s">
        <v>370</v>
      </c>
      <c r="D169" s="19" t="s">
        <v>174</v>
      </c>
      <c r="E169" s="30"/>
      <c r="F169" s="25"/>
      <c r="G169" s="25"/>
      <c r="H169" s="123"/>
      <c r="I169" s="275"/>
      <c r="J169" s="11"/>
      <c r="K169" s="1"/>
      <c r="L169" s="141"/>
      <c r="M169" s="141"/>
      <c r="N169" s="141"/>
      <c r="O169" s="141"/>
      <c r="P169" s="141"/>
      <c r="Q169" s="1"/>
      <c r="R169" s="1"/>
      <c r="S169" s="1"/>
      <c r="T169" s="1"/>
      <c r="U169" s="1"/>
      <c r="V169" s="1"/>
      <c r="W169" s="1"/>
      <c r="X169" s="1"/>
      <c r="Y169" s="1"/>
      <c r="Z169" s="1"/>
    </row>
    <row r="170" spans="2:26" customFormat="1" ht="26" x14ac:dyDescent="0.15">
      <c r="B170" s="272"/>
      <c r="C170" s="233" t="s">
        <v>370</v>
      </c>
      <c r="D170" s="19" t="s">
        <v>175</v>
      </c>
      <c r="E170" s="30"/>
      <c r="F170" s="25"/>
      <c r="G170" s="25"/>
      <c r="H170" s="123"/>
      <c r="I170" s="275"/>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73"/>
      <c r="C171" s="235"/>
      <c r="D171" s="21"/>
      <c r="E171" s="31"/>
      <c r="F171" s="26"/>
      <c r="G171" s="26"/>
      <c r="H171" s="124"/>
      <c r="I171" s="276"/>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262" t="s">
        <v>176</v>
      </c>
      <c r="C172" s="263"/>
      <c r="D172" s="264"/>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71" t="s">
        <v>177</v>
      </c>
      <c r="C173" s="297" t="s">
        <v>337</v>
      </c>
      <c r="D173" s="298"/>
      <c r="E173" s="5" t="s">
        <v>495</v>
      </c>
      <c r="F173" s="18">
        <v>8</v>
      </c>
      <c r="G173" s="18">
        <f>IFERROR(VLOOKUP(E173,AnswerCTBL,2,FALSE),0)</f>
        <v>1</v>
      </c>
      <c r="H173" s="109">
        <f>IFERROR(AVERAGE(G173,G179),0)</f>
        <v>1</v>
      </c>
      <c r="I173" s="274"/>
      <c r="J173" s="250">
        <f>SUM(H173,H185,H196)</f>
        <v>1.55</v>
      </c>
      <c r="K173" s="1"/>
      <c r="L173" s="141"/>
      <c r="M173" s="141"/>
      <c r="N173" s="141"/>
      <c r="O173" s="141"/>
      <c r="P173" s="141"/>
      <c r="Q173" s="1"/>
      <c r="R173" s="1"/>
      <c r="S173" s="1"/>
      <c r="T173" s="1"/>
      <c r="U173" s="1"/>
      <c r="V173" s="1"/>
      <c r="W173" s="1"/>
      <c r="X173" s="1"/>
      <c r="Y173" s="1"/>
      <c r="Z173" s="1"/>
    </row>
    <row r="174" spans="2:26" customFormat="1" ht="12.75" customHeight="1" x14ac:dyDescent="0.15">
      <c r="B174" s="272"/>
      <c r="C174" s="232" t="s">
        <v>370</v>
      </c>
      <c r="D174" s="20" t="s">
        <v>178</v>
      </c>
      <c r="E174" s="29"/>
      <c r="F174" s="24"/>
      <c r="G174" s="24"/>
      <c r="H174" s="125"/>
      <c r="I174" s="275"/>
      <c r="J174" s="251"/>
      <c r="K174" s="1"/>
      <c r="L174" s="141"/>
      <c r="M174" s="141"/>
      <c r="N174" s="141"/>
      <c r="O174" s="141"/>
      <c r="P174" s="141"/>
      <c r="Q174" s="1"/>
      <c r="R174" s="1"/>
      <c r="S174" s="1"/>
      <c r="T174" s="1"/>
      <c r="U174" s="1"/>
      <c r="V174" s="1"/>
      <c r="W174" s="1"/>
      <c r="X174" s="1"/>
      <c r="Y174" s="1"/>
      <c r="Z174" s="1"/>
    </row>
    <row r="175" spans="2:26" customFormat="1" ht="12.75" customHeight="1" x14ac:dyDescent="0.15">
      <c r="B175" s="272"/>
      <c r="C175" s="233" t="s">
        <v>370</v>
      </c>
      <c r="D175" s="19" t="s">
        <v>179</v>
      </c>
      <c r="E175" s="30"/>
      <c r="F175" s="25"/>
      <c r="G175" s="25"/>
      <c r="H175" s="123"/>
      <c r="I175" s="275"/>
      <c r="J175" s="251"/>
      <c r="K175" s="1"/>
      <c r="L175" s="141"/>
      <c r="M175" s="141"/>
      <c r="N175" s="141"/>
      <c r="O175" s="141"/>
      <c r="P175" s="141"/>
      <c r="Q175" s="1"/>
      <c r="R175" s="1"/>
      <c r="S175" s="1"/>
      <c r="T175" s="1"/>
      <c r="U175" s="1"/>
      <c r="V175" s="1"/>
      <c r="W175" s="1"/>
      <c r="X175" s="1"/>
      <c r="Y175" s="1"/>
      <c r="Z175" s="1"/>
    </row>
    <row r="176" spans="2:26" customFormat="1" ht="12.75" customHeight="1" x14ac:dyDescent="0.15">
      <c r="B176" s="272"/>
      <c r="C176" s="233" t="s">
        <v>370</v>
      </c>
      <c r="D176" s="19" t="s">
        <v>180</v>
      </c>
      <c r="E176" s="30"/>
      <c r="F176" s="25"/>
      <c r="G176" s="25"/>
      <c r="H176" s="123"/>
      <c r="I176" s="275"/>
      <c r="J176" s="251"/>
      <c r="K176" s="1"/>
      <c r="L176" s="141"/>
      <c r="M176" s="141"/>
      <c r="N176" s="141"/>
      <c r="O176" s="141"/>
      <c r="P176" s="141"/>
      <c r="Q176" s="1"/>
      <c r="R176" s="1"/>
      <c r="S176" s="1"/>
      <c r="T176" s="1"/>
      <c r="U176" s="1"/>
      <c r="V176" s="1"/>
      <c r="W176" s="1"/>
      <c r="X176" s="1"/>
      <c r="Y176" s="1"/>
      <c r="Z176" s="1"/>
    </row>
    <row r="177" spans="2:26" customFormat="1" ht="12.75" customHeight="1" x14ac:dyDescent="0.15">
      <c r="B177" s="272"/>
      <c r="C177" s="233" t="s">
        <v>370</v>
      </c>
      <c r="D177" s="19" t="s">
        <v>181</v>
      </c>
      <c r="E177" s="30"/>
      <c r="F177" s="25"/>
      <c r="G177" s="25"/>
      <c r="H177" s="123"/>
      <c r="I177" s="275"/>
      <c r="J177" s="252"/>
      <c r="K177" s="1"/>
      <c r="L177" s="141"/>
      <c r="M177" s="141"/>
      <c r="N177" s="141"/>
      <c r="O177" s="141"/>
      <c r="P177" s="141"/>
      <c r="Q177" s="1"/>
      <c r="R177" s="1"/>
      <c r="S177" s="1"/>
      <c r="T177" s="1"/>
      <c r="U177" s="1"/>
      <c r="V177" s="1"/>
      <c r="W177" s="1"/>
      <c r="X177" s="1"/>
      <c r="Y177" s="1"/>
      <c r="Z177" s="1"/>
    </row>
    <row r="178" spans="2:26" customFormat="1" ht="12.75" customHeight="1" x14ac:dyDescent="0.15">
      <c r="B178" s="272"/>
      <c r="C178" s="235"/>
      <c r="D178" s="21"/>
      <c r="E178" s="31"/>
      <c r="F178" s="26"/>
      <c r="G178" s="26"/>
      <c r="H178" s="124"/>
      <c r="I178" s="276"/>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72"/>
      <c r="C179" s="295" t="s">
        <v>182</v>
      </c>
      <c r="D179" s="296"/>
      <c r="E179" s="22" t="s">
        <v>432</v>
      </c>
      <c r="F179" s="18">
        <v>9</v>
      </c>
      <c r="G179" s="18">
        <f>IFERROR(VLOOKUP(E179,AnswerFTBL,2,FALSE),0)</f>
        <v>1</v>
      </c>
      <c r="H179" s="109"/>
      <c r="I179" s="274"/>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72"/>
      <c r="C180" s="232" t="s">
        <v>370</v>
      </c>
      <c r="D180" s="20" t="s">
        <v>183</v>
      </c>
      <c r="E180" s="29"/>
      <c r="F180" s="24"/>
      <c r="G180" s="24"/>
      <c r="H180" s="125"/>
      <c r="I180" s="275"/>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72"/>
      <c r="C181" s="233" t="s">
        <v>370</v>
      </c>
      <c r="D181" s="19" t="s">
        <v>184</v>
      </c>
      <c r="E181" s="30"/>
      <c r="F181" s="25"/>
      <c r="G181" s="25"/>
      <c r="H181" s="123"/>
      <c r="I181" s="275"/>
      <c r="J181" s="11"/>
      <c r="K181" s="1"/>
      <c r="L181" s="141"/>
      <c r="M181" s="141"/>
      <c r="N181" s="141"/>
      <c r="O181" s="141"/>
      <c r="P181" s="141"/>
      <c r="Q181" s="1"/>
      <c r="R181" s="1"/>
      <c r="S181" s="1"/>
      <c r="T181" s="1"/>
      <c r="U181" s="1"/>
      <c r="V181" s="1"/>
      <c r="W181" s="1"/>
      <c r="X181" s="1"/>
      <c r="Y181" s="1"/>
      <c r="Z181" s="1"/>
    </row>
    <row r="182" spans="2:26" customFormat="1" ht="26" x14ac:dyDescent="0.15">
      <c r="B182" s="272"/>
      <c r="C182" s="233" t="s">
        <v>370</v>
      </c>
      <c r="D182" s="19" t="s">
        <v>185</v>
      </c>
      <c r="E182" s="30"/>
      <c r="F182" s="25"/>
      <c r="G182" s="25"/>
      <c r="H182" s="123"/>
      <c r="I182" s="275"/>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73"/>
      <c r="C183" s="235"/>
      <c r="D183" s="21"/>
      <c r="E183" s="31"/>
      <c r="F183" s="26"/>
      <c r="G183" s="26"/>
      <c r="H183" s="124"/>
      <c r="I183" s="276"/>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83"/>
      <c r="C184" s="284"/>
      <c r="D184" s="284"/>
      <c r="E184" s="284"/>
      <c r="F184" s="284"/>
      <c r="G184" s="284"/>
      <c r="H184" s="284"/>
      <c r="I184" s="28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71" t="s">
        <v>186</v>
      </c>
      <c r="C185" s="297" t="s">
        <v>338</v>
      </c>
      <c r="D185" s="298"/>
      <c r="E185" s="5" t="s">
        <v>493</v>
      </c>
      <c r="F185" s="18">
        <v>10</v>
      </c>
      <c r="G185" s="18">
        <f>IFERROR(VLOOKUP(E185,AnswerCTBL,2,FALSE),0)</f>
        <v>0.2</v>
      </c>
      <c r="H185" s="109">
        <f>IFERROR(AVERAGE(G185,G192),0)</f>
        <v>0.35</v>
      </c>
      <c r="I185" s="274"/>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72"/>
      <c r="C186" s="232" t="s">
        <v>370</v>
      </c>
      <c r="D186" s="20" t="s">
        <v>187</v>
      </c>
      <c r="E186" s="29"/>
      <c r="F186" s="24"/>
      <c r="G186" s="24"/>
      <c r="H186" s="125"/>
      <c r="I186" s="275"/>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72"/>
      <c r="C187" s="233" t="s">
        <v>370</v>
      </c>
      <c r="D187" s="19" t="s">
        <v>188</v>
      </c>
      <c r="E187" s="30"/>
      <c r="F187" s="25"/>
      <c r="G187" s="25"/>
      <c r="H187" s="123"/>
      <c r="I187" s="275"/>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72"/>
      <c r="C188" s="233" t="s">
        <v>370</v>
      </c>
      <c r="D188" s="19" t="s">
        <v>189</v>
      </c>
      <c r="E188" s="30"/>
      <c r="F188" s="25"/>
      <c r="G188" s="25"/>
      <c r="H188" s="123"/>
      <c r="I188" s="275"/>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72"/>
      <c r="C189" s="233" t="s">
        <v>370</v>
      </c>
      <c r="D189" s="19" t="s">
        <v>190</v>
      </c>
      <c r="E189" s="30"/>
      <c r="F189" s="25"/>
      <c r="G189" s="25"/>
      <c r="H189" s="123"/>
      <c r="I189" s="275"/>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72"/>
      <c r="C190" s="233" t="s">
        <v>370</v>
      </c>
      <c r="D190" s="19" t="s">
        <v>191</v>
      </c>
      <c r="E190" s="30"/>
      <c r="F190" s="25"/>
      <c r="G190" s="25"/>
      <c r="H190" s="123"/>
      <c r="I190" s="275"/>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72"/>
      <c r="C191" s="235"/>
      <c r="D191" s="21"/>
      <c r="E191" s="31"/>
      <c r="F191" s="26"/>
      <c r="G191" s="26"/>
      <c r="H191" s="124"/>
      <c r="I191" s="276"/>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72"/>
      <c r="C192" s="295" t="s">
        <v>339</v>
      </c>
      <c r="D192" s="296"/>
      <c r="E192" s="22" t="s">
        <v>494</v>
      </c>
      <c r="F192" s="18">
        <v>11</v>
      </c>
      <c r="G192" s="18">
        <f>IFERROR(VLOOKUP(E192,AnswerCTBL,2,FALSE),0)</f>
        <v>0.5</v>
      </c>
      <c r="H192" s="109"/>
      <c r="I192" s="274"/>
      <c r="J192" s="11"/>
      <c r="K192" s="1"/>
      <c r="L192" s="141"/>
      <c r="M192" s="141"/>
      <c r="N192" s="141"/>
      <c r="O192" s="141"/>
      <c r="P192" s="141"/>
      <c r="Q192" s="1"/>
      <c r="R192" s="1"/>
      <c r="S192" s="1"/>
      <c r="T192" s="1"/>
      <c r="U192" s="1"/>
      <c r="V192" s="1"/>
      <c r="W192" s="1"/>
      <c r="X192" s="1"/>
      <c r="Y192" s="1"/>
      <c r="Z192" s="1"/>
    </row>
    <row r="193" spans="2:26" customFormat="1" ht="26" x14ac:dyDescent="0.15">
      <c r="B193" s="272"/>
      <c r="C193" s="232" t="s">
        <v>370</v>
      </c>
      <c r="D193" s="20" t="s">
        <v>192</v>
      </c>
      <c r="E193" s="29"/>
      <c r="F193" s="24"/>
      <c r="G193" s="24"/>
      <c r="H193" s="125"/>
      <c r="I193" s="275"/>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73"/>
      <c r="C194" s="235"/>
      <c r="D194" s="21"/>
      <c r="E194" s="31"/>
      <c r="F194" s="26"/>
      <c r="G194" s="26"/>
      <c r="H194" s="124"/>
      <c r="I194" s="276"/>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83"/>
      <c r="C195" s="284"/>
      <c r="D195" s="284"/>
      <c r="E195" s="284"/>
      <c r="F195" s="284"/>
      <c r="G195" s="284"/>
      <c r="H195" s="284"/>
      <c r="I195" s="28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71" t="s">
        <v>193</v>
      </c>
      <c r="C196" s="297" t="s">
        <v>340</v>
      </c>
      <c r="D196" s="298"/>
      <c r="E196" s="5" t="s">
        <v>493</v>
      </c>
      <c r="F196" s="18">
        <v>12</v>
      </c>
      <c r="G196" s="18">
        <f>IFERROR(VLOOKUP(E196,AnswerCTBL,2,FALSE),0)</f>
        <v>0.2</v>
      </c>
      <c r="H196" s="109">
        <f>IFERROR(AVERAGE(G196,G199),0)</f>
        <v>0.2</v>
      </c>
      <c r="I196" s="274"/>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72"/>
      <c r="C197" s="232" t="s">
        <v>370</v>
      </c>
      <c r="D197" s="20" t="s">
        <v>194</v>
      </c>
      <c r="E197" s="29"/>
      <c r="F197" s="24"/>
      <c r="G197" s="24"/>
      <c r="H197" s="125"/>
      <c r="I197" s="275"/>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72"/>
      <c r="C198" s="235"/>
      <c r="D198" s="21"/>
      <c r="E198" s="31"/>
      <c r="F198" s="26"/>
      <c r="G198" s="26"/>
      <c r="H198" s="124"/>
      <c r="I198" s="276"/>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72"/>
      <c r="C199" s="295" t="s">
        <v>341</v>
      </c>
      <c r="D199" s="296"/>
      <c r="E199" s="22" t="s">
        <v>426</v>
      </c>
      <c r="F199" s="18">
        <v>13</v>
      </c>
      <c r="G199" s="18">
        <f>IFERROR(VLOOKUP(E199,AnswerDTBL,2,FALSE),0)</f>
        <v>0.2</v>
      </c>
      <c r="H199" s="109"/>
      <c r="I199" s="274"/>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72"/>
      <c r="C200" s="232" t="s">
        <v>370</v>
      </c>
      <c r="D200" s="20" t="s">
        <v>195</v>
      </c>
      <c r="E200" s="29"/>
      <c r="F200" s="24"/>
      <c r="G200" s="24"/>
      <c r="H200" s="125"/>
      <c r="I200" s="275"/>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72"/>
      <c r="C201" s="233" t="s">
        <v>370</v>
      </c>
      <c r="D201" s="19" t="s">
        <v>196</v>
      </c>
      <c r="E201" s="30"/>
      <c r="F201" s="25"/>
      <c r="G201" s="25"/>
      <c r="H201" s="123"/>
      <c r="I201" s="275"/>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72"/>
      <c r="C202" s="233" t="s">
        <v>370</v>
      </c>
      <c r="D202" s="19" t="s">
        <v>197</v>
      </c>
      <c r="E202" s="30"/>
      <c r="F202" s="25"/>
      <c r="G202" s="25"/>
      <c r="H202" s="123"/>
      <c r="I202" s="275"/>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72"/>
      <c r="C203" s="233" t="s">
        <v>370</v>
      </c>
      <c r="D203" s="19" t="s">
        <v>198</v>
      </c>
      <c r="E203" s="30"/>
      <c r="F203" s="25"/>
      <c r="G203" s="25"/>
      <c r="H203" s="123"/>
      <c r="I203" s="275"/>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73"/>
      <c r="C204" s="235"/>
      <c r="D204" s="21"/>
      <c r="E204" s="31"/>
      <c r="F204" s="26"/>
      <c r="G204" s="26"/>
      <c r="H204" s="124"/>
      <c r="I204" s="276"/>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262" t="s">
        <v>199</v>
      </c>
      <c r="C205" s="263"/>
      <c r="D205" s="264"/>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71" t="s">
        <v>200</v>
      </c>
      <c r="C206" s="297" t="s">
        <v>201</v>
      </c>
      <c r="D206" s="298"/>
      <c r="E206" s="5" t="s">
        <v>431</v>
      </c>
      <c r="F206" s="18">
        <v>14</v>
      </c>
      <c r="G206" s="18">
        <f>IFERROR(VLOOKUP(E206,AnswerFTBL,2,FALSE),0)</f>
        <v>0.5</v>
      </c>
      <c r="H206" s="109">
        <f>IFERROR(AVERAGE(G206,G211),0)</f>
        <v>0.35</v>
      </c>
      <c r="I206" s="274"/>
      <c r="J206" s="250">
        <f>SUM(H206,H216,H229)</f>
        <v>1.4500000000000002</v>
      </c>
      <c r="K206" s="1"/>
      <c r="L206" s="141"/>
      <c r="M206" s="141"/>
      <c r="N206" s="141"/>
      <c r="O206" s="141"/>
      <c r="P206" s="141"/>
      <c r="Q206" s="1"/>
      <c r="R206" s="1"/>
      <c r="S206" s="1"/>
      <c r="T206" s="1"/>
      <c r="U206" s="1"/>
      <c r="V206" s="1"/>
      <c r="W206" s="1"/>
      <c r="X206" s="1"/>
      <c r="Y206" s="1"/>
      <c r="Z206" s="1"/>
    </row>
    <row r="207" spans="2:26" customFormat="1" ht="12.75" customHeight="1" x14ac:dyDescent="0.15">
      <c r="B207" s="272"/>
      <c r="C207" s="232" t="s">
        <v>370</v>
      </c>
      <c r="D207" s="20" t="s">
        <v>202</v>
      </c>
      <c r="E207" s="29"/>
      <c r="F207" s="24"/>
      <c r="G207" s="24"/>
      <c r="H207" s="125"/>
      <c r="I207" s="275"/>
      <c r="J207" s="251"/>
      <c r="K207" s="1"/>
      <c r="L207" s="141"/>
      <c r="M207" s="141"/>
      <c r="N207" s="141"/>
      <c r="O207" s="141"/>
      <c r="P207" s="141"/>
      <c r="Q207" s="1"/>
      <c r="R207" s="1"/>
      <c r="S207" s="1"/>
      <c r="T207" s="1"/>
      <c r="U207" s="1"/>
      <c r="V207" s="1"/>
      <c r="W207" s="1"/>
      <c r="X207" s="1"/>
      <c r="Y207" s="1"/>
      <c r="Z207" s="1"/>
    </row>
    <row r="208" spans="2:26" customFormat="1" ht="26" x14ac:dyDescent="0.15">
      <c r="B208" s="272"/>
      <c r="C208" s="233" t="s">
        <v>370</v>
      </c>
      <c r="D208" s="19" t="s">
        <v>203</v>
      </c>
      <c r="E208" s="30"/>
      <c r="F208" s="25"/>
      <c r="G208" s="25"/>
      <c r="H208" s="123"/>
      <c r="I208" s="275"/>
      <c r="J208" s="251"/>
      <c r="K208" s="1"/>
      <c r="L208" s="141"/>
      <c r="M208" s="141"/>
      <c r="N208" s="141"/>
      <c r="O208" s="141"/>
      <c r="P208" s="141"/>
      <c r="Q208" s="1"/>
      <c r="R208" s="1"/>
      <c r="S208" s="1"/>
      <c r="T208" s="1"/>
      <c r="U208" s="1"/>
      <c r="V208" s="1"/>
      <c r="W208" s="1"/>
      <c r="X208" s="1"/>
      <c r="Y208" s="1"/>
      <c r="Z208" s="1"/>
    </row>
    <row r="209" spans="2:26" customFormat="1" ht="12.75" customHeight="1" x14ac:dyDescent="0.15">
      <c r="B209" s="272"/>
      <c r="C209" s="233" t="s">
        <v>370</v>
      </c>
      <c r="D209" s="19" t="s">
        <v>204</v>
      </c>
      <c r="E209" s="30"/>
      <c r="F209" s="25"/>
      <c r="G209" s="25"/>
      <c r="H209" s="123"/>
      <c r="I209" s="275"/>
      <c r="J209" s="251"/>
      <c r="K209" s="1"/>
      <c r="L209" s="141"/>
      <c r="M209" s="141"/>
      <c r="N209" s="141"/>
      <c r="O209" s="141"/>
      <c r="P209" s="141"/>
      <c r="Q209" s="1"/>
      <c r="R209" s="1"/>
      <c r="S209" s="1"/>
      <c r="T209" s="1"/>
      <c r="U209" s="1"/>
      <c r="V209" s="1"/>
      <c r="W209" s="1"/>
      <c r="X209" s="1"/>
      <c r="Y209" s="1"/>
      <c r="Z209" s="1"/>
    </row>
    <row r="210" spans="2:26" customFormat="1" ht="12.75" customHeight="1" x14ac:dyDescent="0.15">
      <c r="B210" s="272"/>
      <c r="C210" s="235"/>
      <c r="D210" s="21"/>
      <c r="E210" s="31"/>
      <c r="F210" s="26"/>
      <c r="G210" s="26"/>
      <c r="H210" s="124"/>
      <c r="I210" s="276"/>
      <c r="J210" s="252"/>
      <c r="K210" s="1"/>
      <c r="L210" s="141"/>
      <c r="M210" s="141"/>
      <c r="N210" s="141"/>
      <c r="O210" s="141"/>
      <c r="P210" s="141"/>
      <c r="Q210" s="1"/>
      <c r="R210" s="1"/>
      <c r="S210" s="1"/>
      <c r="T210" s="1"/>
      <c r="U210" s="1"/>
      <c r="V210" s="1"/>
      <c r="W210" s="1"/>
      <c r="X210" s="1"/>
      <c r="Y210" s="1"/>
      <c r="Z210" s="1"/>
    </row>
    <row r="211" spans="2:26" customFormat="1" ht="12.75" customHeight="1" x14ac:dyDescent="0.15">
      <c r="B211" s="272"/>
      <c r="C211" s="295" t="s">
        <v>342</v>
      </c>
      <c r="D211" s="296"/>
      <c r="E211" s="22" t="s">
        <v>493</v>
      </c>
      <c r="F211" s="18">
        <v>15</v>
      </c>
      <c r="G211" s="18">
        <f>IFERROR(VLOOKUP(E211,AnswerCTBL,2,FALSE),0)</f>
        <v>0.2</v>
      </c>
      <c r="H211" s="109"/>
      <c r="I211" s="274"/>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72"/>
      <c r="C212" s="232" t="s">
        <v>370</v>
      </c>
      <c r="D212" s="20" t="s">
        <v>205</v>
      </c>
      <c r="E212" s="29"/>
      <c r="F212" s="24"/>
      <c r="G212" s="24"/>
      <c r="H212" s="125"/>
      <c r="I212" s="275"/>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72"/>
      <c r="C213" s="233" t="s">
        <v>370</v>
      </c>
      <c r="D213" s="19" t="s">
        <v>206</v>
      </c>
      <c r="E213" s="30"/>
      <c r="F213" s="25"/>
      <c r="G213" s="25"/>
      <c r="H213" s="123"/>
      <c r="I213" s="275"/>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73"/>
      <c r="C214" s="235"/>
      <c r="D214" s="21"/>
      <c r="E214" s="31"/>
      <c r="F214" s="26"/>
      <c r="G214" s="26"/>
      <c r="H214" s="124"/>
      <c r="I214" s="276"/>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83"/>
      <c r="C215" s="284"/>
      <c r="D215" s="284"/>
      <c r="E215" s="284"/>
      <c r="F215" s="284"/>
      <c r="G215" s="284"/>
      <c r="H215" s="284"/>
      <c r="I215" s="28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71" t="s">
        <v>207</v>
      </c>
      <c r="C216" s="297" t="s">
        <v>208</v>
      </c>
      <c r="D216" s="298"/>
      <c r="E216" s="5" t="s">
        <v>444</v>
      </c>
      <c r="F216" s="18">
        <v>16</v>
      </c>
      <c r="G216" s="18">
        <f>IFERROR(VLOOKUP(E216,AnswerGTBL,2,FALSE),0)</f>
        <v>0.5</v>
      </c>
      <c r="H216" s="109">
        <f>IFERROR(AVERAGE(G216,G223),0)</f>
        <v>0.75</v>
      </c>
      <c r="I216" s="274"/>
      <c r="J216" s="11"/>
      <c r="K216" s="1"/>
      <c r="L216" s="141"/>
      <c r="M216" s="141"/>
      <c r="N216" s="141"/>
      <c r="O216" s="141"/>
      <c r="P216" s="141"/>
      <c r="Q216" s="1"/>
      <c r="R216" s="1"/>
      <c r="S216" s="1"/>
      <c r="T216" s="1"/>
      <c r="U216" s="1"/>
      <c r="V216" s="1"/>
      <c r="W216" s="1"/>
      <c r="X216" s="1"/>
      <c r="Y216" s="1"/>
      <c r="Z216" s="1"/>
    </row>
    <row r="217" spans="2:26" customFormat="1" ht="26" x14ac:dyDescent="0.15">
      <c r="B217" s="272"/>
      <c r="C217" s="232" t="s">
        <v>370</v>
      </c>
      <c r="D217" s="20" t="s">
        <v>498</v>
      </c>
      <c r="E217" s="29"/>
      <c r="F217" s="24"/>
      <c r="G217" s="24"/>
      <c r="H217" s="125"/>
      <c r="I217" s="275"/>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72"/>
      <c r="C218" s="233" t="s">
        <v>370</v>
      </c>
      <c r="D218" s="19" t="s">
        <v>209</v>
      </c>
      <c r="E218" s="30"/>
      <c r="F218" s="25"/>
      <c r="G218" s="25"/>
      <c r="H218" s="123"/>
      <c r="I218" s="275"/>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72"/>
      <c r="C219" s="233" t="s">
        <v>370</v>
      </c>
      <c r="D219" s="19" t="s">
        <v>210</v>
      </c>
      <c r="E219" s="30"/>
      <c r="F219" s="25"/>
      <c r="G219" s="25"/>
      <c r="H219" s="123"/>
      <c r="I219" s="275"/>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72"/>
      <c r="C220" s="233" t="s">
        <v>370</v>
      </c>
      <c r="D220" s="19" t="s">
        <v>211</v>
      </c>
      <c r="E220" s="30"/>
      <c r="F220" s="25"/>
      <c r="G220" s="25"/>
      <c r="H220" s="123"/>
      <c r="I220" s="275"/>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72"/>
      <c r="C221" s="233" t="s">
        <v>370</v>
      </c>
      <c r="D221" s="19" t="s">
        <v>212</v>
      </c>
      <c r="E221" s="30"/>
      <c r="F221" s="25"/>
      <c r="G221" s="25"/>
      <c r="H221" s="123"/>
      <c r="I221" s="275"/>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72"/>
      <c r="C222" s="235"/>
      <c r="D222" s="21"/>
      <c r="E222" s="31"/>
      <c r="F222" s="26"/>
      <c r="G222" s="26"/>
      <c r="H222" s="124"/>
      <c r="I222" s="276"/>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72"/>
      <c r="C223" s="295" t="s">
        <v>213</v>
      </c>
      <c r="D223" s="296"/>
      <c r="E223" s="22" t="s">
        <v>432</v>
      </c>
      <c r="F223" s="18">
        <v>17</v>
      </c>
      <c r="G223" s="18">
        <f>IFERROR(VLOOKUP(E223,AnswerFTBL,2,FALSE),0)</f>
        <v>1</v>
      </c>
      <c r="H223" s="109"/>
      <c r="I223" s="274"/>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72"/>
      <c r="C224" s="232" t="s">
        <v>370</v>
      </c>
      <c r="D224" s="20" t="s">
        <v>214</v>
      </c>
      <c r="E224" s="29"/>
      <c r="F224" s="24"/>
      <c r="G224" s="24"/>
      <c r="H224" s="125"/>
      <c r="I224" s="275"/>
      <c r="J224" s="11"/>
      <c r="K224" s="1"/>
      <c r="L224" s="141"/>
      <c r="M224" s="141"/>
      <c r="N224" s="141"/>
      <c r="O224" s="141"/>
      <c r="P224" s="141"/>
      <c r="Q224" s="1"/>
      <c r="R224" s="1"/>
      <c r="S224" s="1"/>
      <c r="T224" s="1"/>
      <c r="U224" s="1"/>
      <c r="V224" s="1"/>
      <c r="W224" s="1"/>
      <c r="X224" s="1"/>
      <c r="Y224" s="1"/>
      <c r="Z224" s="1"/>
    </row>
    <row r="225" spans="2:26" customFormat="1" ht="26" x14ac:dyDescent="0.15">
      <c r="B225" s="272"/>
      <c r="C225" s="233" t="s">
        <v>370</v>
      </c>
      <c r="D225" s="19" t="s">
        <v>215</v>
      </c>
      <c r="E225" s="30"/>
      <c r="F225" s="25"/>
      <c r="G225" s="25"/>
      <c r="H225" s="123"/>
      <c r="I225" s="275"/>
      <c r="J225" s="11"/>
      <c r="K225" s="1"/>
      <c r="L225" s="141"/>
      <c r="M225" s="141"/>
      <c r="N225" s="141"/>
      <c r="O225" s="141"/>
      <c r="P225" s="141"/>
      <c r="Q225" s="1"/>
      <c r="R225" s="1"/>
      <c r="S225" s="1"/>
      <c r="T225" s="1"/>
      <c r="U225" s="1"/>
      <c r="V225" s="1"/>
      <c r="W225" s="1"/>
      <c r="X225" s="1"/>
      <c r="Y225" s="1"/>
      <c r="Z225" s="1"/>
    </row>
    <row r="226" spans="2:26" customFormat="1" ht="26" x14ac:dyDescent="0.15">
      <c r="B226" s="272"/>
      <c r="C226" s="233" t="s">
        <v>370</v>
      </c>
      <c r="D226" s="19" t="s">
        <v>216</v>
      </c>
      <c r="E226" s="30"/>
      <c r="F226" s="25"/>
      <c r="G226" s="25"/>
      <c r="H226" s="123"/>
      <c r="I226" s="275"/>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73"/>
      <c r="C227" s="235"/>
      <c r="D227" s="21"/>
      <c r="E227" s="31"/>
      <c r="F227" s="26"/>
      <c r="G227" s="26"/>
      <c r="H227" s="124"/>
      <c r="I227" s="276"/>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83"/>
      <c r="C228" s="284"/>
      <c r="D228" s="284"/>
      <c r="E228" s="284"/>
      <c r="F228" s="284"/>
      <c r="G228" s="284"/>
      <c r="H228" s="284"/>
      <c r="I228" s="28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71" t="s">
        <v>217</v>
      </c>
      <c r="C229" s="297" t="s">
        <v>343</v>
      </c>
      <c r="D229" s="298"/>
      <c r="E229" s="5" t="s">
        <v>493</v>
      </c>
      <c r="F229" s="18">
        <v>18</v>
      </c>
      <c r="G229" s="18">
        <f>IFERROR(VLOOKUP(E229,AnswerCTBL,2,FALSE),0)</f>
        <v>0.2</v>
      </c>
      <c r="H229" s="109">
        <f>IFERROR(AVERAGE(G229,G233),0)</f>
        <v>0.35</v>
      </c>
      <c r="I229" s="274"/>
      <c r="J229" s="11"/>
      <c r="K229" s="1"/>
      <c r="L229" s="141"/>
      <c r="M229" s="141"/>
      <c r="N229" s="141"/>
      <c r="O229" s="141"/>
      <c r="P229" s="141"/>
      <c r="Q229" s="1"/>
      <c r="R229" s="1"/>
      <c r="S229" s="1"/>
      <c r="T229" s="1"/>
      <c r="U229" s="1"/>
      <c r="V229" s="1"/>
      <c r="W229" s="1"/>
      <c r="X229" s="1"/>
      <c r="Y229" s="1"/>
      <c r="Z229" s="1"/>
    </row>
    <row r="230" spans="2:26" customFormat="1" ht="26" x14ac:dyDescent="0.15">
      <c r="B230" s="272"/>
      <c r="C230" s="232" t="s">
        <v>370</v>
      </c>
      <c r="D230" s="20" t="s">
        <v>218</v>
      </c>
      <c r="E230" s="29"/>
      <c r="F230" s="24"/>
      <c r="G230" s="24"/>
      <c r="H230" s="125"/>
      <c r="I230" s="275"/>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72"/>
      <c r="C231" s="233" t="s">
        <v>370</v>
      </c>
      <c r="D231" s="19" t="s">
        <v>219</v>
      </c>
      <c r="E231" s="30"/>
      <c r="F231" s="25"/>
      <c r="G231" s="25"/>
      <c r="H231" s="123"/>
      <c r="I231" s="275"/>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72"/>
      <c r="C232" s="235"/>
      <c r="D232" s="21"/>
      <c r="E232" s="31"/>
      <c r="F232" s="26"/>
      <c r="G232" s="26"/>
      <c r="H232" s="124"/>
      <c r="I232" s="276"/>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72"/>
      <c r="C233" s="295" t="s">
        <v>344</v>
      </c>
      <c r="D233" s="296"/>
      <c r="E233" s="22" t="s">
        <v>427</v>
      </c>
      <c r="F233" s="18">
        <v>19</v>
      </c>
      <c r="G233" s="18">
        <f>IFERROR(VLOOKUP(E233,AnswerDTBL,2,FALSE),0)</f>
        <v>0.5</v>
      </c>
      <c r="H233" s="109"/>
      <c r="I233" s="274"/>
      <c r="J233" s="11"/>
      <c r="K233" s="1"/>
      <c r="L233" s="141"/>
      <c r="M233" s="141"/>
      <c r="N233" s="141"/>
      <c r="O233" s="141"/>
      <c r="P233" s="141"/>
      <c r="Q233" s="1"/>
      <c r="R233" s="1"/>
      <c r="S233" s="1"/>
      <c r="T233" s="1"/>
      <c r="U233" s="1"/>
      <c r="V233" s="1"/>
      <c r="W233" s="1"/>
      <c r="X233" s="1"/>
      <c r="Y233" s="1"/>
      <c r="Z233" s="1"/>
    </row>
    <row r="234" spans="2:26" customFormat="1" ht="26" x14ac:dyDescent="0.15">
      <c r="B234" s="272"/>
      <c r="C234" s="232" t="s">
        <v>370</v>
      </c>
      <c r="D234" s="20" t="s">
        <v>220</v>
      </c>
      <c r="E234" s="29"/>
      <c r="F234" s="24"/>
      <c r="G234" s="24"/>
      <c r="H234" s="125"/>
      <c r="I234" s="275"/>
      <c r="J234" s="11"/>
      <c r="K234" s="1"/>
      <c r="L234" s="141"/>
      <c r="M234" s="141"/>
      <c r="N234" s="141"/>
      <c r="O234" s="141"/>
      <c r="P234" s="141"/>
      <c r="Q234" s="1"/>
      <c r="R234" s="1"/>
      <c r="S234" s="1"/>
      <c r="T234" s="1"/>
      <c r="U234" s="1"/>
      <c r="V234" s="1"/>
      <c r="W234" s="1"/>
      <c r="X234" s="1"/>
      <c r="Y234" s="1"/>
      <c r="Z234" s="1"/>
    </row>
    <row r="235" spans="2:26" customFormat="1" ht="26" x14ac:dyDescent="0.15">
      <c r="B235" s="272"/>
      <c r="C235" s="233" t="s">
        <v>370</v>
      </c>
      <c r="D235" s="19" t="s">
        <v>221</v>
      </c>
      <c r="E235" s="30"/>
      <c r="F235" s="25"/>
      <c r="G235" s="25"/>
      <c r="H235" s="123"/>
      <c r="I235" s="275"/>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73"/>
      <c r="C236" s="235"/>
      <c r="D236" s="21"/>
      <c r="E236" s="31"/>
      <c r="F236" s="26"/>
      <c r="G236" s="26"/>
      <c r="H236" s="124"/>
      <c r="I236" s="276"/>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337" t="s">
        <v>222</v>
      </c>
      <c r="C237" s="337"/>
      <c r="D237" s="337"/>
      <c r="E237" s="337"/>
      <c r="F237" s="337"/>
      <c r="G237" s="337"/>
      <c r="H237" s="337"/>
      <c r="I237" s="337"/>
      <c r="J237" s="337"/>
      <c r="K237" s="1"/>
      <c r="L237" s="141"/>
      <c r="M237" s="141"/>
      <c r="N237" s="141"/>
      <c r="O237" s="141"/>
      <c r="P237" s="141"/>
      <c r="Q237" s="1"/>
      <c r="R237" s="1"/>
      <c r="S237" s="1"/>
      <c r="T237" s="1"/>
      <c r="U237" s="1"/>
      <c r="V237" s="1"/>
      <c r="W237" s="1"/>
      <c r="X237" s="1"/>
      <c r="Y237" s="1"/>
      <c r="Z237" s="1"/>
    </row>
    <row r="238" spans="2:26" customFormat="1" ht="12.75" customHeight="1" x14ac:dyDescent="0.15">
      <c r="B238" s="259" t="s">
        <v>223</v>
      </c>
      <c r="C238" s="260"/>
      <c r="D238" s="261"/>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92" t="s">
        <v>224</v>
      </c>
      <c r="C239" s="297" t="s">
        <v>225</v>
      </c>
      <c r="D239" s="298"/>
      <c r="E239" s="5" t="s">
        <v>495</v>
      </c>
      <c r="F239" s="18">
        <v>1</v>
      </c>
      <c r="G239" s="18">
        <f>IFERROR(VLOOKUP(E239,AnswerCTBL,2,FALSE),0)</f>
        <v>1</v>
      </c>
      <c r="H239" s="109">
        <f>IFERROR(AVERAGE(G239,G247),0)</f>
        <v>0.75</v>
      </c>
      <c r="I239" s="274"/>
      <c r="J239" s="277">
        <f>SUM(H239,H254,H265)</f>
        <v>1.85</v>
      </c>
      <c r="K239" s="1"/>
      <c r="L239" s="141"/>
      <c r="M239" s="141"/>
      <c r="N239" s="141"/>
      <c r="O239" s="141"/>
      <c r="P239" s="141"/>
      <c r="Q239" s="1"/>
      <c r="R239" s="1"/>
      <c r="S239" s="1"/>
      <c r="T239" s="1"/>
      <c r="U239" s="1"/>
      <c r="V239" s="1"/>
      <c r="W239" s="1"/>
      <c r="X239" s="1"/>
      <c r="Y239" s="1"/>
      <c r="Z239" s="1"/>
    </row>
    <row r="240" spans="2:26" customFormat="1" ht="12.75" customHeight="1" x14ac:dyDescent="0.15">
      <c r="B240" s="293"/>
      <c r="C240" s="232" t="s">
        <v>370</v>
      </c>
      <c r="D240" s="20" t="s">
        <v>226</v>
      </c>
      <c r="E240" s="29"/>
      <c r="F240" s="24"/>
      <c r="G240" s="24"/>
      <c r="H240" s="125"/>
      <c r="I240" s="275"/>
      <c r="J240" s="278"/>
      <c r="K240" s="1"/>
      <c r="L240" s="141"/>
      <c r="M240" s="141"/>
      <c r="N240" s="141"/>
      <c r="O240" s="141"/>
      <c r="P240" s="141"/>
      <c r="Q240" s="1"/>
      <c r="R240" s="1"/>
      <c r="S240" s="1"/>
      <c r="T240" s="1"/>
      <c r="U240" s="1"/>
      <c r="V240" s="1"/>
      <c r="W240" s="1"/>
      <c r="X240" s="1"/>
      <c r="Y240" s="1"/>
      <c r="Z240" s="1"/>
    </row>
    <row r="241" spans="2:26" customFormat="1" ht="26" x14ac:dyDescent="0.15">
      <c r="B241" s="293"/>
      <c r="C241" s="233" t="s">
        <v>370</v>
      </c>
      <c r="D241" s="19" t="s">
        <v>227</v>
      </c>
      <c r="E241" s="30"/>
      <c r="F241" s="25"/>
      <c r="G241" s="25"/>
      <c r="H241" s="123"/>
      <c r="I241" s="275"/>
      <c r="J241" s="278"/>
      <c r="K241" s="1"/>
      <c r="L241" s="141"/>
      <c r="M241" s="141"/>
      <c r="N241" s="141"/>
      <c r="O241" s="141"/>
      <c r="P241" s="141"/>
      <c r="Q241" s="1"/>
      <c r="R241" s="1"/>
      <c r="S241" s="1"/>
      <c r="T241" s="1"/>
      <c r="U241" s="1"/>
      <c r="V241" s="1"/>
      <c r="W241" s="1"/>
      <c r="X241" s="1"/>
      <c r="Y241" s="1"/>
      <c r="Z241" s="1"/>
    </row>
    <row r="242" spans="2:26" customFormat="1" ht="12.75" customHeight="1" x14ac:dyDescent="0.15">
      <c r="B242" s="293"/>
      <c r="C242" s="233" t="s">
        <v>370</v>
      </c>
      <c r="D242" s="19" t="s">
        <v>228</v>
      </c>
      <c r="E242" s="30"/>
      <c r="F242" s="25"/>
      <c r="G242" s="25"/>
      <c r="H242" s="123"/>
      <c r="I242" s="275"/>
      <c r="J242" s="278"/>
      <c r="K242" s="1"/>
      <c r="L242" s="141"/>
      <c r="M242" s="141"/>
      <c r="N242" s="141"/>
      <c r="O242" s="141"/>
      <c r="P242" s="141"/>
      <c r="Q242" s="1"/>
      <c r="R242" s="1"/>
      <c r="S242" s="1"/>
      <c r="T242" s="1"/>
      <c r="U242" s="1"/>
      <c r="V242" s="1"/>
      <c r="W242" s="1"/>
      <c r="X242" s="1"/>
      <c r="Y242" s="1"/>
      <c r="Z242" s="1"/>
    </row>
    <row r="243" spans="2:26" customFormat="1" ht="12.75" customHeight="1" x14ac:dyDescent="0.15">
      <c r="B243" s="293"/>
      <c r="C243" s="233" t="s">
        <v>370</v>
      </c>
      <c r="D243" s="19" t="s">
        <v>229</v>
      </c>
      <c r="E243" s="30"/>
      <c r="F243" s="25"/>
      <c r="G243" s="25"/>
      <c r="H243" s="123"/>
      <c r="I243" s="275"/>
      <c r="J243" s="279"/>
      <c r="K243" s="1"/>
      <c r="L243" s="141"/>
      <c r="M243" s="141"/>
      <c r="N243" s="141"/>
      <c r="O243" s="141"/>
      <c r="P243" s="141"/>
      <c r="Q243" s="1"/>
      <c r="R243" s="1"/>
      <c r="S243" s="1"/>
      <c r="T243" s="1"/>
      <c r="U243" s="1"/>
      <c r="V243" s="1"/>
      <c r="W243" s="1"/>
      <c r="X243" s="1"/>
      <c r="Y243" s="1"/>
      <c r="Z243" s="1"/>
    </row>
    <row r="244" spans="2:26" customFormat="1" ht="12.75" customHeight="1" x14ac:dyDescent="0.15">
      <c r="B244" s="293"/>
      <c r="C244" s="233" t="s">
        <v>370</v>
      </c>
      <c r="D244" s="19" t="s">
        <v>230</v>
      </c>
      <c r="E244" s="30"/>
      <c r="F244" s="25"/>
      <c r="G244" s="25"/>
      <c r="H244" s="123"/>
      <c r="I244" s="275"/>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93"/>
      <c r="C245" s="233" t="s">
        <v>370</v>
      </c>
      <c r="D245" s="19" t="s">
        <v>231</v>
      </c>
      <c r="E245" s="30"/>
      <c r="F245" s="25"/>
      <c r="G245" s="25"/>
      <c r="H245" s="123"/>
      <c r="I245" s="275"/>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93"/>
      <c r="C246" s="235"/>
      <c r="D246" s="21"/>
      <c r="E246" s="31"/>
      <c r="F246" s="26"/>
      <c r="G246" s="26"/>
      <c r="H246" s="124"/>
      <c r="I246" s="276"/>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93"/>
      <c r="C247" s="295" t="s">
        <v>232</v>
      </c>
      <c r="D247" s="296"/>
      <c r="E247" s="22" t="s">
        <v>494</v>
      </c>
      <c r="F247" s="18">
        <v>2</v>
      </c>
      <c r="G247" s="18">
        <f>IFERROR(VLOOKUP(E247,AnswerCTBL,2,FALSE),0)</f>
        <v>0.5</v>
      </c>
      <c r="H247" s="109"/>
      <c r="I247" s="274"/>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93"/>
      <c r="C248" s="232" t="s">
        <v>370</v>
      </c>
      <c r="D248" s="20" t="s">
        <v>233</v>
      </c>
      <c r="E248" s="29"/>
      <c r="F248" s="24"/>
      <c r="G248" s="24"/>
      <c r="H248" s="125"/>
      <c r="I248" s="275"/>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93"/>
      <c r="C249" s="233" t="s">
        <v>370</v>
      </c>
      <c r="D249" s="19" t="s">
        <v>234</v>
      </c>
      <c r="E249" s="30"/>
      <c r="F249" s="25"/>
      <c r="G249" s="25"/>
      <c r="H249" s="123"/>
      <c r="I249" s="275"/>
      <c r="J249" s="11"/>
      <c r="K249" s="1"/>
      <c r="L249" s="141"/>
      <c r="M249" s="141"/>
      <c r="N249" s="141"/>
      <c r="O249" s="141"/>
      <c r="P249" s="141"/>
      <c r="Q249" s="1"/>
      <c r="R249" s="1"/>
      <c r="S249" s="1"/>
      <c r="T249" s="1"/>
      <c r="U249" s="1"/>
      <c r="V249" s="1"/>
      <c r="W249" s="1"/>
      <c r="X249" s="1"/>
      <c r="Y249" s="1"/>
      <c r="Z249" s="1"/>
    </row>
    <row r="250" spans="2:26" customFormat="1" ht="26" x14ac:dyDescent="0.15">
      <c r="B250" s="293"/>
      <c r="C250" s="233" t="s">
        <v>370</v>
      </c>
      <c r="D250" s="19" t="s">
        <v>235</v>
      </c>
      <c r="E250" s="30"/>
      <c r="F250" s="25"/>
      <c r="G250" s="25"/>
      <c r="H250" s="123"/>
      <c r="I250" s="275"/>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93"/>
      <c r="C251" s="233" t="s">
        <v>370</v>
      </c>
      <c r="D251" s="19" t="s">
        <v>236</v>
      </c>
      <c r="E251" s="30"/>
      <c r="F251" s="25"/>
      <c r="G251" s="25"/>
      <c r="H251" s="123"/>
      <c r="I251" s="275"/>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94"/>
      <c r="C252" s="235"/>
      <c r="D252" s="21"/>
      <c r="E252" s="31"/>
      <c r="F252" s="26"/>
      <c r="G252" s="26"/>
      <c r="H252" s="124"/>
      <c r="I252" s="276"/>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83"/>
      <c r="C253" s="284"/>
      <c r="D253" s="284"/>
      <c r="E253" s="284"/>
      <c r="F253" s="284"/>
      <c r="G253" s="284"/>
      <c r="H253" s="284"/>
      <c r="I253" s="28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92" t="s">
        <v>237</v>
      </c>
      <c r="C254" s="297" t="s">
        <v>345</v>
      </c>
      <c r="D254" s="298"/>
      <c r="E254" s="5" t="s">
        <v>494</v>
      </c>
      <c r="F254" s="18">
        <v>3</v>
      </c>
      <c r="G254" s="18">
        <f>IFERROR(VLOOKUP(E254,AnswerCTBL,2,FALSE),0)</f>
        <v>0.5</v>
      </c>
      <c r="H254" s="109">
        <f>IFERROR(AVERAGE(G254,G259),0)</f>
        <v>0.5</v>
      </c>
      <c r="I254" s="274"/>
      <c r="J254" s="11"/>
      <c r="K254" s="1"/>
      <c r="L254" s="141"/>
      <c r="M254" s="141"/>
      <c r="N254" s="141"/>
      <c r="O254" s="141"/>
      <c r="P254" s="141"/>
      <c r="Q254" s="1"/>
      <c r="R254" s="1"/>
      <c r="S254" s="1"/>
      <c r="T254" s="1"/>
      <c r="U254" s="1"/>
      <c r="V254" s="1"/>
      <c r="W254" s="1"/>
      <c r="X254" s="1"/>
      <c r="Y254" s="1"/>
      <c r="Z254" s="1"/>
    </row>
    <row r="255" spans="2:26" customFormat="1" ht="26" x14ac:dyDescent="0.15">
      <c r="B255" s="293"/>
      <c r="C255" s="232" t="s">
        <v>370</v>
      </c>
      <c r="D255" s="20" t="s">
        <v>238</v>
      </c>
      <c r="E255" s="29"/>
      <c r="F255" s="24"/>
      <c r="G255" s="24"/>
      <c r="H255" s="125"/>
      <c r="I255" s="275"/>
      <c r="J255" s="11"/>
      <c r="K255" s="1"/>
      <c r="L255" s="141"/>
      <c r="M255" s="141"/>
      <c r="N255" s="141"/>
      <c r="O255" s="141"/>
      <c r="P255" s="141"/>
      <c r="Q255" s="1"/>
      <c r="R255" s="1"/>
      <c r="S255" s="1"/>
      <c r="T255" s="1"/>
      <c r="U255" s="1"/>
      <c r="V255" s="1"/>
      <c r="W255" s="1"/>
      <c r="X255" s="1"/>
      <c r="Y255" s="1"/>
      <c r="Z255" s="1"/>
    </row>
    <row r="256" spans="2:26" customFormat="1" ht="26" x14ac:dyDescent="0.15">
      <c r="B256" s="293"/>
      <c r="C256" s="233" t="s">
        <v>370</v>
      </c>
      <c r="D256" s="19" t="s">
        <v>239</v>
      </c>
      <c r="E256" s="30"/>
      <c r="F256" s="25"/>
      <c r="G256" s="25"/>
      <c r="H256" s="123"/>
      <c r="I256" s="275"/>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93"/>
      <c r="C257" s="233" t="s">
        <v>370</v>
      </c>
      <c r="D257" s="19" t="s">
        <v>240</v>
      </c>
      <c r="E257" s="30"/>
      <c r="F257" s="25"/>
      <c r="G257" s="25"/>
      <c r="H257" s="123"/>
      <c r="I257" s="275"/>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93"/>
      <c r="C258" s="235"/>
      <c r="D258" s="21"/>
      <c r="E258" s="31"/>
      <c r="F258" s="26"/>
      <c r="G258" s="26"/>
      <c r="H258" s="124"/>
      <c r="I258" s="276"/>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93"/>
      <c r="C259" s="295" t="s">
        <v>414</v>
      </c>
      <c r="D259" s="296"/>
      <c r="E259" s="22" t="s">
        <v>446</v>
      </c>
      <c r="F259" s="18">
        <v>4</v>
      </c>
      <c r="G259" s="18">
        <f>IFERROR(VLOOKUP(E259,AnswerBTBL,2,FALSE),0)</f>
        <v>0.5</v>
      </c>
      <c r="H259" s="109"/>
      <c r="I259" s="274"/>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93"/>
      <c r="C260" s="232" t="s">
        <v>370</v>
      </c>
      <c r="D260" s="20" t="s">
        <v>241</v>
      </c>
      <c r="E260" s="29"/>
      <c r="F260" s="24"/>
      <c r="G260" s="24"/>
      <c r="H260" s="125"/>
      <c r="I260" s="275"/>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93"/>
      <c r="C261" s="233" t="s">
        <v>370</v>
      </c>
      <c r="D261" s="19" t="s">
        <v>242</v>
      </c>
      <c r="E261" s="30"/>
      <c r="F261" s="25"/>
      <c r="G261" s="25"/>
      <c r="H261" s="123"/>
      <c r="I261" s="275"/>
      <c r="J261" s="11"/>
      <c r="K261" s="1"/>
      <c r="L261" s="141"/>
      <c r="M261" s="141"/>
      <c r="N261" s="141"/>
      <c r="O261" s="141"/>
      <c r="P261" s="141"/>
      <c r="Q261" s="1"/>
      <c r="R261" s="1"/>
      <c r="S261" s="1"/>
      <c r="T261" s="1"/>
      <c r="U261" s="1"/>
      <c r="V261" s="1"/>
      <c r="W261" s="1"/>
      <c r="X261" s="1"/>
      <c r="Y261" s="1"/>
      <c r="Z261" s="1"/>
    </row>
    <row r="262" spans="2:26" customFormat="1" ht="26" x14ac:dyDescent="0.15">
      <c r="B262" s="293"/>
      <c r="C262" s="233" t="s">
        <v>370</v>
      </c>
      <c r="D262" s="19" t="s">
        <v>243</v>
      </c>
      <c r="E262" s="30"/>
      <c r="F262" s="25"/>
      <c r="G262" s="25"/>
      <c r="H262" s="123"/>
      <c r="I262" s="275"/>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94"/>
      <c r="C263" s="235"/>
      <c r="D263" s="21"/>
      <c r="E263" s="31"/>
      <c r="F263" s="26"/>
      <c r="G263" s="26"/>
      <c r="H263" s="124"/>
      <c r="I263" s="276"/>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83"/>
      <c r="C264" s="284"/>
      <c r="D264" s="284"/>
      <c r="E264" s="284"/>
      <c r="F264" s="284"/>
      <c r="G264" s="284"/>
      <c r="H264" s="284"/>
      <c r="I264" s="28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92" t="s">
        <v>244</v>
      </c>
      <c r="C265" s="297" t="s">
        <v>415</v>
      </c>
      <c r="D265" s="298"/>
      <c r="E265" s="5" t="s">
        <v>493</v>
      </c>
      <c r="F265" s="18">
        <v>5</v>
      </c>
      <c r="G265" s="18">
        <f>IFERROR(VLOOKUP(E265,AnswerCTBL,2,FALSE),0)</f>
        <v>0.2</v>
      </c>
      <c r="H265" s="109">
        <f>IFERROR(AVERAGE(G265,G270),0)</f>
        <v>0.6</v>
      </c>
      <c r="I265" s="274"/>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93"/>
      <c r="C266" s="232" t="s">
        <v>370</v>
      </c>
      <c r="D266" s="20" t="s">
        <v>245</v>
      </c>
      <c r="E266" s="29"/>
      <c r="F266" s="24"/>
      <c r="G266" s="24"/>
      <c r="H266" s="125"/>
      <c r="I266" s="275"/>
      <c r="J266" s="11"/>
      <c r="K266" s="1"/>
      <c r="L266" s="141"/>
      <c r="M266" s="141"/>
      <c r="N266" s="141"/>
      <c r="O266" s="141"/>
      <c r="P266" s="141"/>
      <c r="Q266" s="1"/>
      <c r="R266" s="1"/>
      <c r="S266" s="1"/>
      <c r="T266" s="1"/>
      <c r="U266" s="1"/>
      <c r="V266" s="1"/>
      <c r="W266" s="1"/>
      <c r="X266" s="1"/>
      <c r="Y266" s="1"/>
      <c r="Z266" s="1"/>
    </row>
    <row r="267" spans="2:26" customFormat="1" ht="26" x14ac:dyDescent="0.15">
      <c r="B267" s="293"/>
      <c r="C267" s="233" t="s">
        <v>370</v>
      </c>
      <c r="D267" s="19" t="s">
        <v>246</v>
      </c>
      <c r="E267" s="30"/>
      <c r="F267" s="25"/>
      <c r="G267" s="25"/>
      <c r="H267" s="123"/>
      <c r="I267" s="275"/>
      <c r="J267" s="11"/>
      <c r="K267" s="1"/>
      <c r="L267" s="141"/>
      <c r="M267" s="141"/>
      <c r="N267" s="141"/>
      <c r="O267" s="141"/>
      <c r="P267" s="141"/>
      <c r="Q267" s="1"/>
      <c r="R267" s="1"/>
      <c r="S267" s="1"/>
      <c r="T267" s="1"/>
      <c r="U267" s="1"/>
      <c r="V267" s="1"/>
      <c r="W267" s="1"/>
      <c r="X267" s="1"/>
      <c r="Y267" s="1"/>
      <c r="Z267" s="1"/>
    </row>
    <row r="268" spans="2:26" customFormat="1" x14ac:dyDescent="0.15">
      <c r="B268" s="293"/>
      <c r="C268" s="233" t="s">
        <v>370</v>
      </c>
      <c r="D268" s="19" t="s">
        <v>247</v>
      </c>
      <c r="E268" s="30"/>
      <c r="F268" s="25"/>
      <c r="G268" s="25"/>
      <c r="H268" s="123"/>
      <c r="I268" s="275"/>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93"/>
      <c r="C269" s="235"/>
      <c r="D269" s="21"/>
      <c r="E269" s="31"/>
      <c r="F269" s="26"/>
      <c r="G269" s="26"/>
      <c r="H269" s="124"/>
      <c r="I269" s="276"/>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93"/>
      <c r="C270" s="295" t="s">
        <v>416</v>
      </c>
      <c r="D270" s="296"/>
      <c r="E270" s="22" t="s">
        <v>432</v>
      </c>
      <c r="F270" s="18">
        <v>6</v>
      </c>
      <c r="G270" s="18">
        <f>IFERROR(VLOOKUP(E270,AnswerFTBL,2,FALSE),0)</f>
        <v>1</v>
      </c>
      <c r="H270" s="109"/>
      <c r="I270" s="274"/>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93"/>
      <c r="C271" s="232" t="s">
        <v>370</v>
      </c>
      <c r="D271" s="20" t="s">
        <v>248</v>
      </c>
      <c r="E271" s="29"/>
      <c r="F271" s="24"/>
      <c r="G271" s="24"/>
      <c r="H271" s="125"/>
      <c r="I271" s="275"/>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93"/>
      <c r="C272" s="233" t="s">
        <v>370</v>
      </c>
      <c r="D272" s="19" t="s">
        <v>249</v>
      </c>
      <c r="E272" s="30"/>
      <c r="F272" s="25"/>
      <c r="G272" s="25"/>
      <c r="H272" s="123"/>
      <c r="I272" s="275"/>
      <c r="J272" s="11"/>
      <c r="K272" s="1"/>
      <c r="L272" s="141"/>
      <c r="M272" s="141"/>
      <c r="N272" s="141"/>
      <c r="O272" s="141"/>
      <c r="P272" s="141"/>
      <c r="Q272" s="1"/>
      <c r="R272" s="1"/>
      <c r="S272" s="1"/>
      <c r="T272" s="1"/>
      <c r="U272" s="1"/>
      <c r="V272" s="1"/>
      <c r="W272" s="1"/>
      <c r="X272" s="1"/>
      <c r="Y272" s="1"/>
      <c r="Z272" s="1"/>
    </row>
    <row r="273" spans="2:26" customFormat="1" ht="26" x14ac:dyDescent="0.15">
      <c r="B273" s="293"/>
      <c r="C273" s="233" t="s">
        <v>370</v>
      </c>
      <c r="D273" s="19" t="s">
        <v>250</v>
      </c>
      <c r="E273" s="30"/>
      <c r="F273" s="25"/>
      <c r="G273" s="25"/>
      <c r="H273" s="123"/>
      <c r="I273" s="275"/>
      <c r="J273" s="11"/>
      <c r="K273" s="1"/>
      <c r="L273" s="141"/>
      <c r="M273" s="141"/>
      <c r="N273" s="141"/>
      <c r="O273" s="141"/>
      <c r="P273" s="141"/>
      <c r="Q273" s="1"/>
      <c r="R273" s="1"/>
      <c r="S273" s="1"/>
      <c r="T273" s="1"/>
      <c r="U273" s="1"/>
      <c r="V273" s="1"/>
      <c r="W273" s="1"/>
      <c r="X273" s="1"/>
      <c r="Y273" s="1"/>
      <c r="Z273" s="1"/>
    </row>
    <row r="274" spans="2:26" customFormat="1" ht="26" x14ac:dyDescent="0.15">
      <c r="B274" s="293"/>
      <c r="C274" s="233" t="s">
        <v>370</v>
      </c>
      <c r="D274" s="19" t="s">
        <v>251</v>
      </c>
      <c r="E274" s="30"/>
      <c r="F274" s="25"/>
      <c r="G274" s="25"/>
      <c r="H274" s="123"/>
      <c r="I274" s="275"/>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94"/>
      <c r="C275" s="235"/>
      <c r="D275" s="21"/>
      <c r="E275" s="31"/>
      <c r="F275" s="26"/>
      <c r="G275" s="26"/>
      <c r="H275" s="124"/>
      <c r="I275" s="276"/>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256" t="s">
        <v>381</v>
      </c>
      <c r="C276" s="257"/>
      <c r="D276" s="258"/>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92" t="s">
        <v>378</v>
      </c>
      <c r="C277" s="297" t="s">
        <v>417</v>
      </c>
      <c r="D277" s="298"/>
      <c r="E277" s="5" t="s">
        <v>442</v>
      </c>
      <c r="F277" s="18">
        <v>7</v>
      </c>
      <c r="G277" s="18">
        <f>IFERROR(VLOOKUP(E277,AnswerGTBL,2,FALSE),0)</f>
        <v>0.2</v>
      </c>
      <c r="H277" s="109">
        <f>IFERROR(AVERAGE(G277,G281),0)</f>
        <v>0.35</v>
      </c>
      <c r="I277" s="274"/>
      <c r="J277" s="277">
        <f>SUM(H277,H287,H296)</f>
        <v>1.0499999999999998</v>
      </c>
      <c r="K277" s="1"/>
      <c r="L277" s="141"/>
      <c r="M277" s="141"/>
      <c r="N277" s="141"/>
      <c r="O277" s="141"/>
      <c r="P277" s="141"/>
      <c r="Q277" s="1"/>
      <c r="R277" s="1"/>
      <c r="S277" s="1"/>
      <c r="T277" s="1"/>
      <c r="U277" s="1"/>
      <c r="V277" s="1"/>
      <c r="W277" s="1"/>
      <c r="X277" s="1"/>
      <c r="Y277" s="1"/>
      <c r="Z277" s="1"/>
    </row>
    <row r="278" spans="2:26" customFormat="1" ht="12.75" customHeight="1" x14ac:dyDescent="0.15">
      <c r="B278" s="293"/>
      <c r="C278" s="232" t="s">
        <v>370</v>
      </c>
      <c r="D278" s="20" t="s">
        <v>252</v>
      </c>
      <c r="E278" s="29"/>
      <c r="F278" s="24"/>
      <c r="G278" s="24"/>
      <c r="H278" s="125"/>
      <c r="I278" s="275"/>
      <c r="J278" s="278"/>
      <c r="K278" s="1"/>
      <c r="L278" s="141"/>
      <c r="M278" s="141"/>
      <c r="N278" s="141"/>
      <c r="O278" s="141"/>
      <c r="P278" s="141"/>
      <c r="Q278" s="1"/>
      <c r="R278" s="1"/>
      <c r="S278" s="1"/>
      <c r="T278" s="1"/>
      <c r="U278" s="1"/>
      <c r="V278" s="1"/>
      <c r="W278" s="1"/>
      <c r="X278" s="1"/>
      <c r="Y278" s="1"/>
      <c r="Z278" s="1"/>
    </row>
    <row r="279" spans="2:26" customFormat="1" ht="12.75" customHeight="1" x14ac:dyDescent="0.15">
      <c r="B279" s="293"/>
      <c r="C279" s="233" t="s">
        <v>370</v>
      </c>
      <c r="D279" s="19" t="s">
        <v>253</v>
      </c>
      <c r="E279" s="30"/>
      <c r="F279" s="25"/>
      <c r="G279" s="25"/>
      <c r="H279" s="123"/>
      <c r="I279" s="275"/>
      <c r="J279" s="278"/>
      <c r="K279" s="1"/>
      <c r="L279" s="141"/>
      <c r="M279" s="141"/>
      <c r="N279" s="141"/>
      <c r="O279" s="141"/>
      <c r="P279" s="141"/>
      <c r="Q279" s="1"/>
      <c r="R279" s="1"/>
      <c r="S279" s="1"/>
      <c r="T279" s="1"/>
      <c r="U279" s="1"/>
      <c r="V279" s="1"/>
      <c r="W279" s="1"/>
      <c r="X279" s="1"/>
      <c r="Y279" s="1"/>
      <c r="Z279" s="1"/>
    </row>
    <row r="280" spans="2:26" customFormat="1" ht="12.75" customHeight="1" x14ac:dyDescent="0.15">
      <c r="B280" s="293"/>
      <c r="C280" s="235"/>
      <c r="D280" s="21"/>
      <c r="E280" s="31"/>
      <c r="F280" s="26"/>
      <c r="G280" s="26"/>
      <c r="H280" s="124"/>
      <c r="I280" s="276"/>
      <c r="J280" s="278"/>
      <c r="K280" s="1"/>
      <c r="L280" s="141"/>
      <c r="M280" s="141"/>
      <c r="N280" s="141"/>
      <c r="O280" s="141"/>
      <c r="P280" s="141"/>
      <c r="Q280" s="1"/>
      <c r="R280" s="1"/>
      <c r="S280" s="1"/>
      <c r="T280" s="1"/>
      <c r="U280" s="1"/>
      <c r="V280" s="1"/>
      <c r="W280" s="1"/>
      <c r="X280" s="1"/>
      <c r="Y280" s="1"/>
      <c r="Z280" s="1"/>
    </row>
    <row r="281" spans="2:26" customFormat="1" ht="12.75" customHeight="1" x14ac:dyDescent="0.15">
      <c r="B281" s="293"/>
      <c r="C281" s="295" t="s">
        <v>346</v>
      </c>
      <c r="D281" s="296"/>
      <c r="E281" s="22" t="s">
        <v>494</v>
      </c>
      <c r="F281" s="18">
        <v>8</v>
      </c>
      <c r="G281" s="18">
        <f>IFERROR(VLOOKUP(E281,AnswerCTBL,2,FALSE),0)</f>
        <v>0.5</v>
      </c>
      <c r="H281" s="109"/>
      <c r="I281" s="274"/>
      <c r="J281" s="279"/>
      <c r="K281" s="1"/>
      <c r="L281" s="141"/>
      <c r="M281" s="141"/>
      <c r="N281" s="141"/>
      <c r="O281" s="141"/>
      <c r="P281" s="141"/>
      <c r="Q281" s="1"/>
      <c r="R281" s="1"/>
      <c r="S281" s="1"/>
      <c r="T281" s="1"/>
      <c r="U281" s="1"/>
      <c r="V281" s="1"/>
      <c r="W281" s="1"/>
      <c r="X281" s="1"/>
      <c r="Y281" s="1"/>
      <c r="Z281" s="1"/>
    </row>
    <row r="282" spans="2:26" customFormat="1" ht="12.75" customHeight="1" x14ac:dyDescent="0.15">
      <c r="B282" s="293"/>
      <c r="C282" s="232" t="s">
        <v>370</v>
      </c>
      <c r="D282" s="20" t="s">
        <v>254</v>
      </c>
      <c r="E282" s="29"/>
      <c r="F282" s="24"/>
      <c r="G282" s="24"/>
      <c r="H282" s="125"/>
      <c r="I282" s="275"/>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93"/>
      <c r="C283" s="233" t="s">
        <v>370</v>
      </c>
      <c r="D283" s="19" t="s">
        <v>255</v>
      </c>
      <c r="E283" s="30"/>
      <c r="F283" s="25"/>
      <c r="G283" s="25"/>
      <c r="H283" s="123"/>
      <c r="I283" s="275"/>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93"/>
      <c r="C284" s="233" t="s">
        <v>370</v>
      </c>
      <c r="D284" s="19" t="s">
        <v>256</v>
      </c>
      <c r="E284" s="30"/>
      <c r="F284" s="25"/>
      <c r="G284" s="25"/>
      <c r="H284" s="123"/>
      <c r="I284" s="275"/>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94"/>
      <c r="C285" s="235"/>
      <c r="D285" s="21"/>
      <c r="E285" s="31"/>
      <c r="F285" s="26"/>
      <c r="G285" s="26"/>
      <c r="H285" s="124"/>
      <c r="I285" s="276"/>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83"/>
      <c r="C286" s="284"/>
      <c r="D286" s="284"/>
      <c r="E286" s="284"/>
      <c r="F286" s="284"/>
      <c r="G286" s="284"/>
      <c r="H286" s="284"/>
      <c r="I286" s="28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92" t="s">
        <v>379</v>
      </c>
      <c r="C287" s="297" t="s">
        <v>347</v>
      </c>
      <c r="D287" s="298"/>
      <c r="E287" s="5" t="s">
        <v>444</v>
      </c>
      <c r="F287" s="18">
        <v>9</v>
      </c>
      <c r="G287" s="18">
        <f>IFERROR(VLOOKUP(E287,AnswerGTBL,2,FALSE),0)</f>
        <v>0.5</v>
      </c>
      <c r="H287" s="109">
        <f>IFERROR(AVERAGE(G287,G291),0)</f>
        <v>0.35</v>
      </c>
      <c r="I287" s="274"/>
      <c r="J287" s="11"/>
      <c r="K287" s="1"/>
      <c r="L287" s="141"/>
      <c r="M287" s="141"/>
      <c r="N287" s="141"/>
      <c r="O287" s="141"/>
      <c r="P287" s="141"/>
      <c r="Q287" s="1"/>
      <c r="R287" s="1"/>
      <c r="S287" s="1"/>
      <c r="T287" s="1"/>
      <c r="U287" s="1"/>
      <c r="V287" s="1"/>
      <c r="W287" s="1"/>
      <c r="X287" s="1"/>
      <c r="Y287" s="1"/>
      <c r="Z287" s="1"/>
    </row>
    <row r="288" spans="2:26" customFormat="1" ht="26" x14ac:dyDescent="0.15">
      <c r="B288" s="293"/>
      <c r="C288" s="232" t="s">
        <v>370</v>
      </c>
      <c r="D288" s="20" t="s">
        <v>257</v>
      </c>
      <c r="E288" s="29"/>
      <c r="F288" s="24"/>
      <c r="G288" s="24"/>
      <c r="H288" s="125"/>
      <c r="I288" s="275"/>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93"/>
      <c r="C289" s="233" t="s">
        <v>370</v>
      </c>
      <c r="D289" s="19" t="s">
        <v>258</v>
      </c>
      <c r="E289" s="30"/>
      <c r="F289" s="25"/>
      <c r="G289" s="25"/>
      <c r="H289" s="123"/>
      <c r="I289" s="275"/>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93"/>
      <c r="C290" s="235"/>
      <c r="D290" s="21"/>
      <c r="E290" s="31"/>
      <c r="F290" s="26"/>
      <c r="G290" s="26"/>
      <c r="H290" s="124"/>
      <c r="I290" s="276"/>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93"/>
      <c r="C291" s="295" t="s">
        <v>348</v>
      </c>
      <c r="D291" s="296"/>
      <c r="E291" s="22" t="s">
        <v>493</v>
      </c>
      <c r="F291" s="18">
        <v>10</v>
      </c>
      <c r="G291" s="18">
        <f>IFERROR(VLOOKUP(E291,AnswerCTBL,2,FALSE),0)</f>
        <v>0.2</v>
      </c>
      <c r="H291" s="109"/>
      <c r="I291" s="274"/>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93"/>
      <c r="C292" s="232" t="s">
        <v>370</v>
      </c>
      <c r="D292" s="20" t="s">
        <v>259</v>
      </c>
      <c r="E292" s="29"/>
      <c r="F292" s="24"/>
      <c r="G292" s="24"/>
      <c r="H292" s="125"/>
      <c r="I292" s="275"/>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93"/>
      <c r="C293" s="233" t="s">
        <v>370</v>
      </c>
      <c r="D293" s="19" t="s">
        <v>260</v>
      </c>
      <c r="E293" s="30"/>
      <c r="F293" s="25"/>
      <c r="G293" s="25"/>
      <c r="H293" s="123"/>
      <c r="I293" s="275"/>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94"/>
      <c r="C294" s="235"/>
      <c r="D294" s="21"/>
      <c r="E294" s="31"/>
      <c r="F294" s="26"/>
      <c r="G294" s="26"/>
      <c r="H294" s="124"/>
      <c r="I294" s="276"/>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83"/>
      <c r="C295" s="284"/>
      <c r="D295" s="284"/>
      <c r="E295" s="284"/>
      <c r="F295" s="284"/>
      <c r="G295" s="284"/>
      <c r="H295" s="284"/>
      <c r="I295" s="28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92" t="s">
        <v>380</v>
      </c>
      <c r="C296" s="297" t="s">
        <v>261</v>
      </c>
      <c r="D296" s="298"/>
      <c r="E296" s="5" t="s">
        <v>444</v>
      </c>
      <c r="F296" s="18">
        <v>11</v>
      </c>
      <c r="G296" s="18">
        <f>IFERROR(VLOOKUP(E296,AnswerGTBL,2,FALSE),0)</f>
        <v>0.5</v>
      </c>
      <c r="H296" s="109">
        <f>IFERROR(AVERAGE(G296,G299),0)</f>
        <v>0.35</v>
      </c>
      <c r="I296" s="274"/>
      <c r="J296" s="11"/>
      <c r="K296" s="1"/>
      <c r="L296" s="141"/>
      <c r="M296" s="141"/>
      <c r="N296" s="141"/>
      <c r="O296" s="141"/>
      <c r="P296" s="141"/>
      <c r="Q296" s="1"/>
      <c r="R296" s="1"/>
      <c r="S296" s="1"/>
      <c r="T296" s="1"/>
      <c r="U296" s="1"/>
      <c r="V296" s="1"/>
      <c r="W296" s="1"/>
      <c r="X296" s="1"/>
      <c r="Y296" s="1"/>
      <c r="Z296" s="1"/>
    </row>
    <row r="297" spans="2:26" customFormat="1" ht="26" x14ac:dyDescent="0.15">
      <c r="B297" s="293"/>
      <c r="C297" s="232" t="s">
        <v>370</v>
      </c>
      <c r="D297" s="20" t="s">
        <v>262</v>
      </c>
      <c r="E297" s="29"/>
      <c r="F297" s="24"/>
      <c r="G297" s="24"/>
      <c r="H297" s="125"/>
      <c r="I297" s="275"/>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93"/>
      <c r="C298" s="235"/>
      <c r="D298" s="21"/>
      <c r="E298" s="31"/>
      <c r="F298" s="26"/>
      <c r="G298" s="26"/>
      <c r="H298" s="124"/>
      <c r="I298" s="276"/>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93"/>
      <c r="C299" s="295" t="s">
        <v>349</v>
      </c>
      <c r="D299" s="296"/>
      <c r="E299" s="22" t="s">
        <v>497</v>
      </c>
      <c r="F299" s="18">
        <v>12</v>
      </c>
      <c r="G299" s="18">
        <f>IFERROR(VLOOKUP(E299,AnswerFTBL,2,FALSE),0)</f>
        <v>0.2</v>
      </c>
      <c r="H299" s="109"/>
      <c r="I299" s="274"/>
      <c r="J299" s="11"/>
      <c r="K299" s="1"/>
      <c r="L299" s="141"/>
      <c r="M299" s="141"/>
      <c r="N299" s="141"/>
      <c r="O299" s="141"/>
      <c r="P299" s="141"/>
      <c r="Q299" s="1"/>
      <c r="R299" s="1"/>
      <c r="S299" s="1"/>
      <c r="T299" s="1"/>
      <c r="U299" s="1"/>
      <c r="V299" s="1"/>
      <c r="W299" s="1"/>
      <c r="X299" s="1"/>
      <c r="Y299" s="1"/>
      <c r="Z299" s="1"/>
    </row>
    <row r="300" spans="2:26" customFormat="1" ht="26" x14ac:dyDescent="0.15">
      <c r="B300" s="293"/>
      <c r="C300" s="232" t="s">
        <v>370</v>
      </c>
      <c r="D300" s="20" t="s">
        <v>263</v>
      </c>
      <c r="E300" s="29"/>
      <c r="F300" s="24"/>
      <c r="G300" s="24"/>
      <c r="H300" s="125"/>
      <c r="I300" s="275"/>
      <c r="J300" s="11"/>
      <c r="K300" s="1"/>
      <c r="L300" s="141"/>
      <c r="M300" s="141"/>
      <c r="N300" s="141"/>
      <c r="O300" s="141"/>
      <c r="P300" s="141"/>
      <c r="Q300" s="1"/>
      <c r="R300" s="1"/>
      <c r="S300" s="1"/>
      <c r="T300" s="1"/>
      <c r="U300" s="1"/>
      <c r="V300" s="1"/>
      <c r="W300" s="1"/>
      <c r="X300" s="1"/>
      <c r="Y300" s="1"/>
      <c r="Z300" s="1"/>
    </row>
    <row r="301" spans="2:26" customFormat="1" ht="26" x14ac:dyDescent="0.15">
      <c r="B301" s="293"/>
      <c r="C301" s="233" t="s">
        <v>370</v>
      </c>
      <c r="D301" s="19" t="s">
        <v>264</v>
      </c>
      <c r="E301" s="30"/>
      <c r="F301" s="25"/>
      <c r="G301" s="25"/>
      <c r="H301" s="123"/>
      <c r="I301" s="275"/>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94"/>
      <c r="C302" s="235"/>
      <c r="D302" s="21"/>
      <c r="E302" s="31"/>
      <c r="F302" s="26"/>
      <c r="G302" s="26"/>
      <c r="H302" s="124"/>
      <c r="I302" s="276"/>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256" t="s">
        <v>265</v>
      </c>
      <c r="C303" s="257"/>
      <c r="D303" s="258"/>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92" t="s">
        <v>266</v>
      </c>
      <c r="C304" s="297" t="s">
        <v>350</v>
      </c>
      <c r="D304" s="298"/>
      <c r="E304" s="5" t="s">
        <v>495</v>
      </c>
      <c r="F304" s="18">
        <v>13</v>
      </c>
      <c r="G304" s="18">
        <f>IFERROR(VLOOKUP(E304,AnswerCTBL,2,FALSE),0)</f>
        <v>1</v>
      </c>
      <c r="H304" s="109">
        <f>IFERROR(AVERAGE(G304,G309,G314),0)</f>
        <v>0.56666666666666665</v>
      </c>
      <c r="I304" s="274"/>
      <c r="J304" s="277">
        <f>SUM(H304,H320,H329)</f>
        <v>1.1166666666666667</v>
      </c>
      <c r="K304" s="1"/>
      <c r="L304" s="141"/>
      <c r="M304" s="141"/>
      <c r="N304" s="141"/>
      <c r="O304" s="141"/>
      <c r="P304" s="141"/>
      <c r="Q304" s="1"/>
      <c r="R304" s="1"/>
      <c r="S304" s="1"/>
      <c r="T304" s="1"/>
      <c r="U304" s="1"/>
      <c r="V304" s="1"/>
      <c r="W304" s="1"/>
      <c r="X304" s="1"/>
      <c r="Y304" s="1"/>
      <c r="Z304" s="1"/>
    </row>
    <row r="305" spans="2:26" customFormat="1" ht="12.75" customHeight="1" x14ac:dyDescent="0.15">
      <c r="B305" s="293"/>
      <c r="C305" s="232" t="s">
        <v>370</v>
      </c>
      <c r="D305" s="20" t="s">
        <v>267</v>
      </c>
      <c r="E305" s="29"/>
      <c r="F305" s="24"/>
      <c r="G305" s="24"/>
      <c r="H305" s="125"/>
      <c r="I305" s="275"/>
      <c r="J305" s="278"/>
      <c r="K305" s="1"/>
      <c r="L305" s="141"/>
      <c r="M305" s="141"/>
      <c r="N305" s="141"/>
      <c r="O305" s="141"/>
      <c r="P305" s="141"/>
      <c r="Q305" s="1"/>
      <c r="R305" s="1"/>
      <c r="S305" s="1"/>
      <c r="T305" s="1"/>
      <c r="U305" s="1"/>
      <c r="V305" s="1"/>
      <c r="W305" s="1"/>
      <c r="X305" s="1"/>
      <c r="Y305" s="1"/>
      <c r="Z305" s="1"/>
    </row>
    <row r="306" spans="2:26" customFormat="1" ht="12.75" customHeight="1" x14ac:dyDescent="0.15">
      <c r="B306" s="293"/>
      <c r="C306" s="233" t="s">
        <v>370</v>
      </c>
      <c r="D306" s="19" t="s">
        <v>268</v>
      </c>
      <c r="E306" s="30"/>
      <c r="F306" s="25"/>
      <c r="G306" s="25"/>
      <c r="H306" s="123"/>
      <c r="I306" s="275"/>
      <c r="J306" s="278"/>
      <c r="K306" s="1"/>
      <c r="L306" s="141"/>
      <c r="M306" s="141"/>
      <c r="N306" s="141"/>
      <c r="O306" s="141"/>
      <c r="P306" s="141"/>
      <c r="Q306" s="1"/>
      <c r="R306" s="1"/>
      <c r="S306" s="1"/>
      <c r="T306" s="1"/>
      <c r="U306" s="1"/>
      <c r="V306" s="1"/>
      <c r="W306" s="1"/>
      <c r="X306" s="1"/>
      <c r="Y306" s="1"/>
      <c r="Z306" s="1"/>
    </row>
    <row r="307" spans="2:26" customFormat="1" ht="12.75" customHeight="1" x14ac:dyDescent="0.15">
      <c r="B307" s="293"/>
      <c r="C307" s="233" t="s">
        <v>370</v>
      </c>
      <c r="D307" s="19" t="s">
        <v>269</v>
      </c>
      <c r="E307" s="30"/>
      <c r="F307" s="25"/>
      <c r="G307" s="25"/>
      <c r="H307" s="123"/>
      <c r="I307" s="275"/>
      <c r="J307" s="278"/>
      <c r="K307" s="1"/>
      <c r="L307" s="141"/>
      <c r="M307" s="141"/>
      <c r="N307" s="141"/>
      <c r="O307" s="141"/>
      <c r="P307" s="141"/>
      <c r="Q307" s="1"/>
      <c r="R307" s="1"/>
      <c r="S307" s="1"/>
      <c r="T307" s="1"/>
      <c r="U307" s="1"/>
      <c r="V307" s="1"/>
      <c r="W307" s="1"/>
      <c r="X307" s="1"/>
      <c r="Y307" s="1"/>
      <c r="Z307" s="1"/>
    </row>
    <row r="308" spans="2:26" customFormat="1" ht="12.75" customHeight="1" x14ac:dyDescent="0.15">
      <c r="B308" s="293"/>
      <c r="C308" s="235"/>
      <c r="D308" s="21"/>
      <c r="E308" s="31"/>
      <c r="F308" s="26"/>
      <c r="G308" s="26"/>
      <c r="H308" s="124"/>
      <c r="I308" s="276"/>
      <c r="J308" s="279"/>
      <c r="K308" s="1"/>
      <c r="L308" s="141"/>
      <c r="M308" s="141"/>
      <c r="N308" s="141"/>
      <c r="O308" s="141"/>
      <c r="P308" s="141"/>
      <c r="Q308" s="1"/>
      <c r="R308" s="1"/>
      <c r="S308" s="1"/>
      <c r="T308" s="1"/>
      <c r="U308" s="1"/>
      <c r="V308" s="1"/>
      <c r="W308" s="1"/>
      <c r="X308" s="1"/>
      <c r="Y308" s="1"/>
      <c r="Z308" s="1"/>
    </row>
    <row r="309" spans="2:26" customFormat="1" ht="12.75" customHeight="1" x14ac:dyDescent="0.15">
      <c r="B309" s="293"/>
      <c r="C309" s="295" t="s">
        <v>418</v>
      </c>
      <c r="D309" s="296"/>
      <c r="E309" s="22" t="s">
        <v>494</v>
      </c>
      <c r="F309" s="18">
        <v>14</v>
      </c>
      <c r="G309" s="18">
        <f>IFERROR(VLOOKUP(E309,AnswerCTBL,2,FALSE),0)</f>
        <v>0.5</v>
      </c>
      <c r="H309" s="109"/>
      <c r="I309" s="274"/>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93"/>
      <c r="C310" s="232" t="s">
        <v>370</v>
      </c>
      <c r="D310" s="20" t="s">
        <v>270</v>
      </c>
      <c r="E310" s="29"/>
      <c r="F310" s="24"/>
      <c r="G310" s="24"/>
      <c r="H310" s="125"/>
      <c r="I310" s="275"/>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93"/>
      <c r="C311" s="233" t="s">
        <v>370</v>
      </c>
      <c r="D311" s="19" t="s">
        <v>271</v>
      </c>
      <c r="E311" s="30"/>
      <c r="F311" s="25"/>
      <c r="G311" s="25"/>
      <c r="H311" s="123"/>
      <c r="I311" s="275"/>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93"/>
      <c r="C312" s="233" t="s">
        <v>370</v>
      </c>
      <c r="D312" s="19" t="s">
        <v>272</v>
      </c>
      <c r="E312" s="30"/>
      <c r="F312" s="25"/>
      <c r="G312" s="25"/>
      <c r="H312" s="123"/>
      <c r="I312" s="275"/>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93"/>
      <c r="C313" s="235"/>
      <c r="D313" s="21"/>
      <c r="E313" s="31"/>
      <c r="F313" s="26"/>
      <c r="G313" s="26"/>
      <c r="H313" s="124"/>
      <c r="I313" s="276"/>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93"/>
      <c r="C314" s="295" t="s">
        <v>351</v>
      </c>
      <c r="D314" s="296"/>
      <c r="E314" s="22" t="s">
        <v>424</v>
      </c>
      <c r="F314" s="18">
        <v>15</v>
      </c>
      <c r="G314" s="18">
        <f>IFERROR(VLOOKUP(E314,AnswerBTBL,2,FALSE),0)</f>
        <v>0.2</v>
      </c>
      <c r="H314" s="109"/>
      <c r="I314" s="274"/>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93"/>
      <c r="C315" s="232" t="s">
        <v>370</v>
      </c>
      <c r="D315" s="20" t="s">
        <v>273</v>
      </c>
      <c r="E315" s="29"/>
      <c r="F315" s="24"/>
      <c r="G315" s="24"/>
      <c r="H315" s="125"/>
      <c r="I315" s="275"/>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93"/>
      <c r="C316" s="233" t="s">
        <v>370</v>
      </c>
      <c r="D316" s="19" t="s">
        <v>274</v>
      </c>
      <c r="E316" s="30"/>
      <c r="F316" s="25"/>
      <c r="G316" s="25"/>
      <c r="H316" s="123"/>
      <c r="I316" s="275"/>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93"/>
      <c r="C317" s="233" t="s">
        <v>370</v>
      </c>
      <c r="D317" s="19" t="s">
        <v>275</v>
      </c>
      <c r="E317" s="30"/>
      <c r="F317" s="25"/>
      <c r="G317" s="25"/>
      <c r="H317" s="123"/>
      <c r="I317" s="275"/>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94"/>
      <c r="C318" s="235"/>
      <c r="D318" s="21"/>
      <c r="E318" s="31"/>
      <c r="F318" s="26"/>
      <c r="G318" s="26"/>
      <c r="H318" s="124"/>
      <c r="I318" s="276"/>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83"/>
      <c r="C319" s="284"/>
      <c r="D319" s="284"/>
      <c r="E319" s="284"/>
      <c r="F319" s="284"/>
      <c r="G319" s="284"/>
      <c r="H319" s="284"/>
      <c r="I319" s="28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92" t="s">
        <v>276</v>
      </c>
      <c r="C320" s="297" t="s">
        <v>352</v>
      </c>
      <c r="D320" s="298"/>
      <c r="E320" s="5" t="s">
        <v>494</v>
      </c>
      <c r="F320" s="18">
        <v>16</v>
      </c>
      <c r="G320" s="18">
        <f>IFERROR(VLOOKUP(E320,AnswerCTBL,2,FALSE),0)</f>
        <v>0.5</v>
      </c>
      <c r="H320" s="109">
        <f>IFERROR(AVERAGE(G320,G324),0)</f>
        <v>0.35</v>
      </c>
      <c r="I320" s="274"/>
      <c r="J320" s="11"/>
      <c r="K320" s="1"/>
      <c r="L320" s="141"/>
      <c r="M320" s="141"/>
      <c r="N320" s="141"/>
      <c r="O320" s="141"/>
      <c r="P320" s="141"/>
      <c r="Q320" s="1"/>
      <c r="R320" s="1"/>
      <c r="S320" s="1"/>
      <c r="T320" s="1"/>
      <c r="U320" s="1"/>
      <c r="V320" s="1"/>
      <c r="W320" s="1"/>
      <c r="X320" s="1"/>
      <c r="Y320" s="1"/>
      <c r="Z320" s="1"/>
    </row>
    <row r="321" spans="2:26" customFormat="1" ht="26" x14ac:dyDescent="0.15">
      <c r="B321" s="293"/>
      <c r="C321" s="232" t="s">
        <v>370</v>
      </c>
      <c r="D321" s="20" t="s">
        <v>277</v>
      </c>
      <c r="E321" s="29"/>
      <c r="F321" s="24"/>
      <c r="G321" s="24"/>
      <c r="H321" s="125"/>
      <c r="I321" s="275"/>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93"/>
      <c r="C322" s="233" t="s">
        <v>370</v>
      </c>
      <c r="D322" s="19" t="s">
        <v>278</v>
      </c>
      <c r="E322" s="30"/>
      <c r="F322" s="25"/>
      <c r="G322" s="25"/>
      <c r="H322" s="123"/>
      <c r="I322" s="275"/>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93"/>
      <c r="C323" s="235"/>
      <c r="D323" s="21"/>
      <c r="E323" s="31"/>
      <c r="F323" s="26"/>
      <c r="G323" s="26"/>
      <c r="H323" s="124"/>
      <c r="I323" s="276"/>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93"/>
      <c r="C324" s="295" t="s">
        <v>353</v>
      </c>
      <c r="D324" s="296"/>
      <c r="E324" s="22" t="s">
        <v>493</v>
      </c>
      <c r="F324" s="18">
        <v>17</v>
      </c>
      <c r="G324" s="18">
        <f>IFERROR(VLOOKUP(E324,AnswerCTBL,2,FALSE),0)</f>
        <v>0.2</v>
      </c>
      <c r="H324" s="109"/>
      <c r="I324" s="274"/>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93"/>
      <c r="C325" s="232" t="s">
        <v>370</v>
      </c>
      <c r="D325" s="20" t="s">
        <v>279</v>
      </c>
      <c r="E325" s="29"/>
      <c r="F325" s="24"/>
      <c r="G325" s="24"/>
      <c r="H325" s="125"/>
      <c r="I325" s="275"/>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93"/>
      <c r="C326" s="233" t="s">
        <v>370</v>
      </c>
      <c r="D326" s="19" t="s">
        <v>280</v>
      </c>
      <c r="E326" s="30"/>
      <c r="F326" s="25"/>
      <c r="G326" s="25"/>
      <c r="H326" s="123"/>
      <c r="I326" s="275"/>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94"/>
      <c r="C327" s="235"/>
      <c r="D327" s="21"/>
      <c r="E327" s="31"/>
      <c r="F327" s="26"/>
      <c r="G327" s="26"/>
      <c r="H327" s="124"/>
      <c r="I327" s="276"/>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83"/>
      <c r="C328" s="284"/>
      <c r="D328" s="284"/>
      <c r="E328" s="284"/>
      <c r="F328" s="284"/>
      <c r="G328" s="284"/>
      <c r="H328" s="284"/>
      <c r="I328" s="28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92" t="s">
        <v>281</v>
      </c>
      <c r="C329" s="297" t="s">
        <v>282</v>
      </c>
      <c r="D329" s="298"/>
      <c r="E329" s="5" t="s">
        <v>493</v>
      </c>
      <c r="F329" s="18">
        <v>18</v>
      </c>
      <c r="G329" s="18">
        <f>IFERROR(VLOOKUP(E329,AnswerCTBL,2,FALSE),0)</f>
        <v>0.2</v>
      </c>
      <c r="H329" s="109">
        <f>IFERROR(AVERAGE(G329,G332),0)</f>
        <v>0.2</v>
      </c>
      <c r="I329" s="274"/>
      <c r="J329" s="11"/>
      <c r="K329" s="1"/>
      <c r="L329" s="141"/>
      <c r="M329" s="141"/>
      <c r="N329" s="141"/>
      <c r="O329" s="141"/>
      <c r="P329" s="141"/>
      <c r="Q329" s="1"/>
      <c r="R329" s="1"/>
      <c r="S329" s="1"/>
      <c r="T329" s="1"/>
      <c r="U329" s="1"/>
      <c r="V329" s="1"/>
      <c r="W329" s="1"/>
      <c r="X329" s="1"/>
      <c r="Y329" s="1"/>
      <c r="Z329" s="1"/>
    </row>
    <row r="330" spans="2:26" customFormat="1" ht="26" x14ac:dyDescent="0.15">
      <c r="B330" s="293"/>
      <c r="C330" s="232" t="s">
        <v>370</v>
      </c>
      <c r="D330" s="20" t="s">
        <v>283</v>
      </c>
      <c r="E330" s="29"/>
      <c r="F330" s="24"/>
      <c r="G330" s="24"/>
      <c r="H330" s="125"/>
      <c r="I330" s="275"/>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93"/>
      <c r="C331" s="235"/>
      <c r="D331" s="21"/>
      <c r="E331" s="31"/>
      <c r="F331" s="26"/>
      <c r="G331" s="26"/>
      <c r="H331" s="124"/>
      <c r="I331" s="276"/>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93"/>
      <c r="C332" s="295" t="s">
        <v>354</v>
      </c>
      <c r="D332" s="296"/>
      <c r="E332" s="22" t="s">
        <v>497</v>
      </c>
      <c r="F332" s="18">
        <v>19</v>
      </c>
      <c r="G332" s="18">
        <f>IFERROR(VLOOKUP(E332,AnswerFTBL,2,FALSE),0)</f>
        <v>0.2</v>
      </c>
      <c r="H332" s="109"/>
      <c r="I332" s="274"/>
      <c r="J332" s="11"/>
      <c r="K332" s="1"/>
      <c r="L332" s="141"/>
      <c r="M332" s="141"/>
      <c r="N332" s="141"/>
      <c r="O332" s="141"/>
      <c r="P332" s="141"/>
      <c r="Q332" s="1"/>
      <c r="R332" s="1"/>
      <c r="S332" s="1"/>
      <c r="T332" s="1"/>
      <c r="U332" s="1"/>
      <c r="V332" s="1"/>
      <c r="W332" s="1"/>
      <c r="X332" s="1"/>
      <c r="Y332" s="1"/>
      <c r="Z332" s="1"/>
    </row>
    <row r="333" spans="2:26" customFormat="1" ht="26" x14ac:dyDescent="0.15">
      <c r="B333" s="293"/>
      <c r="C333" s="232" t="s">
        <v>370</v>
      </c>
      <c r="D333" s="20" t="s">
        <v>284</v>
      </c>
      <c r="E333" s="29"/>
      <c r="F333" s="24"/>
      <c r="G333" s="24"/>
      <c r="H333" s="125"/>
      <c r="I333" s="275"/>
      <c r="J333" s="11"/>
      <c r="K333" s="1"/>
      <c r="L333" s="141"/>
      <c r="M333" s="141"/>
      <c r="N333" s="141"/>
      <c r="O333" s="141"/>
      <c r="P333" s="141"/>
      <c r="Q333" s="1"/>
      <c r="R333" s="1"/>
      <c r="S333" s="1"/>
      <c r="T333" s="1"/>
      <c r="U333" s="1"/>
      <c r="V333" s="1"/>
      <c r="W333" s="1"/>
      <c r="X333" s="1"/>
      <c r="Y333" s="1"/>
      <c r="Z333" s="1"/>
    </row>
    <row r="334" spans="2:26" customFormat="1" ht="26" x14ac:dyDescent="0.15">
      <c r="B334" s="293"/>
      <c r="C334" s="233" t="s">
        <v>370</v>
      </c>
      <c r="D334" s="19" t="s">
        <v>285</v>
      </c>
      <c r="E334" s="30"/>
      <c r="F334" s="25"/>
      <c r="G334" s="25"/>
      <c r="H334" s="123"/>
      <c r="I334" s="275"/>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94"/>
      <c r="C335" s="235"/>
      <c r="D335" s="21"/>
      <c r="E335" s="31"/>
      <c r="F335" s="26"/>
      <c r="G335" s="26"/>
      <c r="H335" s="124"/>
      <c r="I335" s="276"/>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338" t="s">
        <v>373</v>
      </c>
      <c r="C336" s="338"/>
      <c r="D336" s="338"/>
      <c r="E336" s="338"/>
      <c r="F336" s="338"/>
      <c r="G336" s="338"/>
      <c r="H336" s="338"/>
      <c r="I336" s="338"/>
      <c r="J336" s="338"/>
      <c r="K336" s="1"/>
      <c r="L336" s="141"/>
      <c r="M336" s="141"/>
      <c r="N336" s="141"/>
      <c r="O336" s="141"/>
      <c r="P336" s="141"/>
      <c r="Q336" s="1"/>
      <c r="R336" s="1"/>
      <c r="S336" s="1"/>
      <c r="T336" s="1"/>
      <c r="U336" s="1"/>
      <c r="V336" s="1"/>
      <c r="W336" s="1"/>
      <c r="X336" s="1"/>
      <c r="Y336" s="1"/>
      <c r="Z336" s="1"/>
    </row>
    <row r="337" spans="2:26" customFormat="1" ht="12.75" customHeight="1" x14ac:dyDescent="0.15">
      <c r="B337" s="310" t="s">
        <v>374</v>
      </c>
      <c r="C337" s="311"/>
      <c r="D337" s="312"/>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280" t="s">
        <v>375</v>
      </c>
      <c r="C338" s="297" t="s">
        <v>419</v>
      </c>
      <c r="D338" s="298"/>
      <c r="E338" s="5" t="s">
        <v>425</v>
      </c>
      <c r="F338" s="18">
        <v>1</v>
      </c>
      <c r="G338" s="18">
        <f>IFERROR(VLOOKUP(E338,AnswerBTBL,2,FALSE),0)</f>
        <v>1</v>
      </c>
      <c r="H338" s="109">
        <f>IFERROR(AVERAGE(G338,G342,G346),0)</f>
        <v>0.83333333333333337</v>
      </c>
      <c r="I338" s="274"/>
      <c r="J338" s="289">
        <f>SUM(H338,H350,H364)</f>
        <v>1.9333333333333336</v>
      </c>
      <c r="K338" s="1"/>
      <c r="L338" s="141"/>
      <c r="M338" s="141"/>
      <c r="N338" s="141"/>
      <c r="O338" s="141"/>
      <c r="P338" s="141"/>
      <c r="Q338" s="1"/>
      <c r="R338" s="1"/>
      <c r="S338" s="1"/>
      <c r="T338" s="1"/>
      <c r="U338" s="1"/>
      <c r="V338" s="1"/>
      <c r="W338" s="1"/>
      <c r="X338" s="1"/>
      <c r="Y338" s="1"/>
      <c r="Z338" s="1"/>
    </row>
    <row r="339" spans="2:26" customFormat="1" ht="12.75" customHeight="1" x14ac:dyDescent="0.15">
      <c r="B339" s="281"/>
      <c r="C339" s="232" t="s">
        <v>370</v>
      </c>
      <c r="D339" s="20" t="s">
        <v>286</v>
      </c>
      <c r="E339" s="29"/>
      <c r="F339" s="24"/>
      <c r="G339" s="24"/>
      <c r="H339" s="125"/>
      <c r="I339" s="275"/>
      <c r="J339" s="290"/>
      <c r="K339" s="1"/>
      <c r="L339" s="141"/>
      <c r="M339" s="141"/>
      <c r="N339" s="141"/>
      <c r="O339" s="141"/>
      <c r="P339" s="141"/>
      <c r="Q339" s="1"/>
      <c r="R339" s="1"/>
      <c r="S339" s="1"/>
      <c r="T339" s="1"/>
      <c r="U339" s="1"/>
      <c r="V339" s="1"/>
      <c r="W339" s="1"/>
      <c r="X339" s="1"/>
      <c r="Y339" s="1"/>
      <c r="Z339" s="1"/>
    </row>
    <row r="340" spans="2:26" customFormat="1" ht="12.75" customHeight="1" x14ac:dyDescent="0.15">
      <c r="B340" s="281"/>
      <c r="C340" s="233" t="s">
        <v>370</v>
      </c>
      <c r="D340" s="19" t="s">
        <v>287</v>
      </c>
      <c r="E340" s="30"/>
      <c r="F340" s="25"/>
      <c r="G340" s="25"/>
      <c r="H340" s="123"/>
      <c r="I340" s="275"/>
      <c r="J340" s="290"/>
      <c r="K340" s="1"/>
      <c r="L340" s="141"/>
      <c r="M340" s="141"/>
      <c r="N340" s="141"/>
      <c r="O340" s="141"/>
      <c r="P340" s="141"/>
      <c r="Q340" s="1"/>
      <c r="R340" s="1"/>
      <c r="S340" s="1"/>
      <c r="T340" s="1"/>
      <c r="U340" s="1"/>
      <c r="V340" s="1"/>
      <c r="W340" s="1"/>
      <c r="X340" s="1"/>
      <c r="Y340" s="1"/>
      <c r="Z340" s="1"/>
    </row>
    <row r="341" spans="2:26" customFormat="1" ht="12.75" customHeight="1" x14ac:dyDescent="0.15">
      <c r="B341" s="281"/>
      <c r="C341" s="235"/>
      <c r="D341" s="21"/>
      <c r="E341" s="31"/>
      <c r="F341" s="26"/>
      <c r="G341" s="26"/>
      <c r="H341" s="124"/>
      <c r="I341" s="276"/>
      <c r="J341" s="290"/>
      <c r="K341" s="1"/>
      <c r="L341" s="141"/>
      <c r="M341" s="141"/>
      <c r="N341" s="141"/>
      <c r="O341" s="141"/>
      <c r="P341" s="141"/>
      <c r="Q341" s="1"/>
      <c r="R341" s="1"/>
      <c r="S341" s="1"/>
      <c r="T341" s="1"/>
      <c r="U341" s="1"/>
      <c r="V341" s="1"/>
      <c r="W341" s="1"/>
      <c r="X341" s="1"/>
      <c r="Y341" s="1"/>
      <c r="Z341" s="1"/>
    </row>
    <row r="342" spans="2:26" customFormat="1" ht="12.75" customHeight="1" x14ac:dyDescent="0.15">
      <c r="B342" s="281"/>
      <c r="C342" s="295" t="s">
        <v>288</v>
      </c>
      <c r="D342" s="296"/>
      <c r="E342" s="22" t="s">
        <v>454</v>
      </c>
      <c r="F342" s="18">
        <v>2</v>
      </c>
      <c r="G342" s="18">
        <f>IFERROR(VLOOKUP(E342,AnswerATBL,2,FALSE),0)</f>
        <v>0.5</v>
      </c>
      <c r="H342" s="109"/>
      <c r="I342" s="274"/>
      <c r="J342" s="291"/>
      <c r="K342" s="1"/>
      <c r="L342" s="141"/>
      <c r="M342" s="141"/>
      <c r="N342" s="141"/>
      <c r="O342" s="141"/>
      <c r="P342" s="141"/>
      <c r="Q342" s="1"/>
      <c r="R342" s="1"/>
      <c r="S342" s="1"/>
      <c r="T342" s="1"/>
      <c r="U342" s="1"/>
      <c r="V342" s="1"/>
      <c r="W342" s="1"/>
      <c r="X342" s="1"/>
      <c r="Y342" s="1"/>
      <c r="Z342" s="1"/>
    </row>
    <row r="343" spans="2:26" customFormat="1" ht="26" x14ac:dyDescent="0.15">
      <c r="B343" s="281"/>
      <c r="C343" s="232" t="s">
        <v>370</v>
      </c>
      <c r="D343" s="20" t="s">
        <v>289</v>
      </c>
      <c r="E343" s="29"/>
      <c r="F343" s="24"/>
      <c r="G343" s="24"/>
      <c r="H343" s="125"/>
      <c r="I343" s="275"/>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281"/>
      <c r="C344" s="233" t="s">
        <v>370</v>
      </c>
      <c r="D344" s="19" t="s">
        <v>290</v>
      </c>
      <c r="E344" s="30"/>
      <c r="F344" s="25"/>
      <c r="G344" s="25"/>
      <c r="H344" s="123"/>
      <c r="I344" s="275"/>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281"/>
      <c r="C345" s="235"/>
      <c r="D345" s="21"/>
      <c r="E345" s="31"/>
      <c r="F345" s="26"/>
      <c r="G345" s="26"/>
      <c r="H345" s="124"/>
      <c r="I345" s="276"/>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281"/>
      <c r="C346" s="295" t="s">
        <v>355</v>
      </c>
      <c r="D346" s="296"/>
      <c r="E346" s="22" t="s">
        <v>425</v>
      </c>
      <c r="F346" s="18">
        <v>3</v>
      </c>
      <c r="G346" s="18">
        <f>IFERROR(VLOOKUP(E346,AnswerBTBL,2,FALSE),0)</f>
        <v>1</v>
      </c>
      <c r="H346" s="109"/>
      <c r="I346" s="274"/>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281"/>
      <c r="C347" s="232" t="s">
        <v>370</v>
      </c>
      <c r="D347" s="20" t="s">
        <v>291</v>
      </c>
      <c r="E347" s="29"/>
      <c r="F347" s="24"/>
      <c r="G347" s="24"/>
      <c r="H347" s="125"/>
      <c r="I347" s="275"/>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282"/>
      <c r="C348" s="235"/>
      <c r="D348" s="21"/>
      <c r="E348" s="31"/>
      <c r="F348" s="26"/>
      <c r="G348" s="26"/>
      <c r="H348" s="124"/>
      <c r="I348" s="276"/>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83"/>
      <c r="C349" s="284"/>
      <c r="D349" s="284"/>
      <c r="E349" s="284"/>
      <c r="F349" s="284"/>
      <c r="G349" s="284"/>
      <c r="H349" s="284"/>
      <c r="I349" s="28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280" t="s">
        <v>376</v>
      </c>
      <c r="C350" s="297" t="s">
        <v>292</v>
      </c>
      <c r="D350" s="298"/>
      <c r="E350" s="5" t="s">
        <v>443</v>
      </c>
      <c r="F350" s="18">
        <v>4</v>
      </c>
      <c r="G350" s="18">
        <f>IFERROR(VLOOKUP(E350,AnswerGTBL,2,FALSE),0)</f>
        <v>1</v>
      </c>
      <c r="H350" s="109">
        <f>IFERROR(AVERAGE(G350,G360),0)</f>
        <v>0.75</v>
      </c>
      <c r="I350" s="274"/>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281"/>
      <c r="C351" s="232" t="s">
        <v>370</v>
      </c>
      <c r="D351" s="20" t="s">
        <v>293</v>
      </c>
      <c r="E351" s="29"/>
      <c r="F351" s="24"/>
      <c r="G351" s="24"/>
      <c r="H351" s="125"/>
      <c r="I351" s="275"/>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281"/>
      <c r="C352" s="233" t="s">
        <v>370</v>
      </c>
      <c r="D352" s="19" t="s">
        <v>294</v>
      </c>
      <c r="E352" s="30"/>
      <c r="F352" s="25"/>
      <c r="G352" s="25"/>
      <c r="H352" s="123"/>
      <c r="I352" s="275"/>
      <c r="J352" s="11"/>
      <c r="K352" s="1"/>
      <c r="L352" s="141"/>
      <c r="M352" s="141"/>
      <c r="N352" s="141"/>
      <c r="O352" s="141"/>
      <c r="P352" s="141"/>
      <c r="Q352" s="1"/>
      <c r="R352" s="1"/>
      <c r="S352" s="1"/>
      <c r="T352" s="1"/>
      <c r="U352" s="1"/>
      <c r="V352" s="1"/>
      <c r="W352" s="1"/>
      <c r="X352" s="1"/>
      <c r="Y352" s="1"/>
      <c r="Z352" s="1"/>
    </row>
    <row r="353" spans="2:26" customFormat="1" ht="39" x14ac:dyDescent="0.15">
      <c r="B353" s="281"/>
      <c r="C353" s="233" t="s">
        <v>370</v>
      </c>
      <c r="D353" s="19" t="s">
        <v>295</v>
      </c>
      <c r="E353" s="30"/>
      <c r="F353" s="25"/>
      <c r="G353" s="25"/>
      <c r="H353" s="123"/>
      <c r="I353" s="275"/>
      <c r="J353" s="11"/>
      <c r="K353" s="1"/>
      <c r="L353" s="141"/>
      <c r="M353" s="141"/>
      <c r="N353" s="141"/>
      <c r="O353" s="141"/>
      <c r="P353" s="141"/>
      <c r="Q353" s="1"/>
      <c r="R353" s="1"/>
      <c r="S353" s="1"/>
      <c r="T353" s="1"/>
      <c r="U353" s="1"/>
      <c r="V353" s="1"/>
      <c r="W353" s="1"/>
      <c r="X353" s="1"/>
      <c r="Y353" s="1"/>
      <c r="Z353" s="1"/>
    </row>
    <row r="354" spans="2:26" customFormat="1" x14ac:dyDescent="0.15">
      <c r="B354" s="281"/>
      <c r="C354" s="233" t="s">
        <v>370</v>
      </c>
      <c r="D354" s="19" t="s">
        <v>296</v>
      </c>
      <c r="E354" s="30"/>
      <c r="F354" s="25"/>
      <c r="G354" s="25"/>
      <c r="H354" s="123"/>
      <c r="I354" s="275"/>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281"/>
      <c r="C355" s="233" t="s">
        <v>370</v>
      </c>
      <c r="D355" s="19" t="s">
        <v>297</v>
      </c>
      <c r="E355" s="30"/>
      <c r="F355" s="25"/>
      <c r="G355" s="25"/>
      <c r="H355" s="123"/>
      <c r="I355" s="275"/>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281"/>
      <c r="C356" s="233" t="s">
        <v>370</v>
      </c>
      <c r="D356" s="19" t="s">
        <v>298</v>
      </c>
      <c r="E356" s="30"/>
      <c r="F356" s="25"/>
      <c r="G356" s="25"/>
      <c r="H356" s="123"/>
      <c r="I356" s="275"/>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281"/>
      <c r="C357" s="233" t="s">
        <v>370</v>
      </c>
      <c r="D357" s="19" t="s">
        <v>299</v>
      </c>
      <c r="E357" s="30"/>
      <c r="F357" s="25"/>
      <c r="G357" s="25"/>
      <c r="H357" s="123"/>
      <c r="I357" s="275"/>
      <c r="J357" s="11"/>
      <c r="K357" s="1"/>
      <c r="L357" s="141"/>
      <c r="M357" s="141"/>
      <c r="N357" s="141"/>
      <c r="O357" s="141"/>
      <c r="P357" s="141"/>
      <c r="Q357" s="1"/>
      <c r="R357" s="1"/>
      <c r="S357" s="1"/>
      <c r="T357" s="1"/>
      <c r="U357" s="1"/>
      <c r="V357" s="1"/>
      <c r="W357" s="1"/>
      <c r="X357" s="1"/>
      <c r="Y357" s="1"/>
      <c r="Z357" s="1"/>
    </row>
    <row r="358" spans="2:26" customFormat="1" ht="26" x14ac:dyDescent="0.15">
      <c r="B358" s="281"/>
      <c r="C358" s="233" t="s">
        <v>370</v>
      </c>
      <c r="D358" s="19" t="s">
        <v>300</v>
      </c>
      <c r="E358" s="30"/>
      <c r="F358" s="25"/>
      <c r="G358" s="25"/>
      <c r="H358" s="123"/>
      <c r="I358" s="275"/>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281"/>
      <c r="C359" s="235"/>
      <c r="D359" s="21"/>
      <c r="E359" s="31"/>
      <c r="F359" s="26"/>
      <c r="G359" s="26"/>
      <c r="H359" s="124"/>
      <c r="I359" s="276"/>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281"/>
      <c r="C360" s="295" t="s">
        <v>356</v>
      </c>
      <c r="D360" s="296"/>
      <c r="E360" s="22" t="s">
        <v>446</v>
      </c>
      <c r="F360" s="18">
        <v>5</v>
      </c>
      <c r="G360" s="18">
        <f>IFERROR(VLOOKUP(E360,AnswerBTBL,2,FALSE),0)</f>
        <v>0.5</v>
      </c>
      <c r="H360" s="109"/>
      <c r="I360" s="274"/>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281"/>
      <c r="C361" s="232" t="s">
        <v>370</v>
      </c>
      <c r="D361" s="20" t="s">
        <v>301</v>
      </c>
      <c r="E361" s="29"/>
      <c r="F361" s="24"/>
      <c r="G361" s="24"/>
      <c r="H361" s="125"/>
      <c r="I361" s="275"/>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282"/>
      <c r="C362" s="235"/>
      <c r="D362" s="21"/>
      <c r="E362" s="31"/>
      <c r="F362" s="26"/>
      <c r="G362" s="26"/>
      <c r="H362" s="124"/>
      <c r="I362" s="276"/>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83"/>
      <c r="C363" s="284"/>
      <c r="D363" s="284"/>
      <c r="E363" s="284"/>
      <c r="F363" s="284"/>
      <c r="G363" s="284"/>
      <c r="H363" s="284"/>
      <c r="I363" s="28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280" t="s">
        <v>377</v>
      </c>
      <c r="C364" s="300" t="s">
        <v>357</v>
      </c>
      <c r="D364" s="298"/>
      <c r="E364" s="5" t="s">
        <v>494</v>
      </c>
      <c r="F364" s="18">
        <v>6</v>
      </c>
      <c r="G364" s="18">
        <f>IFERROR(VLOOKUP(E364,AnswerCTBL,2,FALSE),0)</f>
        <v>0.5</v>
      </c>
      <c r="H364" s="109">
        <f>IFERROR(AVERAGE(G364,G370),0)</f>
        <v>0.35</v>
      </c>
      <c r="I364" s="274"/>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281"/>
      <c r="C365" s="232" t="s">
        <v>370</v>
      </c>
      <c r="D365" s="20" t="s">
        <v>302</v>
      </c>
      <c r="E365" s="29"/>
      <c r="F365" s="24"/>
      <c r="G365" s="24"/>
      <c r="H365" s="125"/>
      <c r="I365" s="275"/>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281"/>
      <c r="C366" s="233" t="s">
        <v>370</v>
      </c>
      <c r="D366" s="19" t="s">
        <v>303</v>
      </c>
      <c r="E366" s="30"/>
      <c r="F366" s="25"/>
      <c r="G366" s="25"/>
      <c r="H366" s="123"/>
      <c r="I366" s="275"/>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281"/>
      <c r="C367" s="233" t="s">
        <v>370</v>
      </c>
      <c r="D367" s="19" t="s">
        <v>304</v>
      </c>
      <c r="E367" s="30"/>
      <c r="F367" s="25"/>
      <c r="G367" s="25"/>
      <c r="H367" s="123"/>
      <c r="I367" s="275"/>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281"/>
      <c r="C368" s="233" t="s">
        <v>370</v>
      </c>
      <c r="D368" s="19" t="s">
        <v>305</v>
      </c>
      <c r="E368" s="30"/>
      <c r="F368" s="25"/>
      <c r="G368" s="25"/>
      <c r="H368" s="123"/>
      <c r="I368" s="275"/>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281"/>
      <c r="C369" s="235"/>
      <c r="D369" s="21"/>
      <c r="E369" s="31"/>
      <c r="F369" s="26"/>
      <c r="G369" s="26"/>
      <c r="H369" s="124"/>
      <c r="I369" s="276"/>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281"/>
      <c r="C370" s="299" t="s">
        <v>358</v>
      </c>
      <c r="D370" s="296"/>
      <c r="E370" s="22" t="s">
        <v>493</v>
      </c>
      <c r="F370" s="18">
        <v>7</v>
      </c>
      <c r="G370" s="18">
        <f>IFERROR(VLOOKUP(E370,AnswerCTBL,2,FALSE),0)</f>
        <v>0.2</v>
      </c>
      <c r="H370" s="109"/>
      <c r="I370" s="274"/>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281"/>
      <c r="C371" s="232" t="s">
        <v>370</v>
      </c>
      <c r="D371" s="20" t="s">
        <v>306</v>
      </c>
      <c r="E371" s="29"/>
      <c r="F371" s="24"/>
      <c r="G371" s="24"/>
      <c r="H371" s="125"/>
      <c r="I371" s="275"/>
      <c r="J371" s="11"/>
      <c r="K371" s="1"/>
      <c r="L371" s="141"/>
      <c r="M371" s="141"/>
      <c r="N371" s="141"/>
      <c r="O371" s="141"/>
      <c r="P371" s="141"/>
      <c r="Q371" s="1"/>
      <c r="R371" s="1"/>
      <c r="S371" s="1"/>
      <c r="T371" s="1"/>
      <c r="U371" s="1"/>
      <c r="V371" s="1"/>
      <c r="W371" s="1"/>
      <c r="X371" s="1"/>
      <c r="Y371" s="1"/>
      <c r="Z371" s="1"/>
    </row>
    <row r="372" spans="2:26" customFormat="1" ht="39" x14ac:dyDescent="0.15">
      <c r="B372" s="281"/>
      <c r="C372" s="233" t="s">
        <v>370</v>
      </c>
      <c r="D372" s="19" t="s">
        <v>307</v>
      </c>
      <c r="E372" s="30"/>
      <c r="F372" s="25"/>
      <c r="G372" s="25"/>
      <c r="H372" s="123"/>
      <c r="I372" s="275"/>
      <c r="J372" s="11"/>
      <c r="K372" s="1"/>
      <c r="L372" s="141"/>
      <c r="M372" s="141"/>
      <c r="N372" s="141"/>
      <c r="O372" s="141"/>
      <c r="P372" s="141"/>
      <c r="Q372" s="1"/>
      <c r="R372" s="1"/>
      <c r="S372" s="1"/>
      <c r="T372" s="1"/>
      <c r="U372" s="1"/>
      <c r="V372" s="1"/>
      <c r="W372" s="1"/>
      <c r="X372" s="1"/>
      <c r="Y372" s="1"/>
      <c r="Z372" s="1"/>
    </row>
    <row r="373" spans="2:26" customFormat="1" ht="26" x14ac:dyDescent="0.15">
      <c r="B373" s="281"/>
      <c r="C373" s="233" t="s">
        <v>370</v>
      </c>
      <c r="D373" s="19" t="s">
        <v>308</v>
      </c>
      <c r="E373" s="30"/>
      <c r="F373" s="25"/>
      <c r="G373" s="25"/>
      <c r="H373" s="123"/>
      <c r="I373" s="275"/>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282"/>
      <c r="C374" s="235"/>
      <c r="D374" s="21"/>
      <c r="E374" s="31"/>
      <c r="F374" s="26"/>
      <c r="G374" s="26"/>
      <c r="H374" s="124"/>
      <c r="I374" s="276"/>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286" t="s">
        <v>309</v>
      </c>
      <c r="C375" s="287"/>
      <c r="D375" s="28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280" t="s">
        <v>310</v>
      </c>
      <c r="C376" s="300" t="s">
        <v>359</v>
      </c>
      <c r="D376" s="298"/>
      <c r="E376" s="5" t="s">
        <v>495</v>
      </c>
      <c r="F376" s="18">
        <v>8</v>
      </c>
      <c r="G376" s="18">
        <f>IFERROR(VLOOKUP(E376,AnswerCTBL,2,FALSE),0)</f>
        <v>1</v>
      </c>
      <c r="H376" s="109">
        <f>IFERROR(AVERAGE(G376,G382),0)</f>
        <v>0.75</v>
      </c>
      <c r="I376" s="274"/>
      <c r="J376" s="289">
        <f>SUM(H376,H387,H400)</f>
        <v>1.7000000000000002</v>
      </c>
      <c r="K376" s="1"/>
      <c r="L376" s="141"/>
      <c r="M376" s="141"/>
      <c r="N376" s="141"/>
      <c r="O376" s="141"/>
      <c r="P376" s="141"/>
      <c r="Q376" s="1"/>
      <c r="R376" s="1"/>
      <c r="S376" s="1"/>
      <c r="T376" s="1"/>
      <c r="U376" s="1"/>
      <c r="V376" s="1"/>
      <c r="W376" s="1"/>
      <c r="X376" s="1"/>
      <c r="Y376" s="1"/>
      <c r="Z376" s="1"/>
    </row>
    <row r="377" spans="2:26" customFormat="1" ht="12.75" customHeight="1" x14ac:dyDescent="0.15">
      <c r="B377" s="281"/>
      <c r="C377" s="232" t="s">
        <v>370</v>
      </c>
      <c r="D377" s="20" t="s">
        <v>311</v>
      </c>
      <c r="E377" s="29"/>
      <c r="F377" s="24"/>
      <c r="G377" s="24"/>
      <c r="H377" s="125"/>
      <c r="I377" s="275"/>
      <c r="J377" s="290"/>
      <c r="K377" s="1"/>
      <c r="L377" s="141"/>
      <c r="M377" s="141"/>
      <c r="N377" s="141"/>
      <c r="O377" s="141"/>
      <c r="P377" s="141"/>
      <c r="Q377" s="1"/>
      <c r="R377" s="1"/>
      <c r="S377" s="1"/>
      <c r="T377" s="1"/>
      <c r="U377" s="1"/>
      <c r="V377" s="1"/>
      <c r="W377" s="1"/>
      <c r="X377" s="1"/>
      <c r="Y377" s="1"/>
      <c r="Z377" s="1"/>
    </row>
    <row r="378" spans="2:26" customFormat="1" ht="12.75" customHeight="1" x14ac:dyDescent="0.15">
      <c r="B378" s="281"/>
      <c r="C378" s="233" t="s">
        <v>370</v>
      </c>
      <c r="D378" s="19" t="s">
        <v>312</v>
      </c>
      <c r="E378" s="30"/>
      <c r="F378" s="25"/>
      <c r="G378" s="25"/>
      <c r="H378" s="123"/>
      <c r="I378" s="275"/>
      <c r="J378" s="290"/>
      <c r="K378" s="1"/>
      <c r="L378" s="141"/>
      <c r="M378" s="141"/>
      <c r="N378" s="141"/>
      <c r="O378" s="141"/>
      <c r="P378" s="141"/>
      <c r="Q378" s="1"/>
      <c r="R378" s="1"/>
      <c r="S378" s="1"/>
      <c r="T378" s="1"/>
      <c r="U378" s="1"/>
      <c r="V378" s="1"/>
      <c r="W378" s="1"/>
      <c r="X378" s="1"/>
      <c r="Y378" s="1"/>
      <c r="Z378" s="1"/>
    </row>
    <row r="379" spans="2:26" customFormat="1" ht="12.75" customHeight="1" x14ac:dyDescent="0.15">
      <c r="B379" s="281"/>
      <c r="C379" s="233" t="s">
        <v>370</v>
      </c>
      <c r="D379" s="19" t="s">
        <v>313</v>
      </c>
      <c r="E379" s="30"/>
      <c r="F379" s="25"/>
      <c r="G379" s="25"/>
      <c r="H379" s="123"/>
      <c r="I379" s="275"/>
      <c r="J379" s="290"/>
      <c r="K379" s="1"/>
      <c r="L379" s="141"/>
      <c r="M379" s="141"/>
      <c r="N379" s="141"/>
      <c r="O379" s="141"/>
      <c r="P379" s="141"/>
      <c r="Q379" s="1"/>
      <c r="R379" s="1"/>
      <c r="S379" s="1"/>
      <c r="T379" s="1"/>
      <c r="U379" s="1"/>
      <c r="V379" s="1"/>
      <c r="W379" s="1"/>
      <c r="X379" s="1"/>
      <c r="Y379" s="1"/>
      <c r="Z379" s="1"/>
    </row>
    <row r="380" spans="2:26" customFormat="1" ht="12.75" customHeight="1" x14ac:dyDescent="0.15">
      <c r="B380" s="281"/>
      <c r="C380" s="233" t="s">
        <v>370</v>
      </c>
      <c r="D380" s="19" t="s">
        <v>314</v>
      </c>
      <c r="E380" s="30"/>
      <c r="F380" s="25"/>
      <c r="G380" s="25"/>
      <c r="H380" s="123"/>
      <c r="I380" s="275"/>
      <c r="J380" s="291"/>
      <c r="K380" s="1"/>
      <c r="L380" s="141"/>
      <c r="M380" s="141"/>
      <c r="N380" s="141"/>
      <c r="O380" s="141"/>
      <c r="P380" s="141"/>
      <c r="Q380" s="1"/>
      <c r="R380" s="1"/>
      <c r="S380" s="1"/>
      <c r="T380" s="1"/>
      <c r="U380" s="1"/>
      <c r="V380" s="1"/>
      <c r="W380" s="1"/>
      <c r="X380" s="1"/>
      <c r="Y380" s="1"/>
      <c r="Z380" s="1"/>
    </row>
    <row r="381" spans="2:26" customFormat="1" ht="12.75" customHeight="1" x14ac:dyDescent="0.15">
      <c r="B381" s="281"/>
      <c r="C381" s="235"/>
      <c r="D381" s="21"/>
      <c r="E381" s="31"/>
      <c r="F381" s="26"/>
      <c r="G381" s="26"/>
      <c r="H381" s="124"/>
      <c r="I381" s="276"/>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281"/>
      <c r="C382" s="299" t="s">
        <v>360</v>
      </c>
      <c r="D382" s="296"/>
      <c r="E382" s="22" t="s">
        <v>494</v>
      </c>
      <c r="F382" s="18">
        <v>9</v>
      </c>
      <c r="G382" s="18">
        <f>IFERROR(VLOOKUP(E382,AnswerCTBL,2,FALSE),0)</f>
        <v>0.5</v>
      </c>
      <c r="H382" s="109"/>
      <c r="I382" s="274"/>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281"/>
      <c r="C383" s="232" t="s">
        <v>370</v>
      </c>
      <c r="D383" s="20" t="s">
        <v>315</v>
      </c>
      <c r="E383" s="29"/>
      <c r="F383" s="24"/>
      <c r="G383" s="24"/>
      <c r="H383" s="125"/>
      <c r="I383" s="275"/>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281"/>
      <c r="C384" s="233" t="s">
        <v>370</v>
      </c>
      <c r="D384" s="19" t="s">
        <v>316</v>
      </c>
      <c r="E384" s="30"/>
      <c r="F384" s="25"/>
      <c r="G384" s="25"/>
      <c r="H384" s="123"/>
      <c r="I384" s="275"/>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282"/>
      <c r="C385" s="235"/>
      <c r="D385" s="21"/>
      <c r="E385" s="31"/>
      <c r="F385" s="26"/>
      <c r="G385" s="26"/>
      <c r="H385" s="124"/>
      <c r="I385" s="276"/>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83"/>
      <c r="C386" s="284"/>
      <c r="D386" s="284"/>
      <c r="E386" s="284"/>
      <c r="F386" s="284"/>
      <c r="G386" s="284"/>
      <c r="H386" s="284"/>
      <c r="I386" s="28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280" t="s">
        <v>317</v>
      </c>
      <c r="C387" s="297" t="s">
        <v>318</v>
      </c>
      <c r="D387" s="298"/>
      <c r="E387" s="5" t="s">
        <v>444</v>
      </c>
      <c r="F387" s="18">
        <v>10</v>
      </c>
      <c r="G387" s="18">
        <f>IFERROR(VLOOKUP(E387,AnswerGTBL,2,FALSE),0)</f>
        <v>0.5</v>
      </c>
      <c r="H387" s="109">
        <f>IFERROR(AVERAGE(G387,G392),0)</f>
        <v>0.35</v>
      </c>
      <c r="I387" s="274"/>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281"/>
      <c r="C388" s="232" t="s">
        <v>370</v>
      </c>
      <c r="D388" s="20" t="s">
        <v>319</v>
      </c>
      <c r="E388" s="29"/>
      <c r="F388" s="24"/>
      <c r="G388" s="24"/>
      <c r="H388" s="125"/>
      <c r="I388" s="275"/>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281"/>
      <c r="C389" s="233" t="s">
        <v>370</v>
      </c>
      <c r="D389" s="19" t="s">
        <v>320</v>
      </c>
      <c r="E389" s="30"/>
      <c r="F389" s="25"/>
      <c r="G389" s="25"/>
      <c r="H389" s="123"/>
      <c r="I389" s="275"/>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281"/>
      <c r="C390" s="233" t="s">
        <v>370</v>
      </c>
      <c r="D390" s="19" t="s">
        <v>321</v>
      </c>
      <c r="E390" s="30"/>
      <c r="F390" s="25"/>
      <c r="G390" s="25"/>
      <c r="H390" s="123"/>
      <c r="I390" s="275"/>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281"/>
      <c r="C391" s="235"/>
      <c r="D391" s="21"/>
      <c r="E391" s="31"/>
      <c r="F391" s="26"/>
      <c r="G391" s="26"/>
      <c r="H391" s="124"/>
      <c r="I391" s="276"/>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281"/>
      <c r="C392" s="299" t="s">
        <v>361</v>
      </c>
      <c r="D392" s="296"/>
      <c r="E392" s="22" t="s">
        <v>493</v>
      </c>
      <c r="F392" s="18">
        <v>11</v>
      </c>
      <c r="G392" s="18">
        <f>IFERROR(VLOOKUP(E392,AnswerCTBL,2,FALSE),0)</f>
        <v>0.2</v>
      </c>
      <c r="H392" s="109"/>
      <c r="I392" s="274"/>
      <c r="J392" s="11"/>
      <c r="K392" s="1"/>
      <c r="L392" s="141"/>
      <c r="M392" s="141"/>
      <c r="N392" s="141"/>
      <c r="O392" s="141"/>
      <c r="P392" s="141"/>
      <c r="Q392" s="1"/>
      <c r="R392" s="1"/>
      <c r="S392" s="1"/>
      <c r="T392" s="1"/>
      <c r="U392" s="1"/>
      <c r="V392" s="1"/>
      <c r="W392" s="1"/>
      <c r="X392" s="1"/>
      <c r="Y392" s="1"/>
      <c r="Z392" s="1"/>
    </row>
    <row r="393" spans="2:26" customFormat="1" ht="26" x14ac:dyDescent="0.15">
      <c r="B393" s="281"/>
      <c r="C393" s="232" t="s">
        <v>370</v>
      </c>
      <c r="D393" s="20" t="s">
        <v>322</v>
      </c>
      <c r="E393" s="29"/>
      <c r="F393" s="24"/>
      <c r="G393" s="24"/>
      <c r="H393" s="125"/>
      <c r="I393" s="275"/>
      <c r="J393" s="11"/>
      <c r="K393" s="1"/>
      <c r="L393" s="141"/>
      <c r="M393" s="141"/>
      <c r="N393" s="141"/>
      <c r="O393" s="141"/>
      <c r="P393" s="141"/>
      <c r="Q393" s="1"/>
      <c r="R393" s="1"/>
      <c r="S393" s="1"/>
      <c r="T393" s="1"/>
      <c r="U393" s="1"/>
      <c r="V393" s="1"/>
      <c r="W393" s="1"/>
      <c r="X393" s="1"/>
      <c r="Y393" s="1"/>
      <c r="Z393" s="1"/>
    </row>
    <row r="394" spans="2:26" customFormat="1" ht="26" x14ac:dyDescent="0.15">
      <c r="B394" s="281"/>
      <c r="C394" s="233" t="s">
        <v>370</v>
      </c>
      <c r="D394" s="19" t="s">
        <v>323</v>
      </c>
      <c r="E394" s="30"/>
      <c r="F394" s="25"/>
      <c r="G394" s="25"/>
      <c r="H394" s="123"/>
      <c r="I394" s="275"/>
      <c r="J394" s="11"/>
      <c r="K394" s="1"/>
      <c r="L394" s="141"/>
      <c r="M394" s="141"/>
      <c r="N394" s="141"/>
      <c r="O394" s="141"/>
      <c r="P394" s="141"/>
      <c r="Q394" s="1"/>
      <c r="R394" s="1"/>
      <c r="S394" s="1"/>
      <c r="T394" s="1"/>
      <c r="U394" s="1"/>
      <c r="V394" s="1"/>
      <c r="W394" s="1"/>
      <c r="X394" s="1"/>
      <c r="Y394" s="1"/>
      <c r="Z394" s="1"/>
    </row>
    <row r="395" spans="2:26" customFormat="1" x14ac:dyDescent="0.15">
      <c r="B395" s="281"/>
      <c r="C395" s="233" t="s">
        <v>370</v>
      </c>
      <c r="D395" s="19" t="s">
        <v>324</v>
      </c>
      <c r="E395" s="30"/>
      <c r="F395" s="25"/>
      <c r="G395" s="25"/>
      <c r="H395" s="123"/>
      <c r="I395" s="275"/>
      <c r="J395" s="11"/>
      <c r="K395" s="1"/>
      <c r="L395" s="141"/>
      <c r="M395" s="141"/>
      <c r="N395" s="141"/>
      <c r="O395" s="141"/>
      <c r="P395" s="141"/>
      <c r="Q395" s="1"/>
      <c r="R395" s="1"/>
      <c r="S395" s="1"/>
      <c r="T395" s="1"/>
      <c r="U395" s="1"/>
      <c r="V395" s="1"/>
      <c r="W395" s="1"/>
      <c r="X395" s="1"/>
      <c r="Y395" s="1"/>
      <c r="Z395" s="1"/>
    </row>
    <row r="396" spans="2:26" customFormat="1" ht="26" x14ac:dyDescent="0.15">
      <c r="B396" s="281"/>
      <c r="C396" s="233" t="s">
        <v>370</v>
      </c>
      <c r="D396" s="19" t="s">
        <v>325</v>
      </c>
      <c r="E396" s="30"/>
      <c r="F396" s="25"/>
      <c r="G396" s="25"/>
      <c r="H396" s="123"/>
      <c r="I396" s="275"/>
      <c r="J396" s="11"/>
      <c r="K396" s="1"/>
      <c r="L396" s="141"/>
      <c r="M396" s="141"/>
      <c r="N396" s="141"/>
      <c r="O396" s="141"/>
      <c r="P396" s="141"/>
      <c r="Q396" s="1"/>
      <c r="R396" s="1"/>
      <c r="S396" s="1"/>
      <c r="T396" s="1"/>
      <c r="U396" s="1"/>
      <c r="V396" s="1"/>
      <c r="W396" s="1"/>
      <c r="X396" s="1"/>
      <c r="Y396" s="1"/>
      <c r="Z396" s="1"/>
    </row>
    <row r="397" spans="2:26" customFormat="1" ht="26" x14ac:dyDescent="0.15">
      <c r="B397" s="281"/>
      <c r="C397" s="233" t="s">
        <v>370</v>
      </c>
      <c r="D397" s="19" t="s">
        <v>326</v>
      </c>
      <c r="E397" s="30"/>
      <c r="F397" s="25"/>
      <c r="G397" s="25"/>
      <c r="H397" s="123"/>
      <c r="I397" s="275"/>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282"/>
      <c r="C398" s="235"/>
      <c r="D398" s="21"/>
      <c r="E398" s="31"/>
      <c r="F398" s="26"/>
      <c r="G398" s="26"/>
      <c r="H398" s="124"/>
      <c r="I398" s="276"/>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83"/>
      <c r="C399" s="284"/>
      <c r="D399" s="284"/>
      <c r="E399" s="284"/>
      <c r="F399" s="284"/>
      <c r="G399" s="284"/>
      <c r="H399" s="284"/>
      <c r="I399" s="28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280" t="s">
        <v>327</v>
      </c>
      <c r="C400" s="297" t="s">
        <v>0</v>
      </c>
      <c r="D400" s="298"/>
      <c r="E400" s="5" t="s">
        <v>432</v>
      </c>
      <c r="F400" s="18">
        <v>12</v>
      </c>
      <c r="G400" s="18">
        <f>IFERROR(VLOOKUP(E400,AnswerFTBL,2,FALSE),0)</f>
        <v>1</v>
      </c>
      <c r="H400" s="109">
        <f>IFERROR(AVERAGE(G400,G404),0)</f>
        <v>0.6</v>
      </c>
      <c r="I400" s="274"/>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281"/>
      <c r="C401" s="232" t="s">
        <v>370</v>
      </c>
      <c r="D401" s="20" t="s">
        <v>1</v>
      </c>
      <c r="E401" s="29"/>
      <c r="F401" s="24"/>
      <c r="G401" s="24"/>
      <c r="H401" s="125"/>
      <c r="I401" s="275"/>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281"/>
      <c r="C402" s="233" t="s">
        <v>370</v>
      </c>
      <c r="D402" s="19" t="s">
        <v>2</v>
      </c>
      <c r="E402" s="30"/>
      <c r="F402" s="25"/>
      <c r="G402" s="25"/>
      <c r="H402" s="123"/>
      <c r="I402" s="275"/>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281"/>
      <c r="C403" s="235"/>
      <c r="D403" s="21"/>
      <c r="E403" s="31"/>
      <c r="F403" s="26"/>
      <c r="G403" s="26"/>
      <c r="H403" s="124"/>
      <c r="I403" s="276"/>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281"/>
      <c r="C404" s="295" t="s">
        <v>420</v>
      </c>
      <c r="D404" s="296"/>
      <c r="E404" s="22" t="s">
        <v>442</v>
      </c>
      <c r="F404" s="18">
        <v>13</v>
      </c>
      <c r="G404" s="18">
        <f>IFERROR(VLOOKUP(E404,AnswerGTBL,2,FALSE),0)</f>
        <v>0.2</v>
      </c>
      <c r="H404" s="109"/>
      <c r="I404" s="274"/>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281"/>
      <c r="C405" s="232" t="s">
        <v>370</v>
      </c>
      <c r="D405" s="20" t="s">
        <v>3</v>
      </c>
      <c r="E405" s="29"/>
      <c r="F405" s="24"/>
      <c r="G405" s="24"/>
      <c r="H405" s="125"/>
      <c r="I405" s="275"/>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281"/>
      <c r="C406" s="233" t="s">
        <v>370</v>
      </c>
      <c r="D406" s="19" t="s">
        <v>4</v>
      </c>
      <c r="E406" s="30"/>
      <c r="F406" s="25"/>
      <c r="G406" s="25"/>
      <c r="H406" s="123"/>
      <c r="I406" s="275"/>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281"/>
      <c r="C407" s="233" t="s">
        <v>370</v>
      </c>
      <c r="D407" s="19" t="s">
        <v>5</v>
      </c>
      <c r="E407" s="30"/>
      <c r="F407" s="25"/>
      <c r="G407" s="25"/>
      <c r="H407" s="123"/>
      <c r="I407" s="275"/>
      <c r="J407" s="11"/>
      <c r="K407" s="1"/>
      <c r="L407" s="141"/>
      <c r="M407" s="141"/>
      <c r="N407" s="141"/>
      <c r="O407" s="141"/>
      <c r="P407" s="141"/>
      <c r="Q407" s="1"/>
      <c r="R407" s="1"/>
      <c r="S407" s="1"/>
      <c r="T407" s="1"/>
      <c r="U407" s="1"/>
      <c r="V407" s="1"/>
      <c r="W407" s="1"/>
      <c r="X407" s="1"/>
      <c r="Y407" s="1"/>
      <c r="Z407" s="1"/>
    </row>
    <row r="408" spans="2:26" customFormat="1" ht="26" x14ac:dyDescent="0.15">
      <c r="B408" s="281"/>
      <c r="C408" s="233" t="s">
        <v>370</v>
      </c>
      <c r="D408" s="19" t="s">
        <v>6</v>
      </c>
      <c r="E408" s="30"/>
      <c r="F408" s="25"/>
      <c r="G408" s="25"/>
      <c r="H408" s="123"/>
      <c r="I408" s="275"/>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282"/>
      <c r="C409" s="235"/>
      <c r="D409" s="21"/>
      <c r="E409" s="31"/>
      <c r="F409" s="26"/>
      <c r="G409" s="26"/>
      <c r="H409" s="124"/>
      <c r="I409" s="276"/>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286" t="s">
        <v>7</v>
      </c>
      <c r="C410" s="287"/>
      <c r="D410" s="28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280" t="s">
        <v>8</v>
      </c>
      <c r="C411" s="300" t="s">
        <v>362</v>
      </c>
      <c r="D411" s="298"/>
      <c r="E411" s="5" t="s">
        <v>494</v>
      </c>
      <c r="F411" s="18">
        <v>14</v>
      </c>
      <c r="G411" s="18">
        <f>IFERROR(VLOOKUP(E411,AnswerCTBL,2,FALSE),0)</f>
        <v>0.5</v>
      </c>
      <c r="H411" s="109">
        <f>IFERROR(AVERAGE(G411,G417),0)</f>
        <v>0.5</v>
      </c>
      <c r="I411" s="274"/>
      <c r="J411" s="289">
        <f>SUM(H411,H424,H439)</f>
        <v>0.95</v>
      </c>
      <c r="K411" s="1"/>
      <c r="L411" s="141"/>
      <c r="M411" s="141"/>
      <c r="N411" s="141"/>
      <c r="O411" s="141"/>
      <c r="P411" s="141"/>
      <c r="Q411" s="1"/>
      <c r="R411" s="1"/>
      <c r="S411" s="1"/>
      <c r="T411" s="1"/>
      <c r="U411" s="1"/>
      <c r="V411" s="1"/>
      <c r="W411" s="1"/>
      <c r="X411" s="1"/>
      <c r="Y411" s="1"/>
      <c r="Z411" s="1"/>
    </row>
    <row r="412" spans="2:26" customFormat="1" ht="12" customHeight="1" x14ac:dyDescent="0.15">
      <c r="B412" s="281"/>
      <c r="C412" s="232" t="s">
        <v>370</v>
      </c>
      <c r="D412" s="20" t="s">
        <v>9</v>
      </c>
      <c r="E412" s="29"/>
      <c r="F412" s="24"/>
      <c r="G412" s="24"/>
      <c r="H412" s="125"/>
      <c r="I412" s="275"/>
      <c r="J412" s="290"/>
      <c r="K412" s="1"/>
      <c r="L412" s="141"/>
      <c r="M412" s="141"/>
      <c r="N412" s="141"/>
      <c r="O412" s="141"/>
      <c r="P412" s="141"/>
      <c r="Q412" s="1"/>
      <c r="R412" s="1"/>
      <c r="S412" s="1"/>
      <c r="T412" s="1"/>
      <c r="U412" s="1"/>
      <c r="V412" s="1"/>
      <c r="W412" s="1"/>
      <c r="X412" s="1"/>
      <c r="Y412" s="1"/>
      <c r="Z412" s="1"/>
    </row>
    <row r="413" spans="2:26" customFormat="1" ht="26" x14ac:dyDescent="0.15">
      <c r="B413" s="281"/>
      <c r="C413" s="233" t="s">
        <v>370</v>
      </c>
      <c r="D413" s="19" t="s">
        <v>10</v>
      </c>
      <c r="E413" s="30"/>
      <c r="F413" s="25"/>
      <c r="G413" s="25"/>
      <c r="H413" s="123"/>
      <c r="I413" s="275"/>
      <c r="J413" s="290"/>
      <c r="K413" s="1"/>
      <c r="L413" s="141"/>
      <c r="M413" s="141"/>
      <c r="N413" s="141"/>
      <c r="O413" s="141"/>
      <c r="P413" s="141"/>
      <c r="Q413" s="1"/>
      <c r="R413" s="1"/>
      <c r="S413" s="1"/>
      <c r="T413" s="1"/>
      <c r="U413" s="1"/>
      <c r="V413" s="1"/>
      <c r="W413" s="1"/>
      <c r="X413" s="1"/>
      <c r="Y413" s="1"/>
      <c r="Z413" s="1"/>
    </row>
    <row r="414" spans="2:26" customFormat="1" ht="13" x14ac:dyDescent="0.15">
      <c r="B414" s="281"/>
      <c r="C414" s="233" t="s">
        <v>370</v>
      </c>
      <c r="D414" s="19" t="s">
        <v>11</v>
      </c>
      <c r="E414" s="30"/>
      <c r="F414" s="25"/>
      <c r="G414" s="25"/>
      <c r="H414" s="123"/>
      <c r="I414" s="275"/>
      <c r="J414" s="290"/>
      <c r="K414" s="1"/>
      <c r="L414" s="141"/>
      <c r="M414" s="141"/>
      <c r="N414" s="141"/>
      <c r="O414" s="141"/>
      <c r="P414" s="141"/>
      <c r="Q414" s="1"/>
      <c r="R414" s="1"/>
      <c r="S414" s="1"/>
      <c r="T414" s="1"/>
      <c r="U414" s="1"/>
      <c r="V414" s="1"/>
      <c r="W414" s="1"/>
      <c r="X414" s="1"/>
      <c r="Y414" s="1"/>
      <c r="Z414" s="1"/>
    </row>
    <row r="415" spans="2:26" customFormat="1" ht="12.75" customHeight="1" x14ac:dyDescent="0.15">
      <c r="B415" s="281"/>
      <c r="C415" s="233" t="s">
        <v>370</v>
      </c>
      <c r="D415" s="19" t="s">
        <v>12</v>
      </c>
      <c r="E415" s="30"/>
      <c r="F415" s="25"/>
      <c r="G415" s="25"/>
      <c r="H415" s="123"/>
      <c r="I415" s="275"/>
      <c r="J415" s="291"/>
      <c r="K415" s="1"/>
      <c r="L415" s="141"/>
      <c r="M415" s="141"/>
      <c r="N415" s="141"/>
      <c r="O415" s="141"/>
      <c r="P415" s="141"/>
      <c r="Q415" s="1"/>
      <c r="R415" s="1"/>
      <c r="S415" s="1"/>
      <c r="T415" s="1"/>
      <c r="U415" s="1"/>
      <c r="V415" s="1"/>
      <c r="W415" s="1"/>
      <c r="X415" s="1"/>
      <c r="Y415" s="1"/>
      <c r="Z415" s="1"/>
    </row>
    <row r="416" spans="2:26" customFormat="1" ht="12.75" customHeight="1" x14ac:dyDescent="0.15">
      <c r="B416" s="281"/>
      <c r="C416" s="235"/>
      <c r="D416" s="21"/>
      <c r="E416" s="31"/>
      <c r="F416" s="26"/>
      <c r="G416" s="26"/>
      <c r="H416" s="124"/>
      <c r="I416" s="276"/>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281"/>
      <c r="C417" s="299" t="s">
        <v>363</v>
      </c>
      <c r="D417" s="296"/>
      <c r="E417" s="22" t="s">
        <v>494</v>
      </c>
      <c r="F417" s="18">
        <v>15</v>
      </c>
      <c r="G417" s="18">
        <f>IFERROR(VLOOKUP(E417,AnswerCTBL,2,FALSE),0)</f>
        <v>0.5</v>
      </c>
      <c r="H417" s="109"/>
      <c r="I417" s="274"/>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281"/>
      <c r="C418" s="232" t="s">
        <v>370</v>
      </c>
      <c r="D418" s="20" t="s">
        <v>13</v>
      </c>
      <c r="E418" s="29"/>
      <c r="F418" s="24"/>
      <c r="G418" s="24"/>
      <c r="H418" s="125"/>
      <c r="I418" s="275"/>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281"/>
      <c r="C419" s="233" t="s">
        <v>370</v>
      </c>
      <c r="D419" s="19" t="s">
        <v>14</v>
      </c>
      <c r="E419" s="30"/>
      <c r="F419" s="25"/>
      <c r="G419" s="25"/>
      <c r="H419" s="123"/>
      <c r="I419" s="275"/>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281"/>
      <c r="C420" s="233" t="s">
        <v>370</v>
      </c>
      <c r="D420" s="19" t="s">
        <v>15</v>
      </c>
      <c r="E420" s="30"/>
      <c r="F420" s="25"/>
      <c r="G420" s="25"/>
      <c r="H420" s="123"/>
      <c r="I420" s="275"/>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281"/>
      <c r="C421" s="233" t="s">
        <v>370</v>
      </c>
      <c r="D421" s="19" t="s">
        <v>16</v>
      </c>
      <c r="E421" s="30"/>
      <c r="F421" s="25"/>
      <c r="G421" s="25"/>
      <c r="H421" s="123"/>
      <c r="I421" s="275"/>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282"/>
      <c r="C422" s="235"/>
      <c r="D422" s="21"/>
      <c r="E422" s="31"/>
      <c r="F422" s="26"/>
      <c r="G422" s="26"/>
      <c r="H422" s="124"/>
      <c r="I422" s="276"/>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83"/>
      <c r="C423" s="284"/>
      <c r="D423" s="284"/>
      <c r="E423" s="284"/>
      <c r="F423" s="284"/>
      <c r="G423" s="284"/>
      <c r="H423" s="284"/>
      <c r="I423" s="28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280" t="s">
        <v>17</v>
      </c>
      <c r="C424" s="300" t="s">
        <v>364</v>
      </c>
      <c r="D424" s="298"/>
      <c r="E424" s="5" t="s">
        <v>366</v>
      </c>
      <c r="F424" s="18">
        <v>16</v>
      </c>
      <c r="G424" s="18">
        <f>IFERROR(VLOOKUP(E424,AnswerCTBL,2,FALSE),0)</f>
        <v>0</v>
      </c>
      <c r="H424" s="109">
        <f>IFERROR(AVERAGE(G424,G431),0)</f>
        <v>0.1</v>
      </c>
      <c r="I424" s="274"/>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281"/>
      <c r="C425" s="232" t="s">
        <v>370</v>
      </c>
      <c r="D425" s="20" t="s">
        <v>18</v>
      </c>
      <c r="E425" s="29"/>
      <c r="F425" s="24"/>
      <c r="G425" s="24"/>
      <c r="H425" s="125"/>
      <c r="I425" s="275"/>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281"/>
      <c r="C426" s="233" t="s">
        <v>370</v>
      </c>
      <c r="D426" s="19" t="s">
        <v>19</v>
      </c>
      <c r="E426" s="30"/>
      <c r="F426" s="25"/>
      <c r="G426" s="25"/>
      <c r="H426" s="123"/>
      <c r="I426" s="275"/>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281"/>
      <c r="C427" s="233" t="s">
        <v>370</v>
      </c>
      <c r="D427" s="19" t="s">
        <v>20</v>
      </c>
      <c r="E427" s="30"/>
      <c r="F427" s="25"/>
      <c r="G427" s="25"/>
      <c r="H427" s="123"/>
      <c r="I427" s="275"/>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281"/>
      <c r="C428" s="233" t="s">
        <v>370</v>
      </c>
      <c r="D428" s="19" t="s">
        <v>21</v>
      </c>
      <c r="E428" s="30"/>
      <c r="F428" s="25"/>
      <c r="G428" s="25"/>
      <c r="H428" s="123"/>
      <c r="I428" s="275"/>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281"/>
      <c r="C429" s="233" t="s">
        <v>370</v>
      </c>
      <c r="D429" s="19" t="s">
        <v>22</v>
      </c>
      <c r="E429" s="30"/>
      <c r="F429" s="25"/>
      <c r="G429" s="25"/>
      <c r="H429" s="123"/>
      <c r="I429" s="275"/>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281"/>
      <c r="C430" s="235"/>
      <c r="D430" s="21"/>
      <c r="E430" s="31"/>
      <c r="F430" s="26"/>
      <c r="G430" s="26"/>
      <c r="H430" s="124"/>
      <c r="I430" s="276"/>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281"/>
      <c r="C431" s="295" t="s">
        <v>23</v>
      </c>
      <c r="D431" s="296"/>
      <c r="E431" s="22" t="s">
        <v>493</v>
      </c>
      <c r="F431" s="18">
        <v>17</v>
      </c>
      <c r="G431" s="18">
        <f>IFERROR(VLOOKUP(E431,AnswerCTBL,2,FALSE),0)</f>
        <v>0.2</v>
      </c>
      <c r="H431" s="109"/>
      <c r="I431" s="274"/>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281"/>
      <c r="C432" s="232" t="s">
        <v>370</v>
      </c>
      <c r="D432" s="20" t="s">
        <v>24</v>
      </c>
      <c r="E432" s="29"/>
      <c r="F432" s="24"/>
      <c r="G432" s="24"/>
      <c r="H432" s="125"/>
      <c r="I432" s="275"/>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281"/>
      <c r="C433" s="233" t="s">
        <v>370</v>
      </c>
      <c r="D433" s="19" t="s">
        <v>25</v>
      </c>
      <c r="E433" s="30"/>
      <c r="F433" s="25"/>
      <c r="G433" s="25"/>
      <c r="H433" s="123"/>
      <c r="I433" s="275"/>
      <c r="J433" s="11"/>
      <c r="K433" s="1"/>
      <c r="L433" s="141"/>
      <c r="M433" s="141"/>
      <c r="N433" s="141"/>
      <c r="O433" s="141"/>
      <c r="P433" s="141"/>
      <c r="Q433" s="1"/>
      <c r="R433" s="1"/>
      <c r="S433" s="1"/>
      <c r="T433" s="1"/>
      <c r="U433" s="1"/>
      <c r="V433" s="1"/>
      <c r="W433" s="1"/>
      <c r="X433" s="1"/>
      <c r="Y433" s="1"/>
      <c r="Z433" s="1"/>
    </row>
    <row r="434" spans="2:26" customFormat="1" ht="26" x14ac:dyDescent="0.15">
      <c r="B434" s="281"/>
      <c r="C434" s="233" t="s">
        <v>370</v>
      </c>
      <c r="D434" s="19" t="s">
        <v>26</v>
      </c>
      <c r="E434" s="30"/>
      <c r="F434" s="25"/>
      <c r="G434" s="25"/>
      <c r="H434" s="123"/>
      <c r="I434" s="275"/>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281"/>
      <c r="C435" s="233" t="s">
        <v>370</v>
      </c>
      <c r="D435" s="19" t="s">
        <v>27</v>
      </c>
      <c r="E435" s="30"/>
      <c r="F435" s="25"/>
      <c r="G435" s="25"/>
      <c r="H435" s="123"/>
      <c r="I435" s="275"/>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281"/>
      <c r="C436" s="233" t="s">
        <v>370</v>
      </c>
      <c r="D436" s="19" t="s">
        <v>28</v>
      </c>
      <c r="E436" s="30"/>
      <c r="F436" s="25"/>
      <c r="G436" s="25"/>
      <c r="H436" s="123"/>
      <c r="I436" s="275"/>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282"/>
      <c r="C437" s="235"/>
      <c r="D437" s="21"/>
      <c r="E437" s="31"/>
      <c r="F437" s="26"/>
      <c r="G437" s="26"/>
      <c r="H437" s="124"/>
      <c r="I437" s="276"/>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83"/>
      <c r="C438" s="284"/>
      <c r="D438" s="284"/>
      <c r="E438" s="284"/>
      <c r="F438" s="284"/>
      <c r="G438" s="284"/>
      <c r="H438" s="284"/>
      <c r="I438" s="28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280" t="s">
        <v>29</v>
      </c>
      <c r="C439" s="297" t="s">
        <v>421</v>
      </c>
      <c r="D439" s="298"/>
      <c r="E439" s="5" t="s">
        <v>426</v>
      </c>
      <c r="F439" s="18">
        <v>18</v>
      </c>
      <c r="G439" s="18">
        <f>IFERROR(VLOOKUP(E439,AnswerDTBL,2,FALSE),0)</f>
        <v>0.2</v>
      </c>
      <c r="H439" s="109">
        <f>IFERROR(AVERAGE(G439,G443),0)</f>
        <v>0.35</v>
      </c>
      <c r="I439" s="274"/>
      <c r="J439" s="11"/>
      <c r="K439" s="1"/>
      <c r="L439" s="141"/>
      <c r="M439" s="141"/>
      <c r="N439" s="141"/>
      <c r="O439" s="141"/>
      <c r="P439" s="141"/>
      <c r="Q439" s="1"/>
      <c r="R439" s="1"/>
      <c r="S439" s="1"/>
      <c r="T439" s="1"/>
      <c r="U439" s="1"/>
      <c r="V439" s="1"/>
      <c r="W439" s="1"/>
      <c r="X439" s="1"/>
      <c r="Y439" s="1"/>
      <c r="Z439" s="1"/>
    </row>
    <row r="440" spans="2:26" customFormat="1" ht="26" x14ac:dyDescent="0.15">
      <c r="B440" s="281"/>
      <c r="C440" s="232" t="s">
        <v>370</v>
      </c>
      <c r="D440" s="20" t="s">
        <v>30</v>
      </c>
      <c r="E440" s="29"/>
      <c r="F440" s="24"/>
      <c r="G440" s="24"/>
      <c r="H440" s="125"/>
      <c r="I440" s="275"/>
      <c r="J440" s="11"/>
      <c r="K440" s="1"/>
      <c r="L440" s="141"/>
      <c r="M440" s="141"/>
      <c r="N440" s="141"/>
      <c r="O440" s="141"/>
      <c r="P440" s="141"/>
      <c r="Q440" s="1"/>
      <c r="R440" s="1"/>
      <c r="S440" s="1"/>
      <c r="T440" s="1"/>
      <c r="U440" s="1"/>
      <c r="V440" s="1"/>
      <c r="W440" s="1"/>
      <c r="X440" s="1"/>
      <c r="Y440" s="1"/>
      <c r="Z440" s="1"/>
    </row>
    <row r="441" spans="2:26" customFormat="1" ht="26" x14ac:dyDescent="0.15">
      <c r="B441" s="281"/>
      <c r="C441" s="233" t="s">
        <v>370</v>
      </c>
      <c r="D441" s="19" t="s">
        <v>31</v>
      </c>
      <c r="E441" s="30"/>
      <c r="F441" s="25"/>
      <c r="G441" s="25"/>
      <c r="H441" s="123"/>
      <c r="I441" s="275"/>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281"/>
      <c r="C442" s="235"/>
      <c r="D442" s="21"/>
      <c r="E442" s="31"/>
      <c r="F442" s="26"/>
      <c r="G442" s="26"/>
      <c r="H442" s="124"/>
      <c r="I442" s="276"/>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281"/>
      <c r="C443" s="295" t="s">
        <v>32</v>
      </c>
      <c r="D443" s="296"/>
      <c r="E443" s="22" t="s">
        <v>430</v>
      </c>
      <c r="F443" s="18">
        <v>19</v>
      </c>
      <c r="G443" s="18">
        <f>IFERROR(VLOOKUP(E443,AnswerETBL,2,FALSE),0)</f>
        <v>0.5</v>
      </c>
      <c r="H443" s="109"/>
      <c r="I443" s="274"/>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281"/>
      <c r="C444" s="232" t="s">
        <v>370</v>
      </c>
      <c r="D444" s="20" t="s">
        <v>33</v>
      </c>
      <c r="E444" s="29"/>
      <c r="F444" s="24"/>
      <c r="G444" s="24"/>
      <c r="H444" s="125"/>
      <c r="I444" s="275"/>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281"/>
      <c r="C445" s="233" t="s">
        <v>370</v>
      </c>
      <c r="D445" s="19" t="s">
        <v>34</v>
      </c>
      <c r="E445" s="30"/>
      <c r="F445" s="25"/>
      <c r="G445" s="25"/>
      <c r="H445" s="123"/>
      <c r="I445" s="275"/>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281"/>
      <c r="C446" s="233" t="s">
        <v>370</v>
      </c>
      <c r="D446" s="19" t="s">
        <v>35</v>
      </c>
      <c r="E446" s="30"/>
      <c r="F446" s="25"/>
      <c r="G446" s="25"/>
      <c r="H446" s="123"/>
      <c r="I446" s="275"/>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281"/>
      <c r="C447" s="236" t="s">
        <v>370</v>
      </c>
      <c r="D447" s="21" t="s">
        <v>36</v>
      </c>
      <c r="E447" s="31"/>
      <c r="F447" s="26"/>
      <c r="G447" s="26"/>
      <c r="H447" s="124"/>
      <c r="I447" s="276"/>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 ref="I254:I258"/>
    <mergeCell ref="C277:D277"/>
    <mergeCell ref="C281:D281"/>
    <mergeCell ref="C259:D259"/>
    <mergeCell ref="C265:D265"/>
    <mergeCell ref="C270:D270"/>
    <mergeCell ref="C206:D206"/>
    <mergeCell ref="C211:D211"/>
    <mergeCell ref="C216:D216"/>
    <mergeCell ref="C233:D233"/>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39:I246"/>
    <mergeCell ref="B228:I228"/>
    <mergeCell ref="B239:B252"/>
    <mergeCell ref="C239:D239"/>
    <mergeCell ref="C247:D247"/>
    <mergeCell ref="C223:D223"/>
    <mergeCell ref="C229:D229"/>
    <mergeCell ref="I199:I204"/>
    <mergeCell ref="C196:D196"/>
    <mergeCell ref="C199:D199"/>
    <mergeCell ref="B215:I215"/>
    <mergeCell ref="B216:B227"/>
    <mergeCell ref="I206:I210"/>
    <mergeCell ref="I247:I252"/>
    <mergeCell ref="B229:B236"/>
    <mergeCell ref="B206:B214"/>
    <mergeCell ref="B150:B160"/>
    <mergeCell ref="C162:D162"/>
    <mergeCell ref="C173:D173"/>
    <mergeCell ref="C179:D179"/>
    <mergeCell ref="I211:I214"/>
    <mergeCell ref="I216:I222"/>
    <mergeCell ref="I223:I227"/>
    <mergeCell ref="I229:I232"/>
    <mergeCell ref="I233:I236"/>
    <mergeCell ref="B173:B183"/>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C35:D35"/>
    <mergeCell ref="C41:D41"/>
    <mergeCell ref="C44:D44"/>
    <mergeCell ref="I28:I33"/>
    <mergeCell ref="I35:I40"/>
    <mergeCell ref="I41:I43"/>
    <mergeCell ref="I44:I46"/>
    <mergeCell ref="I48:I55"/>
    <mergeCell ref="C65:D65"/>
    <mergeCell ref="B61:D6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s>
  <phoneticPr fontId="0" type="noConversion"/>
  <conditionalFormatting sqref="E15">
    <cfRule type="expression" dxfId="9" priority="2">
      <formula>$H$35=1</formula>
    </cfRule>
  </conditionalFormatting>
  <dataValidations count="7">
    <dataValidation type="list" allowBlank="1" showInputMessage="1" showErrorMessage="1" sqref="E346 E360 M28:P28 E158 E314 E338 E62 E44 E28 E23 E259 M23:P23">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formula1>AnswerC</formula1>
    </dataValidation>
    <dataValidation type="list" allowBlank="1" showInputMessage="1" showErrorMessage="1" sqref="E18 E342 M18:P18">
      <formula1>AnswerA</formula1>
    </dataValidation>
    <dataValidation type="list" allowBlank="1" showInputMessage="1" showErrorMessage="1" sqref="E56 E199 E130 E100 E233 E439">
      <formula1>AnswerD</formula1>
    </dataValidation>
    <dataValidation type="list" allowBlank="1" showInputMessage="1" showErrorMessage="1" sqref="E65 E81 E94 E443">
      <formula1>AnswerE</formula1>
    </dataValidation>
    <dataValidation type="list" allowBlank="1" showInputMessage="1" showErrorMessage="1" sqref="E73 E124 E206 E223 E179 E400 E270 E299 E332">
      <formula1>AnswerF</formula1>
    </dataValidation>
    <dataValidation type="list" allowBlank="1" showInputMessage="1" showErrorMessage="1" sqref="E216 E404 E350 E277 E287 E296 E387">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
  <sheetViews>
    <sheetView workbookViewId="0">
      <selection activeCell="H5" sqref="H5"/>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39" t="str">
        <f>CONCATENATE("SAMM Assessment Scorecard: ",C6," For ",C5)</f>
        <v>SAMM Assessment Scorecard: Brick Builder For Acme Brick Co</v>
      </c>
      <c r="B1" s="339"/>
      <c r="C1" s="339"/>
      <c r="D1" s="340"/>
      <c r="E1" s="340"/>
      <c r="F1" s="340"/>
      <c r="G1" s="341"/>
      <c r="H1" s="341"/>
      <c r="I1" s="341"/>
      <c r="J1" s="341"/>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45" t="s">
        <v>474</v>
      </c>
      <c r="B3" s="346"/>
      <c r="C3" s="346"/>
      <c r="D3" s="346"/>
      <c r="E3" s="346"/>
      <c r="F3" s="346"/>
      <c r="G3" s="346"/>
      <c r="H3" s="346"/>
      <c r="I3" s="346"/>
      <c r="J3" s="346"/>
      <c r="K3" s="347"/>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42" t="str">
        <f>Interview!B10</f>
        <v>Organization:</v>
      </c>
      <c r="B5" s="343"/>
      <c r="C5" s="343" t="str">
        <f>IF(ISBLANK(Interview!D10),"",Interview!D10)</f>
        <v>Acme Brick Co</v>
      </c>
      <c r="D5" s="343"/>
      <c r="E5" s="343"/>
      <c r="F5" s="343"/>
      <c r="G5" s="1"/>
      <c r="H5" s="1"/>
      <c r="I5" s="1"/>
      <c r="J5" s="1"/>
      <c r="K5" s="1"/>
      <c r="L5" s="1"/>
      <c r="M5" s="1"/>
      <c r="N5" s="1"/>
    </row>
    <row r="6" spans="1:25" ht="12.75" customHeight="1" x14ac:dyDescent="0.15">
      <c r="A6" s="342" t="str">
        <f>Interview!B11</f>
        <v>Project:</v>
      </c>
      <c r="B6" s="343"/>
      <c r="C6" s="343" t="str">
        <f>IF(ISBLANK(Interview!D11),"",Interview!D11)</f>
        <v>Brick Builder</v>
      </c>
      <c r="D6" s="343"/>
      <c r="E6" s="343"/>
      <c r="F6" s="343"/>
      <c r="G6" s="1"/>
      <c r="H6" s="1"/>
      <c r="I6" s="1"/>
      <c r="J6" s="1"/>
      <c r="K6" s="1"/>
      <c r="L6" s="1"/>
      <c r="M6" s="1"/>
      <c r="N6" s="1"/>
    </row>
    <row r="7" spans="1:25" ht="12.75" customHeight="1" x14ac:dyDescent="0.15">
      <c r="A7" s="342" t="str">
        <f>Interview!B12</f>
        <v>Interview Date:</v>
      </c>
      <c r="B7" s="343"/>
      <c r="C7" s="344">
        <f>IF(ISBLANK(Interview!D12),"",Interview!D12)</f>
        <v>42794</v>
      </c>
      <c r="D7" s="344"/>
      <c r="E7" s="344"/>
      <c r="F7" s="344"/>
      <c r="G7" s="1"/>
      <c r="H7" s="1"/>
      <c r="I7" s="1"/>
      <c r="J7" s="1"/>
      <c r="K7" s="1"/>
      <c r="L7" s="1"/>
      <c r="M7" s="1"/>
      <c r="N7" s="1"/>
    </row>
    <row r="8" spans="1:25" ht="12.75" customHeight="1" x14ac:dyDescent="0.15">
      <c r="A8" s="342" t="str">
        <f>Interview!B13</f>
        <v>Interviewer:</v>
      </c>
      <c r="B8" s="343"/>
      <c r="C8" s="343" t="str">
        <f>IF(ISBLANK(Interview!D13),"",Interview!D13)</f>
        <v>Steve</v>
      </c>
      <c r="D8" s="343"/>
      <c r="E8" s="343"/>
      <c r="F8" s="343"/>
      <c r="G8" s="1"/>
      <c r="H8" s="1"/>
      <c r="I8" s="1"/>
      <c r="J8" s="1"/>
      <c r="K8" s="1"/>
      <c r="L8" s="1"/>
      <c r="M8" s="1"/>
      <c r="N8" s="1"/>
    </row>
    <row r="9" spans="1:25" ht="12.75" customHeight="1" x14ac:dyDescent="0.15">
      <c r="A9" s="342" t="str">
        <f>Interview!B14</f>
        <v>Persons Interviewed:</v>
      </c>
      <c r="B9" s="343"/>
      <c r="C9" s="348" t="str">
        <f>IF(ISBLANK(Interview!D14),"",Interview!D14)</f>
        <v>Willy Thomas, Kate Smith, Joe Kats, Ars Hickory, Rick Links</v>
      </c>
      <c r="D9" s="348"/>
      <c r="E9" s="348"/>
      <c r="F9" s="348"/>
      <c r="G9" s="348"/>
      <c r="H9" s="348"/>
      <c r="I9" s="348"/>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55" t="s">
        <v>465</v>
      </c>
      <c r="B11" s="356"/>
      <c r="C11" s="356"/>
      <c r="D11" s="356"/>
      <c r="E11" s="356"/>
      <c r="F11" s="356"/>
      <c r="G11" s="356"/>
      <c r="H11" s="356"/>
      <c r="I11" s="356"/>
      <c r="J11" s="357"/>
      <c r="K11" s="137"/>
      <c r="L11" s="355" t="s">
        <v>465</v>
      </c>
      <c r="M11" s="356"/>
      <c r="N11" s="356"/>
      <c r="O11" s="356"/>
      <c r="P11" s="356"/>
      <c r="Q11" s="356"/>
      <c r="R11" s="357"/>
      <c r="T11" s="349" t="s">
        <v>465</v>
      </c>
      <c r="U11" s="350"/>
      <c r="V11" s="350"/>
      <c r="W11" s="350"/>
      <c r="X11" s="350"/>
      <c r="Y11" s="351"/>
    </row>
    <row r="12" spans="1:25" ht="12.75" customHeight="1" x14ac:dyDescent="0.15">
      <c r="A12" s="2"/>
      <c r="B12" s="2"/>
      <c r="C12" s="2"/>
      <c r="D12" s="352" t="s">
        <v>453</v>
      </c>
      <c r="E12" s="353"/>
      <c r="F12" s="35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1.4833333333333334</v>
      </c>
      <c r="W13" s="107">
        <v>0</v>
      </c>
      <c r="X13" s="107">
        <v>0</v>
      </c>
      <c r="Y13" s="107">
        <v>0</v>
      </c>
    </row>
    <row r="14" spans="1:25" ht="25" customHeight="1" x14ac:dyDescent="0.15">
      <c r="A14" s="72" t="s">
        <v>58</v>
      </c>
      <c r="B14" s="76" t="s">
        <v>59</v>
      </c>
      <c r="C14" s="107">
        <f>Interview!$J$18</f>
        <v>1.4833333333333334</v>
      </c>
      <c r="D14" s="107">
        <f>Interview!H18</f>
        <v>0.46666666666666662</v>
      </c>
      <c r="E14" s="107">
        <f>Interview!H35</f>
        <v>0.66666666666666663</v>
      </c>
      <c r="F14" s="107">
        <f>Interview!H48</f>
        <v>0.35</v>
      </c>
      <c r="G14" s="6">
        <f t="shared" ref="G14:G25" si="0">(((((IF((C14="0+"),0.5,0)+IF((C14=1),1,0))+IF((C14="1+"),1.5,0))+IF((C14=2),2,0))+IF((C14="2+"),2.5,0))+IF((C14=3),3,0))+IF((C14="3+"),3.5,0)</f>
        <v>0</v>
      </c>
      <c r="H14" s="3"/>
      <c r="I14" s="72" t="s">
        <v>58</v>
      </c>
      <c r="J14" s="107">
        <f>AVERAGE(C14:C16)</f>
        <v>1.2444444444444445</v>
      </c>
      <c r="L14" s="1"/>
      <c r="M14" s="1"/>
      <c r="N14" s="1"/>
      <c r="T14" s="72" t="s">
        <v>58</v>
      </c>
      <c r="U14" s="76" t="s">
        <v>90</v>
      </c>
      <c r="V14" s="107">
        <f>Interview!$J$62</f>
        <v>1.2</v>
      </c>
      <c r="W14" s="107">
        <v>0</v>
      </c>
      <c r="X14" s="107">
        <v>0</v>
      </c>
      <c r="Y14" s="107">
        <v>0</v>
      </c>
    </row>
    <row r="15" spans="1:25" ht="25" customHeight="1" x14ac:dyDescent="0.15">
      <c r="A15" s="72" t="s">
        <v>58</v>
      </c>
      <c r="B15" s="76" t="s">
        <v>90</v>
      </c>
      <c r="C15" s="107">
        <f>Interview!$J$62</f>
        <v>1.2</v>
      </c>
      <c r="D15" s="107">
        <f>Interview!H62</f>
        <v>0.35</v>
      </c>
      <c r="E15" s="107">
        <f>Interview!H73</f>
        <v>0.5</v>
      </c>
      <c r="F15" s="107">
        <f>Interview!H89</f>
        <v>0.35</v>
      </c>
      <c r="G15" s="6">
        <f t="shared" si="0"/>
        <v>0</v>
      </c>
      <c r="H15" s="3"/>
      <c r="I15" s="77" t="s">
        <v>149</v>
      </c>
      <c r="J15" s="107">
        <f>AVERAGE(C17:C19)</f>
        <v>1.3666666666666669</v>
      </c>
      <c r="L15" s="1"/>
      <c r="M15" s="1"/>
      <c r="N15" s="1"/>
      <c r="T15" s="72" t="s">
        <v>58</v>
      </c>
      <c r="U15" s="76" t="s">
        <v>122</v>
      </c>
      <c r="V15" s="107">
        <f>Interview!$J$100</f>
        <v>1.05</v>
      </c>
      <c r="W15" s="107">
        <v>0</v>
      </c>
      <c r="X15" s="107">
        <v>0</v>
      </c>
      <c r="Y15" s="107">
        <v>0</v>
      </c>
    </row>
    <row r="16" spans="1:25" ht="25" customHeight="1" x14ac:dyDescent="0.15">
      <c r="A16" s="72" t="s">
        <v>58</v>
      </c>
      <c r="B16" s="76" t="s">
        <v>122</v>
      </c>
      <c r="C16" s="107">
        <f>Interview!$J$100</f>
        <v>1.05</v>
      </c>
      <c r="D16" s="107">
        <f>Interview!H100</f>
        <v>0.5</v>
      </c>
      <c r="E16" s="107">
        <f>Interview!H111</f>
        <v>0.35</v>
      </c>
      <c r="F16" s="107">
        <f>Interview!H124</f>
        <v>0.2</v>
      </c>
      <c r="G16" s="6">
        <f t="shared" si="0"/>
        <v>0</v>
      </c>
      <c r="H16" s="3"/>
      <c r="I16" s="82" t="s">
        <v>222</v>
      </c>
      <c r="J16" s="107">
        <f>AVERAGE(C20:C22)</f>
        <v>1.3388888888888888</v>
      </c>
      <c r="L16" s="1"/>
      <c r="M16" s="1"/>
      <c r="N16" s="1"/>
      <c r="T16" s="77" t="s">
        <v>149</v>
      </c>
      <c r="U16" s="81" t="s">
        <v>150</v>
      </c>
      <c r="V16" s="107">
        <v>0</v>
      </c>
      <c r="W16" s="107">
        <f>Interview!$J$138</f>
        <v>1.1000000000000001</v>
      </c>
      <c r="X16" s="107">
        <v>0</v>
      </c>
      <c r="Y16" s="107">
        <v>0</v>
      </c>
    </row>
    <row r="17" spans="1:25" ht="25" customHeight="1" x14ac:dyDescent="0.15">
      <c r="A17" s="77" t="s">
        <v>149</v>
      </c>
      <c r="B17" s="81" t="s">
        <v>150</v>
      </c>
      <c r="C17" s="107">
        <f>Interview!$J$138</f>
        <v>1.1000000000000001</v>
      </c>
      <c r="D17" s="107">
        <f>Interview!H138</f>
        <v>0.2</v>
      </c>
      <c r="E17" s="107">
        <f>Interview!H150</f>
        <v>0.3</v>
      </c>
      <c r="F17" s="107">
        <f>Interview!H162</f>
        <v>0.6</v>
      </c>
      <c r="G17" s="6">
        <f t="shared" si="0"/>
        <v>0</v>
      </c>
      <c r="H17" s="3"/>
      <c r="I17" s="87" t="s">
        <v>373</v>
      </c>
      <c r="J17" s="107">
        <f>AVERAGE(C23:C25)</f>
        <v>1.5277777777777779</v>
      </c>
      <c r="L17" s="1"/>
      <c r="M17" s="1"/>
      <c r="N17" s="1"/>
      <c r="T17" s="77" t="s">
        <v>149</v>
      </c>
      <c r="U17" s="81" t="s">
        <v>176</v>
      </c>
      <c r="V17" s="107">
        <v>0</v>
      </c>
      <c r="W17" s="107">
        <f>Interview!$J$173</f>
        <v>1.55</v>
      </c>
      <c r="X17" s="107">
        <v>0</v>
      </c>
      <c r="Y17" s="107">
        <v>0</v>
      </c>
    </row>
    <row r="18" spans="1:25" ht="25" customHeight="1" x14ac:dyDescent="0.15">
      <c r="A18" s="77" t="s">
        <v>149</v>
      </c>
      <c r="B18" s="81" t="s">
        <v>176</v>
      </c>
      <c r="C18" s="107">
        <f>Interview!$J$173</f>
        <v>1.55</v>
      </c>
      <c r="D18" s="107">
        <f>Interview!H173</f>
        <v>1</v>
      </c>
      <c r="E18" s="107">
        <f>Interview!H185</f>
        <v>0.35</v>
      </c>
      <c r="F18" s="107">
        <f>Interview!H196</f>
        <v>0.2</v>
      </c>
      <c r="G18" s="6">
        <f t="shared" si="0"/>
        <v>0</v>
      </c>
      <c r="H18" s="3"/>
      <c r="I18" s="1"/>
      <c r="J18" s="1"/>
      <c r="K18" s="1"/>
      <c r="L18" s="1"/>
      <c r="M18" s="1"/>
      <c r="N18" s="1"/>
      <c r="T18" s="77" t="s">
        <v>149</v>
      </c>
      <c r="U18" s="81" t="s">
        <v>199</v>
      </c>
      <c r="V18" s="107">
        <v>0</v>
      </c>
      <c r="W18" s="107">
        <f>Interview!$J$206</f>
        <v>1.4500000000000002</v>
      </c>
      <c r="X18" s="107">
        <v>0</v>
      </c>
      <c r="Y18" s="107">
        <v>0</v>
      </c>
    </row>
    <row r="19" spans="1:25" ht="25" customHeight="1" x14ac:dyDescent="0.15">
      <c r="A19" s="77" t="s">
        <v>149</v>
      </c>
      <c r="B19" s="81" t="s">
        <v>199</v>
      </c>
      <c r="C19" s="107">
        <f>Interview!$J$206</f>
        <v>1.4500000000000002</v>
      </c>
      <c r="D19" s="107">
        <f>Interview!H206</f>
        <v>0.35</v>
      </c>
      <c r="E19" s="107">
        <f>Interview!H216</f>
        <v>0.75</v>
      </c>
      <c r="F19" s="107">
        <f>Interview!H229</f>
        <v>0.35</v>
      </c>
      <c r="G19" s="6">
        <f t="shared" si="0"/>
        <v>0</v>
      </c>
      <c r="H19" s="3"/>
      <c r="I19" s="1"/>
      <c r="J19" s="1"/>
      <c r="K19" s="1"/>
      <c r="L19" s="1"/>
      <c r="M19" s="1"/>
      <c r="N19" s="1"/>
      <c r="T19" s="82" t="s">
        <v>222</v>
      </c>
      <c r="U19" s="86" t="s">
        <v>43</v>
      </c>
      <c r="V19" s="107">
        <v>0</v>
      </c>
      <c r="W19" s="107">
        <v>0</v>
      </c>
      <c r="X19" s="107">
        <f>Interview!$J$239</f>
        <v>1.85</v>
      </c>
      <c r="Y19" s="107">
        <v>0</v>
      </c>
    </row>
    <row r="20" spans="1:25" ht="25" customHeight="1" x14ac:dyDescent="0.15">
      <c r="A20" s="82" t="s">
        <v>222</v>
      </c>
      <c r="B20" s="86" t="s">
        <v>43</v>
      </c>
      <c r="C20" s="107">
        <f>Interview!$J$239</f>
        <v>1.85</v>
      </c>
      <c r="D20" s="107">
        <f>Interview!H239</f>
        <v>0.75</v>
      </c>
      <c r="E20" s="107">
        <f>Interview!H254</f>
        <v>0.5</v>
      </c>
      <c r="F20" s="107">
        <f>Interview!H265</f>
        <v>0.6</v>
      </c>
      <c r="G20" s="6">
        <f t="shared" si="0"/>
        <v>0</v>
      </c>
      <c r="H20" s="3"/>
      <c r="I20" s="1"/>
      <c r="J20" s="1"/>
      <c r="K20" s="1"/>
      <c r="L20" s="1"/>
      <c r="M20" s="1"/>
      <c r="N20" s="1"/>
      <c r="T20" s="82" t="s">
        <v>222</v>
      </c>
      <c r="U20" s="86" t="s">
        <v>381</v>
      </c>
      <c r="V20" s="107">
        <v>0</v>
      </c>
      <c r="W20" s="107">
        <v>0</v>
      </c>
      <c r="X20" s="107">
        <f>Interview!$J$277</f>
        <v>1.0499999999999998</v>
      </c>
      <c r="Y20" s="107">
        <v>0</v>
      </c>
    </row>
    <row r="21" spans="1:25" ht="25" customHeight="1" x14ac:dyDescent="0.15">
      <c r="A21" s="82" t="s">
        <v>222</v>
      </c>
      <c r="B21" s="86" t="s">
        <v>381</v>
      </c>
      <c r="C21" s="107">
        <f>Interview!$J$277</f>
        <v>1.0499999999999998</v>
      </c>
      <c r="D21" s="107">
        <f>Interview!H277</f>
        <v>0.35</v>
      </c>
      <c r="E21" s="107">
        <f>Interview!H287</f>
        <v>0.35</v>
      </c>
      <c r="F21" s="107">
        <f>Interview!H296</f>
        <v>0.35</v>
      </c>
      <c r="G21" s="6">
        <f t="shared" si="0"/>
        <v>0</v>
      </c>
      <c r="H21" s="3"/>
      <c r="I21" s="1"/>
      <c r="J21" s="1"/>
      <c r="K21" s="1"/>
      <c r="L21" s="1"/>
      <c r="M21" s="1"/>
      <c r="N21" s="1"/>
      <c r="T21" s="82" t="s">
        <v>222</v>
      </c>
      <c r="U21" s="86" t="s">
        <v>265</v>
      </c>
      <c r="V21" s="107">
        <v>0</v>
      </c>
      <c r="W21" s="107">
        <v>0</v>
      </c>
      <c r="X21" s="107">
        <f>Interview!$J$304</f>
        <v>1.1166666666666667</v>
      </c>
      <c r="Y21" s="107">
        <v>0</v>
      </c>
    </row>
    <row r="22" spans="1:25" ht="25" customHeight="1" x14ac:dyDescent="0.15">
      <c r="A22" s="82" t="s">
        <v>222</v>
      </c>
      <c r="B22" s="86" t="s">
        <v>265</v>
      </c>
      <c r="C22" s="107">
        <f>Interview!$J$304</f>
        <v>1.1166666666666667</v>
      </c>
      <c r="D22" s="107">
        <f>Interview!H304</f>
        <v>0.56666666666666665</v>
      </c>
      <c r="E22" s="107">
        <f>Interview!H320</f>
        <v>0.35</v>
      </c>
      <c r="F22" s="107">
        <f>Interview!H329</f>
        <v>0.2</v>
      </c>
      <c r="G22" s="6">
        <f t="shared" si="0"/>
        <v>0</v>
      </c>
      <c r="H22" s="3"/>
      <c r="I22" s="1"/>
      <c r="J22" s="1"/>
      <c r="K22" s="1"/>
      <c r="L22" s="1"/>
      <c r="M22" s="1"/>
      <c r="N22" s="1"/>
      <c r="T22" s="87" t="s">
        <v>373</v>
      </c>
      <c r="U22" s="91" t="s">
        <v>374</v>
      </c>
      <c r="V22" s="107">
        <v>0</v>
      </c>
      <c r="W22" s="107">
        <v>0</v>
      </c>
      <c r="X22" s="107">
        <v>0</v>
      </c>
      <c r="Y22" s="107">
        <f>Interview!$J$338</f>
        <v>1.9333333333333336</v>
      </c>
    </row>
    <row r="23" spans="1:25" ht="25" customHeight="1" x14ac:dyDescent="0.15">
      <c r="A23" s="87" t="s">
        <v>373</v>
      </c>
      <c r="B23" s="91" t="s">
        <v>374</v>
      </c>
      <c r="C23" s="107">
        <f>Interview!$J$338</f>
        <v>1.9333333333333336</v>
      </c>
      <c r="D23" s="107">
        <f>Interview!H338</f>
        <v>0.83333333333333337</v>
      </c>
      <c r="E23" s="107">
        <f>Interview!H350</f>
        <v>0.75</v>
      </c>
      <c r="F23" s="107">
        <f>Interview!H364</f>
        <v>0.35</v>
      </c>
      <c r="G23" s="6">
        <f t="shared" si="0"/>
        <v>0</v>
      </c>
      <c r="H23" s="3"/>
      <c r="I23" s="1"/>
      <c r="J23" s="1"/>
      <c r="K23" s="1"/>
      <c r="L23" s="1"/>
      <c r="M23" s="1"/>
      <c r="N23" s="1"/>
      <c r="T23" s="87" t="s">
        <v>373</v>
      </c>
      <c r="U23" s="91" t="s">
        <v>309</v>
      </c>
      <c r="V23" s="107">
        <v>0</v>
      </c>
      <c r="W23" s="107">
        <v>0</v>
      </c>
      <c r="X23" s="107">
        <v>0</v>
      </c>
      <c r="Y23" s="107">
        <f>Interview!$J$376</f>
        <v>1.7000000000000002</v>
      </c>
    </row>
    <row r="24" spans="1:25" ht="25" customHeight="1" x14ac:dyDescent="0.15">
      <c r="A24" s="87" t="s">
        <v>373</v>
      </c>
      <c r="B24" s="91" t="s">
        <v>309</v>
      </c>
      <c r="C24" s="107">
        <f>Interview!$J$376</f>
        <v>1.7000000000000002</v>
      </c>
      <c r="D24" s="107">
        <f>Interview!H376</f>
        <v>0.75</v>
      </c>
      <c r="E24" s="107">
        <f>Interview!H387</f>
        <v>0.35</v>
      </c>
      <c r="F24" s="107">
        <f>Interview!H400</f>
        <v>0.6</v>
      </c>
      <c r="G24" s="6">
        <f t="shared" si="0"/>
        <v>0</v>
      </c>
      <c r="H24" s="3"/>
      <c r="I24" s="1"/>
      <c r="J24" s="1"/>
      <c r="K24" s="1"/>
      <c r="L24" s="1"/>
      <c r="M24" s="1"/>
      <c r="N24" s="1"/>
      <c r="T24" s="87" t="s">
        <v>373</v>
      </c>
      <c r="U24" s="91" t="s">
        <v>7</v>
      </c>
      <c r="V24" s="107">
        <v>0</v>
      </c>
      <c r="W24" s="107">
        <v>0</v>
      </c>
      <c r="X24" s="107">
        <v>0</v>
      </c>
      <c r="Y24" s="107">
        <f>Interview!$J$411</f>
        <v>0.95</v>
      </c>
    </row>
    <row r="25" spans="1:25" ht="25" customHeight="1" x14ac:dyDescent="0.15">
      <c r="A25" s="87" t="s">
        <v>373</v>
      </c>
      <c r="B25" s="91" t="s">
        <v>7</v>
      </c>
      <c r="C25" s="107">
        <f>Interview!$J$411</f>
        <v>0.95</v>
      </c>
      <c r="D25" s="107">
        <f>Interview!H411</f>
        <v>0.5</v>
      </c>
      <c r="E25" s="107">
        <f>Interview!H424</f>
        <v>0.1</v>
      </c>
      <c r="F25" s="107">
        <f>Interview!H439</f>
        <v>0.35</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55" t="s">
        <v>466</v>
      </c>
      <c r="B29" s="356"/>
      <c r="C29" s="356"/>
      <c r="D29" s="356"/>
      <c r="E29" s="356"/>
      <c r="F29" s="356"/>
      <c r="G29" s="356"/>
      <c r="H29" s="356"/>
      <c r="I29" s="356"/>
      <c r="J29" s="357"/>
      <c r="K29" s="1"/>
      <c r="L29" s="355" t="s">
        <v>466</v>
      </c>
      <c r="M29" s="356"/>
      <c r="N29" s="356"/>
      <c r="O29" s="356"/>
      <c r="P29" s="356"/>
      <c r="Q29" s="356"/>
      <c r="R29" s="357"/>
      <c r="T29" s="349" t="s">
        <v>466</v>
      </c>
      <c r="U29" s="350"/>
      <c r="V29" s="350"/>
      <c r="W29" s="350"/>
      <c r="X29" s="350"/>
      <c r="Y29" s="351"/>
    </row>
    <row r="30" spans="1:25" ht="12" customHeight="1" x14ac:dyDescent="0.15">
      <c r="A30" s="2"/>
      <c r="B30" s="2"/>
      <c r="C30" s="2"/>
      <c r="D30" s="352" t="s">
        <v>453</v>
      </c>
      <c r="E30" s="353"/>
      <c r="F30" s="35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2.3333333333333335</v>
      </c>
      <c r="W31" s="107">
        <v>0</v>
      </c>
      <c r="X31" s="107">
        <v>0</v>
      </c>
      <c r="Y31" s="107">
        <v>0</v>
      </c>
    </row>
    <row r="32" spans="1:25" ht="25" customHeight="1" x14ac:dyDescent="0.15">
      <c r="A32" s="72" t="s">
        <v>58</v>
      </c>
      <c r="B32" s="76" t="s">
        <v>59</v>
      </c>
      <c r="C32" s="107">
        <f>Roadmap!Y20</f>
        <v>2.3333333333333335</v>
      </c>
      <c r="D32" s="107">
        <f>Roadmap!X20</f>
        <v>1</v>
      </c>
      <c r="E32" s="107">
        <f>Roadmap!X24</f>
        <v>0.83333333333333337</v>
      </c>
      <c r="F32" s="107">
        <f>Roadmap!X28</f>
        <v>0.5</v>
      </c>
      <c r="G32" s="6">
        <f t="shared" ref="G32:G43" si="1">(((((IF((C32="0+"),0.5,0)+IF((C32=1),1,0))+IF((C32="1+"),1.5,0))+IF((C32=2),2,0))+IF((C32="2+"),2.5,0))+IF((C32=3),3,0))+IF((C32="3+"),3.5,0)</f>
        <v>0</v>
      </c>
      <c r="H32" s="3"/>
      <c r="I32" s="72" t="s">
        <v>58</v>
      </c>
      <c r="J32" s="107">
        <f>AVERAGE(C32:C34)</f>
        <v>2.3444444444444446</v>
      </c>
      <c r="K32" s="1"/>
      <c r="L32" s="1"/>
      <c r="M32" s="1"/>
      <c r="N32" s="1"/>
      <c r="T32" s="72" t="s">
        <v>58</v>
      </c>
      <c r="U32" s="76" t="s">
        <v>90</v>
      </c>
      <c r="V32" s="107">
        <f>'Roadmap Chart'!I13</f>
        <v>2.5</v>
      </c>
      <c r="W32" s="107">
        <v>0</v>
      </c>
      <c r="X32" s="107">
        <v>0</v>
      </c>
      <c r="Y32" s="107">
        <v>0</v>
      </c>
    </row>
    <row r="33" spans="1:25" ht="25" customHeight="1" x14ac:dyDescent="0.15">
      <c r="A33" s="72" t="s">
        <v>58</v>
      </c>
      <c r="B33" s="76" t="s">
        <v>90</v>
      </c>
      <c r="C33" s="107">
        <f>Roadmap!Y31</f>
        <v>2.5</v>
      </c>
      <c r="D33" s="107">
        <f>Roadmap!X31</f>
        <v>0.75</v>
      </c>
      <c r="E33" s="107">
        <f>Roadmap!X34</f>
        <v>1</v>
      </c>
      <c r="F33" s="107">
        <f>Roadmap!X37</f>
        <v>0.75</v>
      </c>
      <c r="G33" s="6">
        <f t="shared" si="1"/>
        <v>0</v>
      </c>
      <c r="H33" s="3"/>
      <c r="I33" s="77" t="s">
        <v>149</v>
      </c>
      <c r="J33" s="107">
        <f>AVERAGE(C35:C37)</f>
        <v>1.8555555555555554</v>
      </c>
      <c r="K33" s="1"/>
      <c r="L33" s="1"/>
      <c r="M33" s="1"/>
      <c r="N33" s="1"/>
      <c r="T33" s="72" t="s">
        <v>58</v>
      </c>
      <c r="U33" s="76" t="s">
        <v>122</v>
      </c>
      <c r="V33" s="107">
        <f>'Roadmap Chart'!I14</f>
        <v>2.2000000000000002</v>
      </c>
      <c r="W33" s="107">
        <v>0</v>
      </c>
      <c r="X33" s="107">
        <v>0</v>
      </c>
      <c r="Y33" s="107">
        <v>0</v>
      </c>
    </row>
    <row r="34" spans="1:25" ht="25" customHeight="1" x14ac:dyDescent="0.15">
      <c r="A34" s="72" t="s">
        <v>58</v>
      </c>
      <c r="B34" s="76" t="s">
        <v>122</v>
      </c>
      <c r="C34" s="107">
        <f>Roadmap!Y40</f>
        <v>2.2000000000000002</v>
      </c>
      <c r="D34" s="107">
        <f>Roadmap!X40</f>
        <v>1</v>
      </c>
      <c r="E34" s="107">
        <f>Roadmap!X43</f>
        <v>0.6</v>
      </c>
      <c r="F34" s="107">
        <f>Roadmap!X46</f>
        <v>0.6</v>
      </c>
      <c r="G34" s="6">
        <f t="shared" si="1"/>
        <v>0</v>
      </c>
      <c r="H34" s="3"/>
      <c r="I34" s="82" t="s">
        <v>222</v>
      </c>
      <c r="J34" s="107">
        <f>AVERAGE(C38:C40)</f>
        <v>1.8388888888888888</v>
      </c>
      <c r="K34" s="1"/>
      <c r="L34" s="1"/>
      <c r="M34" s="1"/>
      <c r="N34" s="1"/>
      <c r="T34" s="77" t="s">
        <v>149</v>
      </c>
      <c r="U34" s="81" t="s">
        <v>150</v>
      </c>
      <c r="V34" s="107">
        <v>0</v>
      </c>
      <c r="W34" s="107">
        <f>'Roadmap Chart'!I15</f>
        <v>1.9166666666666665</v>
      </c>
      <c r="X34" s="107">
        <v>0</v>
      </c>
      <c r="Y34" s="107">
        <v>0</v>
      </c>
    </row>
    <row r="35" spans="1:25" ht="25" customHeight="1" x14ac:dyDescent="0.15">
      <c r="A35" s="77" t="s">
        <v>149</v>
      </c>
      <c r="B35" s="81" t="s">
        <v>150</v>
      </c>
      <c r="C35" s="107">
        <f>Roadmap!Y50</f>
        <v>1.9166666666666665</v>
      </c>
      <c r="D35" s="107">
        <f>Roadmap!X50</f>
        <v>0.75</v>
      </c>
      <c r="E35" s="107">
        <f>Roadmap!X53</f>
        <v>0.56666666666666665</v>
      </c>
      <c r="F35" s="107">
        <f>Roadmap!X57</f>
        <v>0.6</v>
      </c>
      <c r="G35" s="6">
        <f t="shared" si="1"/>
        <v>0</v>
      </c>
      <c r="H35" s="3"/>
      <c r="I35" s="87" t="s">
        <v>373</v>
      </c>
      <c r="J35" s="107">
        <f>AVERAGE(C41:C43)</f>
        <v>1.9277777777777778</v>
      </c>
      <c r="K35" s="1"/>
      <c r="L35" s="1"/>
      <c r="M35" s="1"/>
      <c r="N35" s="1"/>
      <c r="T35" s="77" t="s">
        <v>149</v>
      </c>
      <c r="U35" s="81" t="s">
        <v>176</v>
      </c>
      <c r="V35" s="107">
        <v>0</v>
      </c>
      <c r="W35" s="107">
        <f>'Roadmap Chart'!I16</f>
        <v>1.9500000000000002</v>
      </c>
      <c r="X35" s="107">
        <v>0</v>
      </c>
      <c r="Y35" s="107">
        <v>0</v>
      </c>
    </row>
    <row r="36" spans="1:25" ht="25" customHeight="1" x14ac:dyDescent="0.15">
      <c r="A36" s="77" t="s">
        <v>149</v>
      </c>
      <c r="B36" s="81" t="s">
        <v>176</v>
      </c>
      <c r="C36" s="107">
        <f>Roadmap!Y60</f>
        <v>1.9500000000000002</v>
      </c>
      <c r="D36" s="107">
        <f>Roadmap!X60</f>
        <v>1</v>
      </c>
      <c r="E36" s="107">
        <f>Roadmap!X63</f>
        <v>0.35</v>
      </c>
      <c r="F36" s="107">
        <f>Roadmap!X66</f>
        <v>0.6</v>
      </c>
      <c r="G36" s="6">
        <f t="shared" si="1"/>
        <v>0</v>
      </c>
      <c r="H36" s="3"/>
      <c r="I36" s="139"/>
      <c r="J36" s="139"/>
      <c r="K36" s="1"/>
      <c r="L36" s="1"/>
      <c r="M36" s="1"/>
      <c r="N36" s="1"/>
      <c r="T36" s="77" t="s">
        <v>149</v>
      </c>
      <c r="U36" s="81" t="s">
        <v>199</v>
      </c>
      <c r="V36" s="107">
        <v>0</v>
      </c>
      <c r="W36" s="107">
        <f>'Roadmap Chart'!I17</f>
        <v>1.7000000000000002</v>
      </c>
      <c r="X36" s="107">
        <v>0</v>
      </c>
      <c r="Y36" s="107">
        <v>0</v>
      </c>
    </row>
    <row r="37" spans="1:25" ht="25" customHeight="1" x14ac:dyDescent="0.15">
      <c r="A37" s="77" t="s">
        <v>149</v>
      </c>
      <c r="B37" s="81" t="s">
        <v>199</v>
      </c>
      <c r="C37" s="107">
        <f>Roadmap!Y69</f>
        <v>1.7000000000000002</v>
      </c>
      <c r="D37" s="107">
        <f>Roadmap!X69</f>
        <v>0.35</v>
      </c>
      <c r="E37" s="107">
        <f>Roadmap!X72</f>
        <v>1</v>
      </c>
      <c r="F37" s="107">
        <f>Roadmap!X75</f>
        <v>0.35</v>
      </c>
      <c r="G37" s="6">
        <f t="shared" si="1"/>
        <v>0</v>
      </c>
      <c r="H37" s="3"/>
      <c r="I37" s="139"/>
      <c r="J37" s="139"/>
      <c r="K37" s="1"/>
      <c r="L37" s="1"/>
      <c r="M37" s="1"/>
      <c r="N37" s="1"/>
      <c r="T37" s="82" t="s">
        <v>222</v>
      </c>
      <c r="U37" s="86" t="s">
        <v>43</v>
      </c>
      <c r="V37" s="107">
        <v>0</v>
      </c>
      <c r="W37" s="107">
        <v>0</v>
      </c>
      <c r="X37" s="107">
        <f>'Roadmap Chart'!I18</f>
        <v>2</v>
      </c>
      <c r="Y37" s="107">
        <v>0</v>
      </c>
    </row>
    <row r="38" spans="1:25" ht="25" customHeight="1" x14ac:dyDescent="0.15">
      <c r="A38" s="82" t="s">
        <v>222</v>
      </c>
      <c r="B38" s="86" t="s">
        <v>43</v>
      </c>
      <c r="C38" s="107">
        <f>Roadmap!Y79</f>
        <v>2</v>
      </c>
      <c r="D38" s="107">
        <f>Roadmap!X79</f>
        <v>0.75</v>
      </c>
      <c r="E38" s="107">
        <f>Roadmap!X82</f>
        <v>0.5</v>
      </c>
      <c r="F38" s="107">
        <f>Roadmap!X85</f>
        <v>0.75</v>
      </c>
      <c r="G38" s="6">
        <f t="shared" si="1"/>
        <v>2</v>
      </c>
      <c r="H38" s="3"/>
      <c r="I38" s="139"/>
      <c r="J38" s="139"/>
      <c r="K38" s="1"/>
      <c r="L38" s="1"/>
      <c r="M38" s="1"/>
      <c r="N38" s="1"/>
      <c r="T38" s="82" t="s">
        <v>222</v>
      </c>
      <c r="U38" s="86" t="s">
        <v>381</v>
      </c>
      <c r="V38" s="107">
        <v>0</v>
      </c>
      <c r="W38" s="107">
        <v>0</v>
      </c>
      <c r="X38" s="107">
        <f>'Roadmap Chart'!I19</f>
        <v>2</v>
      </c>
      <c r="Y38" s="107">
        <v>0</v>
      </c>
    </row>
    <row r="39" spans="1:25" ht="25" customHeight="1" x14ac:dyDescent="0.15">
      <c r="A39" s="82" t="s">
        <v>222</v>
      </c>
      <c r="B39" s="86" t="s">
        <v>381</v>
      </c>
      <c r="C39" s="107">
        <f>Roadmap!Y88</f>
        <v>2</v>
      </c>
      <c r="D39" s="107">
        <f>Roadmap!X88</f>
        <v>0.75</v>
      </c>
      <c r="E39" s="107">
        <f>Roadmap!X91</f>
        <v>0.75</v>
      </c>
      <c r="F39" s="107">
        <f>Roadmap!X94</f>
        <v>0.5</v>
      </c>
      <c r="G39" s="6">
        <f t="shared" si="1"/>
        <v>2</v>
      </c>
      <c r="H39" s="3"/>
      <c r="I39" s="139"/>
      <c r="J39" s="139"/>
      <c r="K39" s="1"/>
      <c r="L39" s="1"/>
      <c r="M39" s="1"/>
      <c r="N39" s="1"/>
      <c r="T39" s="82" t="s">
        <v>222</v>
      </c>
      <c r="U39" s="86" t="s">
        <v>265</v>
      </c>
      <c r="V39" s="107">
        <v>0</v>
      </c>
      <c r="W39" s="107">
        <v>0</v>
      </c>
      <c r="X39" s="107">
        <f>'Roadmap Chart'!I20</f>
        <v>1.5166666666666666</v>
      </c>
      <c r="Y39" s="107">
        <v>0</v>
      </c>
    </row>
    <row r="40" spans="1:25" ht="25" customHeight="1" x14ac:dyDescent="0.15">
      <c r="A40" s="82" t="s">
        <v>222</v>
      </c>
      <c r="B40" s="86" t="s">
        <v>265</v>
      </c>
      <c r="C40" s="107">
        <f>Roadmap!Y97</f>
        <v>1.5166666666666666</v>
      </c>
      <c r="D40" s="107">
        <f>Roadmap!X97</f>
        <v>0.66666666666666663</v>
      </c>
      <c r="E40" s="107">
        <f>Roadmap!X101</f>
        <v>0.35</v>
      </c>
      <c r="F40" s="107">
        <f>Roadmap!X104</f>
        <v>0.5</v>
      </c>
      <c r="G40" s="6">
        <f t="shared" si="1"/>
        <v>0</v>
      </c>
      <c r="H40" s="3"/>
      <c r="I40" s="139"/>
      <c r="J40" s="139"/>
      <c r="K40" s="1"/>
      <c r="L40" s="1"/>
      <c r="M40" s="1"/>
      <c r="N40" s="1"/>
      <c r="T40" s="87" t="s">
        <v>373</v>
      </c>
      <c r="U40" s="91" t="s">
        <v>374</v>
      </c>
      <c r="V40" s="107">
        <v>0</v>
      </c>
      <c r="W40" s="107">
        <v>0</v>
      </c>
      <c r="X40" s="107">
        <v>0</v>
      </c>
      <c r="Y40" s="107">
        <f>'Roadmap Chart'!I21</f>
        <v>2.3333333333333335</v>
      </c>
    </row>
    <row r="41" spans="1:25" ht="25" customHeight="1" x14ac:dyDescent="0.15">
      <c r="A41" s="87" t="s">
        <v>373</v>
      </c>
      <c r="B41" s="91" t="s">
        <v>374</v>
      </c>
      <c r="C41" s="107">
        <f>Roadmap!Y108</f>
        <v>2.3333333333333335</v>
      </c>
      <c r="D41" s="107">
        <f>Roadmap!X108</f>
        <v>0.83333333333333337</v>
      </c>
      <c r="E41" s="107">
        <f>Roadmap!X112</f>
        <v>0.75</v>
      </c>
      <c r="F41" s="107">
        <f>Roadmap!X115</f>
        <v>0.75</v>
      </c>
      <c r="G41" s="6">
        <f t="shared" si="1"/>
        <v>0</v>
      </c>
      <c r="H41" s="3"/>
      <c r="I41" s="139"/>
      <c r="J41" s="139"/>
      <c r="K41" s="1"/>
      <c r="L41" s="1"/>
      <c r="M41" s="1"/>
      <c r="N41" s="1"/>
      <c r="T41" s="87" t="s">
        <v>373</v>
      </c>
      <c r="U41" s="91" t="s">
        <v>309</v>
      </c>
      <c r="V41" s="107">
        <v>0</v>
      </c>
      <c r="W41" s="107">
        <v>0</v>
      </c>
      <c r="X41" s="107">
        <v>0</v>
      </c>
      <c r="Y41" s="107">
        <f>'Roadmap Chart'!I22</f>
        <v>1.85</v>
      </c>
    </row>
    <row r="42" spans="1:25" ht="25" customHeight="1" x14ac:dyDescent="0.15">
      <c r="A42" s="87" t="s">
        <v>373</v>
      </c>
      <c r="B42" s="91" t="s">
        <v>309</v>
      </c>
      <c r="C42" s="107">
        <f>Roadmap!Y118</f>
        <v>1.85</v>
      </c>
      <c r="D42" s="107">
        <f>Roadmap!X118</f>
        <v>0.75</v>
      </c>
      <c r="E42" s="107">
        <f>Roadmap!X121</f>
        <v>0.35</v>
      </c>
      <c r="F42" s="107">
        <f>Roadmap!X124</f>
        <v>0.75</v>
      </c>
      <c r="G42" s="6">
        <f t="shared" si="1"/>
        <v>0</v>
      </c>
      <c r="H42" s="3"/>
      <c r="I42" s="139"/>
      <c r="J42" s="139"/>
      <c r="K42" s="1"/>
      <c r="L42" s="1"/>
      <c r="M42" s="1"/>
      <c r="N42" s="1"/>
      <c r="T42" s="87" t="s">
        <v>373</v>
      </c>
      <c r="U42" s="91" t="s">
        <v>7</v>
      </c>
      <c r="V42" s="107">
        <v>0</v>
      </c>
      <c r="W42" s="107">
        <v>0</v>
      </c>
      <c r="X42" s="107">
        <v>0</v>
      </c>
      <c r="Y42" s="107">
        <f>'Roadmap Chart'!I23</f>
        <v>1.6</v>
      </c>
    </row>
    <row r="43" spans="1:25" ht="25" customHeight="1" x14ac:dyDescent="0.15">
      <c r="A43" s="87" t="s">
        <v>373</v>
      </c>
      <c r="B43" s="91" t="s">
        <v>7</v>
      </c>
      <c r="C43" s="107">
        <f>Roadmap!Y127</f>
        <v>1.6</v>
      </c>
      <c r="D43" s="107">
        <f>Roadmap!X127</f>
        <v>0.5</v>
      </c>
      <c r="E43" s="107">
        <f>Roadmap!X130</f>
        <v>0.6</v>
      </c>
      <c r="F43" s="107">
        <f>Roadmap!X133</f>
        <v>0.5</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T11:Y11"/>
    <mergeCell ref="T29:Y29"/>
    <mergeCell ref="D30:F30"/>
    <mergeCell ref="L11:R11"/>
    <mergeCell ref="A11:J11"/>
    <mergeCell ref="A29:J29"/>
    <mergeCell ref="L29:R29"/>
    <mergeCell ref="D12:F12"/>
    <mergeCell ref="A1:J1"/>
    <mergeCell ref="A9:B9"/>
    <mergeCell ref="A7:B7"/>
    <mergeCell ref="C7:F7"/>
    <mergeCell ref="A8:B8"/>
    <mergeCell ref="C8:F8"/>
    <mergeCell ref="A5:B5"/>
    <mergeCell ref="C5:F5"/>
    <mergeCell ref="A6:B6"/>
    <mergeCell ref="C6:F6"/>
    <mergeCell ref="A3:K3"/>
    <mergeCell ref="C9:I9"/>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4"/>
  <sheetViews>
    <sheetView tabSelected="1" topLeftCell="B1" workbookViewId="0">
      <pane xSplit="3" topLeftCell="E1" activePane="topRight" state="frozen"/>
      <selection activeCell="B2" sqref="B2"/>
      <selection pane="topRight" activeCell="E6" sqref="E6"/>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321" t="str">
        <f>CONCATENATE("SAMM Assessment Interview: ",D13," For ",D12)</f>
        <v>SAMM Assessment Interview: Brick Builder For Acme Brick Co</v>
      </c>
      <c r="C1" s="321"/>
      <c r="D1" s="321"/>
      <c r="E1" s="321"/>
      <c r="F1" s="321"/>
      <c r="G1" s="321"/>
      <c r="H1" s="321"/>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322" t="s">
        <v>50</v>
      </c>
      <c r="C3" s="323"/>
      <c r="D3" s="324"/>
      <c r="E3"/>
      <c r="F3"/>
      <c r="G3"/>
      <c r="H3"/>
      <c r="I3" s="10"/>
      <c r="J3" s="139"/>
      <c r="K3"/>
      <c r="L3"/>
      <c r="M3" s="139"/>
      <c r="N3" s="139"/>
      <c r="O3"/>
      <c r="P3"/>
      <c r="Q3" s="139"/>
      <c r="R3" s="139"/>
      <c r="S3"/>
      <c r="T3"/>
      <c r="U3" s="139"/>
      <c r="V3" s="139"/>
      <c r="W3"/>
      <c r="X3"/>
      <c r="Y3" s="139"/>
    </row>
    <row r="4" spans="1:25" ht="12.75" customHeight="1" x14ac:dyDescent="0.15">
      <c r="A4"/>
      <c r="B4" s="369" t="s">
        <v>467</v>
      </c>
      <c r="C4" s="370"/>
      <c r="D4" s="371"/>
      <c r="E4"/>
      <c r="F4"/>
      <c r="G4"/>
      <c r="H4"/>
      <c r="I4" s="10"/>
      <c r="J4" s="139"/>
      <c r="K4"/>
      <c r="L4"/>
      <c r="M4" s="139"/>
      <c r="N4" s="139"/>
      <c r="O4"/>
      <c r="P4"/>
      <c r="Q4" s="139"/>
      <c r="R4" s="139"/>
      <c r="S4"/>
      <c r="T4"/>
      <c r="U4" s="139"/>
      <c r="V4" s="139"/>
      <c r="W4"/>
      <c r="X4"/>
      <c r="Y4" s="139"/>
    </row>
    <row r="5" spans="1:25" ht="12.75" customHeight="1" x14ac:dyDescent="0.15">
      <c r="A5"/>
      <c r="B5" s="372" t="s">
        <v>473</v>
      </c>
      <c r="C5" s="373"/>
      <c r="D5" s="374"/>
      <c r="E5"/>
      <c r="F5"/>
      <c r="G5"/>
      <c r="H5"/>
      <c r="I5" s="10"/>
      <c r="J5" s="139"/>
      <c r="K5"/>
      <c r="L5"/>
      <c r="M5" s="139"/>
      <c r="N5" s="139"/>
      <c r="O5"/>
      <c r="P5"/>
      <c r="Q5" s="139"/>
      <c r="R5" s="139"/>
      <c r="S5"/>
      <c r="T5"/>
      <c r="U5" s="139"/>
      <c r="V5" s="139"/>
      <c r="W5"/>
      <c r="X5"/>
      <c r="Y5" s="139"/>
    </row>
    <row r="6" spans="1:25" ht="12.75" customHeight="1" x14ac:dyDescent="0.15">
      <c r="A6"/>
      <c r="B6" s="372" t="s">
        <v>470</v>
      </c>
      <c r="C6" s="373"/>
      <c r="D6" s="374"/>
      <c r="E6"/>
      <c r="F6"/>
      <c r="G6"/>
      <c r="H6"/>
      <c r="I6" s="10"/>
      <c r="J6" s="139"/>
      <c r="K6"/>
      <c r="L6"/>
      <c r="M6" s="139"/>
      <c r="N6" s="139"/>
      <c r="O6"/>
      <c r="P6"/>
      <c r="Q6" s="139"/>
      <c r="R6" s="139"/>
      <c r="S6"/>
      <c r="T6"/>
      <c r="U6" s="139"/>
      <c r="V6" s="139"/>
      <c r="W6"/>
      <c r="X6"/>
      <c r="Y6" s="139"/>
    </row>
    <row r="7" spans="1:25" ht="12.75" customHeight="1" x14ac:dyDescent="0.15">
      <c r="A7"/>
      <c r="B7" s="372" t="s">
        <v>468</v>
      </c>
      <c r="C7" s="373"/>
      <c r="D7" s="374"/>
      <c r="E7"/>
      <c r="F7"/>
      <c r="G7"/>
      <c r="H7"/>
      <c r="I7" s="10"/>
      <c r="J7" s="139"/>
      <c r="K7"/>
      <c r="L7"/>
      <c r="M7" s="139"/>
      <c r="N7" s="139"/>
      <c r="O7"/>
      <c r="P7"/>
      <c r="Q7" s="139"/>
      <c r="R7" s="139"/>
      <c r="S7"/>
      <c r="T7"/>
      <c r="U7" s="139"/>
      <c r="V7" s="139"/>
      <c r="W7"/>
      <c r="X7"/>
      <c r="Y7" s="139"/>
    </row>
    <row r="8" spans="1:25" ht="12.75" customHeight="1" x14ac:dyDescent="0.15">
      <c r="A8"/>
      <c r="B8" s="372" t="s">
        <v>469</v>
      </c>
      <c r="C8" s="373"/>
      <c r="D8" s="374"/>
      <c r="E8"/>
      <c r="F8"/>
      <c r="G8"/>
      <c r="H8"/>
      <c r="I8" s="10"/>
      <c r="J8" s="139"/>
      <c r="K8"/>
      <c r="L8"/>
      <c r="M8" s="139"/>
      <c r="N8" s="139"/>
      <c r="O8"/>
      <c r="P8"/>
      <c r="Q8" s="139"/>
      <c r="R8" s="139"/>
      <c r="S8"/>
      <c r="T8"/>
      <c r="U8" s="139"/>
      <c r="V8" s="139"/>
      <c r="W8"/>
      <c r="X8"/>
      <c r="Y8" s="139"/>
    </row>
    <row r="9" spans="1:25" ht="12.75" customHeight="1" x14ac:dyDescent="0.15">
      <c r="A9"/>
      <c r="B9" s="372" t="s">
        <v>472</v>
      </c>
      <c r="C9" s="373"/>
      <c r="D9" s="374"/>
      <c r="E9"/>
      <c r="F9"/>
      <c r="G9"/>
      <c r="H9"/>
      <c r="I9" s="10"/>
      <c r="J9" s="139"/>
      <c r="K9"/>
      <c r="L9"/>
      <c r="M9" s="139"/>
      <c r="N9" s="139"/>
      <c r="O9"/>
      <c r="P9"/>
      <c r="Q9" s="139"/>
      <c r="R9" s="139"/>
      <c r="S9"/>
      <c r="T9"/>
      <c r="U9" s="139"/>
      <c r="V9" s="139"/>
      <c r="W9"/>
      <c r="X9"/>
      <c r="Y9" s="139"/>
    </row>
    <row r="10" spans="1:25" ht="12.75" customHeight="1" thickBot="1" x14ac:dyDescent="0.2">
      <c r="A10"/>
      <c r="B10" s="375" t="s">
        <v>471</v>
      </c>
      <c r="C10" s="376"/>
      <c r="D10" s="377"/>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381" t="s">
        <v>54</v>
      </c>
      <c r="C12" s="382"/>
      <c r="D12" s="239" t="str">
        <f>Interview!D10</f>
        <v>Acme Brick Co</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383" t="s">
        <v>55</v>
      </c>
      <c r="C13" s="384"/>
      <c r="D13" s="240" t="str">
        <f>Interview!D11</f>
        <v>Brick Builder</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383" t="s">
        <v>56</v>
      </c>
      <c r="C14" s="384"/>
      <c r="D14" s="241">
        <f>Interview!D12</f>
        <v>42794</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383" t="s">
        <v>57</v>
      </c>
      <c r="C15" s="384"/>
      <c r="D15" s="240" t="str">
        <f>Interview!D13</f>
        <v>Steve</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385" t="s">
        <v>365</v>
      </c>
      <c r="C16" s="386"/>
      <c r="D16" s="238" t="str">
        <f>Interview!D14</f>
        <v>Willy Thomas, Kate Smith, Joe Kats, Ars Hickory, Rick Links</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454" t="s">
        <v>58</v>
      </c>
      <c r="C18" s="454"/>
      <c r="D18" s="454"/>
      <c r="E18" s="454" t="s">
        <v>461</v>
      </c>
      <c r="F18" s="454"/>
      <c r="G18" s="454"/>
      <c r="H18" s="454"/>
      <c r="I18" s="454"/>
      <c r="J18" s="440" t="s">
        <v>460</v>
      </c>
      <c r="K18" s="441"/>
      <c r="L18" s="441"/>
      <c r="M18" s="442"/>
      <c r="N18" s="440" t="s">
        <v>462</v>
      </c>
      <c r="O18" s="441"/>
      <c r="P18" s="441"/>
      <c r="Q18" s="442"/>
      <c r="R18" s="440" t="s">
        <v>463</v>
      </c>
      <c r="S18" s="441"/>
      <c r="T18" s="441"/>
      <c r="U18" s="442"/>
      <c r="V18" s="440" t="s">
        <v>464</v>
      </c>
      <c r="W18" s="441"/>
      <c r="X18" s="441"/>
      <c r="Y18" s="442"/>
    </row>
    <row r="19" spans="1:25" ht="12.75" customHeight="1" x14ac:dyDescent="0.15">
      <c r="B19" s="378" t="s">
        <v>59</v>
      </c>
      <c r="C19" s="379"/>
      <c r="D19" s="380"/>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437" t="s">
        <v>61</v>
      </c>
      <c r="C20" s="393" t="str">
        <f>Interview!C18</f>
        <v>Is there a software security assurance program in place?</v>
      </c>
      <c r="D20" s="394"/>
      <c r="E20" s="155" t="str">
        <f>Interview!E18</f>
        <v>Yes, it's less than a year old</v>
      </c>
      <c r="F20" s="159">
        <v>1</v>
      </c>
      <c r="G20" s="159">
        <f>IFERROR(VLOOKUP(E20,AnswerATBL,2,FALSE),0)</f>
        <v>0.2</v>
      </c>
      <c r="H20" s="200">
        <f>IFERROR(AVERAGE(G20,G21,G22),0)</f>
        <v>0.46666666666666662</v>
      </c>
      <c r="I20" s="367">
        <f>SUM(H20,H24,H28)</f>
        <v>1.4833333333333334</v>
      </c>
      <c r="J20" s="176" t="s">
        <v>423</v>
      </c>
      <c r="K20" s="159">
        <f>IFERROR(VLOOKUP(J20,AnswerATBL,2,FALSE),0)</f>
        <v>0.2</v>
      </c>
      <c r="L20" s="160">
        <f>IFERROR(AVERAGE(K20,K21,K22),0)</f>
        <v>0.56666666666666665</v>
      </c>
      <c r="M20" s="432">
        <f>SUM(L20,L24,L28)</f>
        <v>1.5833333333333335</v>
      </c>
      <c r="N20" s="176" t="s">
        <v>454</v>
      </c>
      <c r="O20" s="159">
        <f>IFERROR(VLOOKUP(N20,AnswerATBL,2,FALSE),0)</f>
        <v>0.5</v>
      </c>
      <c r="P20" s="160">
        <f>IFERROR(AVERAGE(O20,O21,O22),0)</f>
        <v>0.66666666666666663</v>
      </c>
      <c r="Q20" s="432">
        <f>SUM(P20,P24,P28)</f>
        <v>2</v>
      </c>
      <c r="R20" s="176" t="s">
        <v>454</v>
      </c>
      <c r="S20" s="159">
        <f>IFERROR(VLOOKUP(R20,AnswerATBL,2,FALSE),0)</f>
        <v>0.5</v>
      </c>
      <c r="T20" s="160">
        <f>IFERROR(AVERAGE(S20,S21,S22),0)</f>
        <v>0.83333333333333337</v>
      </c>
      <c r="U20" s="432">
        <f>SUM(T20,T24,T28)</f>
        <v>2.166666666666667</v>
      </c>
      <c r="V20" s="176" t="s">
        <v>455</v>
      </c>
      <c r="W20" s="159">
        <f>IFERROR(VLOOKUP(V20,AnswerATBL,2,FALSE),0)</f>
        <v>1</v>
      </c>
      <c r="X20" s="160">
        <f>IFERROR(AVERAGE(W20,W21,W22),0)</f>
        <v>1</v>
      </c>
      <c r="Y20" s="432">
        <f>SUM(X20,X24,X28)</f>
        <v>2.3333333333333335</v>
      </c>
    </row>
    <row r="21" spans="1:25" ht="12.75" customHeight="1" x14ac:dyDescent="0.15">
      <c r="A21" s="27">
        <v>2</v>
      </c>
      <c r="B21" s="434"/>
      <c r="C21" s="390" t="str">
        <f>Interview!C23</f>
        <v>Are development staff aware of future plans for the assurance program?</v>
      </c>
      <c r="D21" s="391"/>
      <c r="E21" s="30" t="str">
        <f>Interview!E23</f>
        <v>Yes, some of them are aware</v>
      </c>
      <c r="F21" s="156">
        <v>2</v>
      </c>
      <c r="G21" s="156">
        <f>IFERROR(VLOOKUP(E21,AnswerBTBL,2,FALSE),0)</f>
        <v>0.2</v>
      </c>
      <c r="H21" s="201"/>
      <c r="I21" s="368"/>
      <c r="J21" s="177" t="s">
        <v>446</v>
      </c>
      <c r="K21" s="156">
        <f>IFERROR(VLOOKUP(J21,AnswerBTBL,2,FALSE),0)</f>
        <v>0.5</v>
      </c>
      <c r="L21" s="158"/>
      <c r="M21" s="433"/>
      <c r="N21" s="177" t="s">
        <v>446</v>
      </c>
      <c r="O21" s="156">
        <f>IFERROR(VLOOKUP(N21,AnswerBTBL,2,FALSE),0)</f>
        <v>0.5</v>
      </c>
      <c r="P21" s="158"/>
      <c r="Q21" s="433"/>
      <c r="R21" s="177" t="s">
        <v>425</v>
      </c>
      <c r="S21" s="156">
        <f>IFERROR(VLOOKUP(R21,AnswerBTBL,2,FALSE),0)</f>
        <v>1</v>
      </c>
      <c r="T21" s="158"/>
      <c r="U21" s="433"/>
      <c r="V21" s="177" t="s">
        <v>425</v>
      </c>
      <c r="W21" s="156">
        <f>IFERROR(VLOOKUP(V21,AnswerBTBL,2,FALSE),0)</f>
        <v>1</v>
      </c>
      <c r="X21" s="158"/>
      <c r="Y21" s="433"/>
    </row>
    <row r="22" spans="1:25" ht="12.75" customHeight="1" x14ac:dyDescent="0.15">
      <c r="A22" s="27">
        <v>3</v>
      </c>
      <c r="B22" s="359"/>
      <c r="C22" s="362" t="str">
        <f>Interview!C28</f>
        <v>Do the business stakeholders understand your organization’s risk profile?</v>
      </c>
      <c r="D22" s="363"/>
      <c r="E22" s="30" t="str">
        <f>Interview!E28</f>
        <v>Yes, most of them are aware</v>
      </c>
      <c r="F22" s="18">
        <v>3</v>
      </c>
      <c r="G22" s="18">
        <f>IFERROR(VLOOKUP(E22,AnswerBTBL,2,FALSE),0)</f>
        <v>1</v>
      </c>
      <c r="H22" s="202"/>
      <c r="I22" s="212"/>
      <c r="J22" s="177" t="s">
        <v>425</v>
      </c>
      <c r="K22" s="18">
        <f>IFERROR(VLOOKUP(J22,AnswerBTBL,2,FALSE),0)</f>
        <v>1</v>
      </c>
      <c r="L22" s="109"/>
      <c r="M22" s="433"/>
      <c r="N22" s="177" t="s">
        <v>425</v>
      </c>
      <c r="O22" s="18">
        <f>IFERROR(VLOOKUP(N22,AnswerBTBL,2,FALSE),0)</f>
        <v>1</v>
      </c>
      <c r="P22" s="109"/>
      <c r="Q22" s="433"/>
      <c r="R22" s="177" t="s">
        <v>425</v>
      </c>
      <c r="S22" s="18">
        <f>IFERROR(VLOOKUP(R22,AnswerBTBL,2,FALSE),0)</f>
        <v>1</v>
      </c>
      <c r="T22" s="109"/>
      <c r="U22" s="433"/>
      <c r="V22" s="177" t="s">
        <v>425</v>
      </c>
      <c r="W22" s="18">
        <f>IFERROR(VLOOKUP(V22,AnswerBTBL,2,FALSE),0)</f>
        <v>1</v>
      </c>
      <c r="X22" s="109"/>
      <c r="Y22" s="433"/>
    </row>
    <row r="23" spans="1:25" ht="12.75" customHeight="1" x14ac:dyDescent="0.15">
      <c r="B23" s="303"/>
      <c r="C23" s="304"/>
      <c r="D23" s="304"/>
      <c r="E23" s="304"/>
      <c r="F23" s="304"/>
      <c r="G23" s="304"/>
      <c r="H23" s="305"/>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58" t="s">
        <v>72</v>
      </c>
      <c r="C24" s="360" t="str">
        <f>Interview!C35</f>
        <v>Are many of your applications and resources categorized by risk?</v>
      </c>
      <c r="D24" s="361"/>
      <c r="E24" s="30" t="str">
        <f>Interview!E35</f>
        <v>Yes, at least half of them are/do</v>
      </c>
      <c r="F24" s="156">
        <v>4</v>
      </c>
      <c r="G24" s="156">
        <f>IFERROR(VLOOKUP(E24,AnswerCTBL,2,FALSE),0)</f>
        <v>0.5</v>
      </c>
      <c r="H24" s="203">
        <f>IFERROR(AVERAGE(G24,G25,G26),0)</f>
        <v>0.66666666666666663</v>
      </c>
      <c r="I24" s="212"/>
      <c r="J24" s="176" t="s">
        <v>494</v>
      </c>
      <c r="K24" s="156">
        <f>IFERROR(VLOOKUP(J24,AnswerCTBL,2,FALSE),0)</f>
        <v>0.5</v>
      </c>
      <c r="L24" s="157">
        <f>IFERROR(AVERAGE(K24,K25,K26),0)</f>
        <v>0.66666666666666663</v>
      </c>
      <c r="M24" s="180"/>
      <c r="N24" s="176" t="s">
        <v>494</v>
      </c>
      <c r="O24" s="156">
        <f>IFERROR(VLOOKUP(N24,AnswerCTBL,2,FALSE),0)</f>
        <v>0.5</v>
      </c>
      <c r="P24" s="157">
        <f>IFERROR(AVERAGE(O24,O25,O26),0)</f>
        <v>0.83333333333333337</v>
      </c>
      <c r="Q24" s="180"/>
      <c r="R24" s="176" t="s">
        <v>494</v>
      </c>
      <c r="S24" s="156">
        <f>IFERROR(VLOOKUP(R24,AnswerCTBL,2,FALSE),0)</f>
        <v>0.5</v>
      </c>
      <c r="T24" s="157">
        <f>IFERROR(AVERAGE(S24,S25,S26),0)</f>
        <v>0.83333333333333337</v>
      </c>
      <c r="U24" s="180"/>
      <c r="V24" s="176" t="s">
        <v>494</v>
      </c>
      <c r="W24" s="156">
        <f>IFERROR(VLOOKUP(V24,AnswerCTBL,2,FALSE),0)</f>
        <v>0.5</v>
      </c>
      <c r="X24" s="157">
        <f>IFERROR(AVERAGE(W24,W25,W26),0)</f>
        <v>0.83333333333333337</v>
      </c>
      <c r="Y24" s="180"/>
    </row>
    <row r="25" spans="1:25" ht="12.75" customHeight="1" x14ac:dyDescent="0.15">
      <c r="A25" s="27">
        <v>5</v>
      </c>
      <c r="B25" s="434"/>
      <c r="C25" s="390" t="str">
        <f>Interview!C41</f>
        <v>Are risk ratings used to tailor the required assurance activities?</v>
      </c>
      <c r="D25" s="391"/>
      <c r="E25" s="30" t="str">
        <f>Interview!E41</f>
        <v>Yes, the majority of them are/do</v>
      </c>
      <c r="F25" s="156">
        <v>5</v>
      </c>
      <c r="G25" s="156">
        <f>IFERROR(VLOOKUP(E25,AnswerCTBL,2,FALSE),0)</f>
        <v>1</v>
      </c>
      <c r="H25" s="201"/>
      <c r="I25" s="212"/>
      <c r="J25" s="177" t="s">
        <v>495</v>
      </c>
      <c r="K25" s="156">
        <f>IFERROR(VLOOKUP(J25,AnswerCTBL,2,FALSE),0)</f>
        <v>1</v>
      </c>
      <c r="L25" s="158"/>
      <c r="M25" s="180"/>
      <c r="N25" s="177" t="s">
        <v>495</v>
      </c>
      <c r="O25" s="156">
        <f>IFERROR(VLOOKUP(N25,AnswerCTBL,2,FALSE),0)</f>
        <v>1</v>
      </c>
      <c r="P25" s="158"/>
      <c r="Q25" s="180"/>
      <c r="R25" s="177" t="s">
        <v>495</v>
      </c>
      <c r="S25" s="156">
        <f>IFERROR(VLOOKUP(R25,AnswerCTBL,2,FALSE),0)</f>
        <v>1</v>
      </c>
      <c r="T25" s="158"/>
      <c r="U25" s="180"/>
      <c r="V25" s="177" t="s">
        <v>495</v>
      </c>
      <c r="W25" s="156">
        <f>IFERROR(VLOOKUP(V25,AnswerCTBL,2,FALSE),0)</f>
        <v>1</v>
      </c>
      <c r="X25" s="158"/>
      <c r="Y25" s="180"/>
    </row>
    <row r="26" spans="1:25" ht="12" customHeight="1" x14ac:dyDescent="0.15">
      <c r="A26" s="27">
        <v>6</v>
      </c>
      <c r="B26" s="359"/>
      <c r="C26" s="435" t="str">
        <f>Interview!C44</f>
        <v>Does the organization know about what’s required based on risk ratings?</v>
      </c>
      <c r="D26" s="436"/>
      <c r="E26" s="30" t="str">
        <f>Interview!E44</f>
        <v>Yes, approx. half of them are aware</v>
      </c>
      <c r="F26" s="18">
        <v>6</v>
      </c>
      <c r="G26" s="18">
        <f>IFERROR(VLOOKUP(E26,AnswerBTBL,2,FALSE),0)</f>
        <v>0.5</v>
      </c>
      <c r="H26" s="202"/>
      <c r="I26" s="212"/>
      <c r="J26" s="177" t="s">
        <v>446</v>
      </c>
      <c r="K26" s="18">
        <f>IFERROR(VLOOKUP(J26,AnswerBTBL,2,FALSE),0)</f>
        <v>0.5</v>
      </c>
      <c r="L26" s="109"/>
      <c r="M26" s="180"/>
      <c r="N26" s="177" t="s">
        <v>425</v>
      </c>
      <c r="O26" s="18">
        <f>IFERROR(VLOOKUP(N26,AnswerBTBL,2,FALSE),0)</f>
        <v>1</v>
      </c>
      <c r="P26" s="109"/>
      <c r="Q26" s="180"/>
      <c r="R26" s="177" t="s">
        <v>425</v>
      </c>
      <c r="S26" s="18">
        <f>IFERROR(VLOOKUP(R26,AnswerBTBL,2,FALSE),0)</f>
        <v>1</v>
      </c>
      <c r="T26" s="109"/>
      <c r="U26" s="180"/>
      <c r="V26" s="177" t="s">
        <v>425</v>
      </c>
      <c r="W26" s="18">
        <f>IFERROR(VLOOKUP(V26,AnswerBTBL,2,FALSE),0)</f>
        <v>1</v>
      </c>
      <c r="X26" s="109"/>
      <c r="Y26" s="180"/>
    </row>
    <row r="27" spans="1:25" ht="12.75" customHeight="1" x14ac:dyDescent="0.15">
      <c r="B27" s="303"/>
      <c r="C27" s="304"/>
      <c r="D27" s="304"/>
      <c r="E27" s="304"/>
      <c r="F27" s="304"/>
      <c r="G27" s="304"/>
      <c r="H27" s="305"/>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58" t="s">
        <v>80</v>
      </c>
      <c r="C28" s="360" t="str">
        <f>Interview!C48</f>
        <v>Is per-project data for the cost of assurance activities collected?</v>
      </c>
      <c r="D28" s="361"/>
      <c r="E28" s="30" t="str">
        <f>Interview!E48</f>
        <v>Yes, at least half of them are/do</v>
      </c>
      <c r="F28" s="156">
        <v>7</v>
      </c>
      <c r="G28" s="156">
        <f>IFERROR(VLOOKUP(E28,AnswerCTBL,2,FALSE),0)</f>
        <v>0.5</v>
      </c>
      <c r="H28" s="203">
        <f>IFERROR(AVERAGE(G28,G29),0)</f>
        <v>0.35</v>
      </c>
      <c r="I28" s="212"/>
      <c r="J28" s="176" t="s">
        <v>494</v>
      </c>
      <c r="K28" s="156">
        <f>IFERROR(VLOOKUP(J28,AnswerCTBL,2,FALSE),0)</f>
        <v>0.5</v>
      </c>
      <c r="L28" s="157">
        <f>IFERROR(AVERAGE(K28,K29),0)</f>
        <v>0.35</v>
      </c>
      <c r="M28" s="180"/>
      <c r="N28" s="176" t="s">
        <v>494</v>
      </c>
      <c r="O28" s="156">
        <f>IFERROR(VLOOKUP(N28,AnswerCTBL,2,FALSE),0)</f>
        <v>0.5</v>
      </c>
      <c r="P28" s="157">
        <f>IFERROR(AVERAGE(O28,O29),0)</f>
        <v>0.5</v>
      </c>
      <c r="Q28" s="180"/>
      <c r="R28" s="176" t="s">
        <v>494</v>
      </c>
      <c r="S28" s="156">
        <f>IFERROR(VLOOKUP(R28,AnswerCTBL,2,FALSE),0)</f>
        <v>0.5</v>
      </c>
      <c r="T28" s="157">
        <f>IFERROR(AVERAGE(S28,S29),0)</f>
        <v>0.5</v>
      </c>
      <c r="U28" s="180"/>
      <c r="V28" s="176" t="s">
        <v>494</v>
      </c>
      <c r="W28" s="156">
        <f>IFERROR(VLOOKUP(V28,AnswerCTBL,2,FALSE),0)</f>
        <v>0.5</v>
      </c>
      <c r="X28" s="157">
        <f>IFERROR(AVERAGE(W28,W29),0)</f>
        <v>0.5</v>
      </c>
      <c r="Y28" s="180"/>
    </row>
    <row r="29" spans="1:25" ht="12.75" customHeight="1" x14ac:dyDescent="0.15">
      <c r="A29" s="27">
        <v>8</v>
      </c>
      <c r="B29" s="359"/>
      <c r="C29" s="362" t="str">
        <f>Interview!C56</f>
        <v>Does your organization regularly compare your security spend with that of other organizations?</v>
      </c>
      <c r="D29" s="363"/>
      <c r="E29" s="30" t="str">
        <f>Interview!E56</f>
        <v>Yes, we did it once</v>
      </c>
      <c r="F29" s="18">
        <v>8</v>
      </c>
      <c r="G29" s="18">
        <f>IFERROR(VLOOKUP(E29,AnswerDTBL,2,FALSE),0)</f>
        <v>0.2</v>
      </c>
      <c r="H29" s="202"/>
      <c r="I29" s="212"/>
      <c r="J29" s="177" t="s">
        <v>426</v>
      </c>
      <c r="K29" s="18">
        <f>IFERROR(VLOOKUP(J29,AnswerDTBL,2,FALSE),0)</f>
        <v>0.2</v>
      </c>
      <c r="L29" s="109"/>
      <c r="M29" s="180"/>
      <c r="N29" s="177" t="s">
        <v>427</v>
      </c>
      <c r="O29" s="18">
        <f>IFERROR(VLOOKUP(N29,AnswerDTBL,2,FALSE),0)</f>
        <v>0.5</v>
      </c>
      <c r="P29" s="109"/>
      <c r="Q29" s="180"/>
      <c r="R29" s="177" t="s">
        <v>427</v>
      </c>
      <c r="S29" s="18">
        <f>IFERROR(VLOOKUP(R29,AnswerDTBL,2,FALSE),0)</f>
        <v>0.5</v>
      </c>
      <c r="T29" s="109"/>
      <c r="U29" s="180"/>
      <c r="V29" s="177" t="s">
        <v>427</v>
      </c>
      <c r="W29" s="18">
        <f>IFERROR(VLOOKUP(V29,AnswerDTBL,2,FALSE),0)</f>
        <v>0.5</v>
      </c>
      <c r="X29" s="109"/>
      <c r="Y29" s="180"/>
    </row>
    <row r="30" spans="1:25" ht="12.75" customHeight="1" x14ac:dyDescent="0.15">
      <c r="B30" s="364" t="s">
        <v>90</v>
      </c>
      <c r="C30" s="365"/>
      <c r="D30" s="366"/>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58" t="s">
        <v>91</v>
      </c>
      <c r="C31" s="360" t="str">
        <f>Interview!C62</f>
        <v>Do project stakeholders know their project’s compliance status?</v>
      </c>
      <c r="D31" s="361"/>
      <c r="E31" s="30" t="str">
        <f>Interview!E62</f>
        <v>Yes, some of them are aware</v>
      </c>
      <c r="F31" s="156">
        <v>9</v>
      </c>
      <c r="G31" s="156">
        <f>IFERROR(VLOOKUP(E31,AnswerBTBL,2,FALSE),0)</f>
        <v>0.2</v>
      </c>
      <c r="H31" s="204">
        <f>IFERROR(AVERAGE(G31,G32),0)</f>
        <v>0.35</v>
      </c>
      <c r="I31" s="367">
        <f>SUM(H31,H34,H37)</f>
        <v>1.2</v>
      </c>
      <c r="J31" s="177" t="s">
        <v>446</v>
      </c>
      <c r="K31" s="156">
        <f>IFERROR(VLOOKUP(J31,AnswerBTBL,2,FALSE),0)</f>
        <v>0.5</v>
      </c>
      <c r="L31" s="142">
        <f>IFERROR(AVERAGE(K31,K32),0)</f>
        <v>0.5</v>
      </c>
      <c r="M31" s="432">
        <f>SUM(L31,L34,L37)</f>
        <v>1.5</v>
      </c>
      <c r="N31" s="177" t="s">
        <v>425</v>
      </c>
      <c r="O31" s="156">
        <f>IFERROR(VLOOKUP(N31,AnswerBTBL,2,FALSE),0)</f>
        <v>1</v>
      </c>
      <c r="P31" s="142">
        <f>IFERROR(AVERAGE(O31,O32),0)</f>
        <v>0.75</v>
      </c>
      <c r="Q31" s="432">
        <f>SUM(P31,P34,P37)</f>
        <v>1.75</v>
      </c>
      <c r="R31" s="177" t="s">
        <v>425</v>
      </c>
      <c r="S31" s="156">
        <f>IFERROR(VLOOKUP(R31,AnswerBTBL,2,FALSE),0)</f>
        <v>1</v>
      </c>
      <c r="T31" s="142">
        <f>IFERROR(AVERAGE(S31,S32),0)</f>
        <v>0.75</v>
      </c>
      <c r="U31" s="432">
        <f>SUM(T31,T34,T37)</f>
        <v>2</v>
      </c>
      <c r="V31" s="177" t="s">
        <v>425</v>
      </c>
      <c r="W31" s="156">
        <f>IFERROR(VLOOKUP(V31,AnswerBTBL,2,FALSE),0)</f>
        <v>1</v>
      </c>
      <c r="X31" s="142">
        <f>IFERROR(AVERAGE(W31,W32),0)</f>
        <v>0.75</v>
      </c>
      <c r="Y31" s="432">
        <f>SUM(X31,X34,X37)</f>
        <v>2.5</v>
      </c>
    </row>
    <row r="32" spans="1:25" ht="12.75" customHeight="1" x14ac:dyDescent="0.15">
      <c r="A32" s="27">
        <v>10</v>
      </c>
      <c r="B32" s="359"/>
      <c r="C32" s="362" t="str">
        <f>Interview!C65</f>
        <v>Are compliance requirements specifically considered by project teams?</v>
      </c>
      <c r="D32" s="363"/>
      <c r="E32" s="30" t="str">
        <f>Interview!E65</f>
        <v>Yes, but on an adhoc basis</v>
      </c>
      <c r="F32" s="18">
        <v>10</v>
      </c>
      <c r="G32" s="18">
        <f>IFERROR(VLOOKUP(E32,AnswerETBL,2,FALSE),0)</f>
        <v>0.5</v>
      </c>
      <c r="H32" s="127"/>
      <c r="I32" s="368"/>
      <c r="J32" s="177" t="s">
        <v>430</v>
      </c>
      <c r="K32" s="18">
        <f>IFERROR(VLOOKUP(J32,AnswerETBL,2,FALSE),0)</f>
        <v>0.5</v>
      </c>
      <c r="L32" s="127"/>
      <c r="M32" s="443"/>
      <c r="N32" s="177" t="s">
        <v>430</v>
      </c>
      <c r="O32" s="18">
        <f>IFERROR(VLOOKUP(N32,AnswerETBL,2,FALSE),0)</f>
        <v>0.5</v>
      </c>
      <c r="P32" s="127"/>
      <c r="Q32" s="443"/>
      <c r="R32" s="177" t="s">
        <v>430</v>
      </c>
      <c r="S32" s="18">
        <f>IFERROR(VLOOKUP(R32,AnswerETBL,2,FALSE),0)</f>
        <v>0.5</v>
      </c>
      <c r="T32" s="127"/>
      <c r="U32" s="443"/>
      <c r="V32" s="177" t="s">
        <v>430</v>
      </c>
      <c r="W32" s="18">
        <f>IFERROR(VLOOKUP(V32,AnswerETBL,2,FALSE),0)</f>
        <v>0.5</v>
      </c>
      <c r="X32" s="127"/>
      <c r="Y32" s="443"/>
    </row>
    <row r="33" spans="1:25" ht="12.75" customHeight="1" x14ac:dyDescent="0.15">
      <c r="B33" s="303"/>
      <c r="C33" s="304"/>
      <c r="D33" s="304"/>
      <c r="E33" s="304"/>
      <c r="F33" s="304"/>
      <c r="G33" s="304"/>
      <c r="H33" s="305"/>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58" t="s">
        <v>99</v>
      </c>
      <c r="C34" s="360" t="str">
        <f>Interview!C73</f>
        <v>Does the organization utilize a set of policies and standards to control software development?</v>
      </c>
      <c r="D34" s="361"/>
      <c r="E34" s="30" t="str">
        <f>Interview!E73</f>
        <v>Yes, there is a standard set</v>
      </c>
      <c r="F34" s="156">
        <v>11</v>
      </c>
      <c r="G34" s="156">
        <f>IFERROR(VLOOKUP(E34,AnswerFTBL,2,FALSE),0)</f>
        <v>0.5</v>
      </c>
      <c r="H34" s="201">
        <f>IFERROR(AVERAGE(G34,G35),0)</f>
        <v>0.5</v>
      </c>
      <c r="I34" s="212"/>
      <c r="J34" s="177" t="s">
        <v>431</v>
      </c>
      <c r="K34" s="156">
        <f>IFERROR(VLOOKUP(J34,AnswerFTBL,2,FALSE),0)</f>
        <v>0.5</v>
      </c>
      <c r="L34" s="158">
        <f>IFERROR(AVERAGE(K34,K35),0)</f>
        <v>0.5</v>
      </c>
      <c r="M34" s="180"/>
      <c r="N34" s="177" t="s">
        <v>431</v>
      </c>
      <c r="O34" s="156">
        <f>IFERROR(VLOOKUP(N34,AnswerFTBL,2,FALSE),0)</f>
        <v>0.5</v>
      </c>
      <c r="P34" s="158">
        <f>IFERROR(AVERAGE(O34,O35),0)</f>
        <v>0.5</v>
      </c>
      <c r="Q34" s="180"/>
      <c r="R34" s="177" t="s">
        <v>431</v>
      </c>
      <c r="S34" s="156">
        <f>IFERROR(VLOOKUP(R34,AnswerFTBL,2,FALSE),0)</f>
        <v>0.5</v>
      </c>
      <c r="T34" s="158">
        <f>IFERROR(AVERAGE(S34,S35),0)</f>
        <v>0.75</v>
      </c>
      <c r="U34" s="180"/>
      <c r="V34" s="177" t="s">
        <v>432</v>
      </c>
      <c r="W34" s="156">
        <f>IFERROR(VLOOKUP(V34,AnswerFTBL,2,FALSE),0)</f>
        <v>1</v>
      </c>
      <c r="X34" s="158">
        <f>IFERROR(AVERAGE(W34,W35),0)</f>
        <v>1</v>
      </c>
      <c r="Y34" s="180"/>
    </row>
    <row r="35" spans="1:25" ht="12.75" customHeight="1" x14ac:dyDescent="0.15">
      <c r="A35" s="27">
        <v>12</v>
      </c>
      <c r="B35" s="359"/>
      <c r="C35" s="362" t="str">
        <f>Interview!C81</f>
        <v>Are project teams able to request an audit for compliance with policies and standards?</v>
      </c>
      <c r="D35" s="363"/>
      <c r="E35" s="30" t="str">
        <f>Interview!E81</f>
        <v>Yes, but on an adhoc basis</v>
      </c>
      <c r="F35" s="18">
        <v>12</v>
      </c>
      <c r="G35" s="18">
        <f>IFERROR(VLOOKUP(E35,AnswerETBL,2,FALSE),0)</f>
        <v>0.5</v>
      </c>
      <c r="H35" s="202"/>
      <c r="I35" s="212"/>
      <c r="J35" s="177" t="s">
        <v>430</v>
      </c>
      <c r="K35" s="18">
        <f>IFERROR(VLOOKUP(J35,AnswerETBL,2,FALSE),0)</f>
        <v>0.5</v>
      </c>
      <c r="L35" s="109"/>
      <c r="M35" s="180"/>
      <c r="N35" s="177" t="s">
        <v>430</v>
      </c>
      <c r="O35" s="18">
        <f>IFERROR(VLOOKUP(N35,AnswerETBL,2,FALSE),0)</f>
        <v>0.5</v>
      </c>
      <c r="P35" s="109"/>
      <c r="Q35" s="180"/>
      <c r="R35" s="177" t="s">
        <v>369</v>
      </c>
      <c r="S35" s="18">
        <f>IFERROR(VLOOKUP(R35,AnswerETBL,2,FALSE),0)</f>
        <v>1</v>
      </c>
      <c r="T35" s="109"/>
      <c r="U35" s="180"/>
      <c r="V35" s="177" t="s">
        <v>369</v>
      </c>
      <c r="W35" s="18">
        <f>IFERROR(VLOOKUP(V35,AnswerETBL,2,FALSE),0)</f>
        <v>1</v>
      </c>
      <c r="X35" s="109"/>
      <c r="Y35" s="180"/>
    </row>
    <row r="36" spans="1:25" ht="12.75" customHeight="1" x14ac:dyDescent="0.15">
      <c r="B36" s="303"/>
      <c r="C36" s="304"/>
      <c r="D36" s="304"/>
      <c r="E36" s="304"/>
      <c r="F36" s="304"/>
      <c r="G36" s="304"/>
      <c r="H36" s="305"/>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58" t="s">
        <v>113</v>
      </c>
      <c r="C37" s="360" t="str">
        <f>Interview!C89</f>
        <v>Are projects periodically audited to ensure a baseline of compliance with policies and standards?</v>
      </c>
      <c r="D37" s="361"/>
      <c r="E37" s="30" t="str">
        <f>Interview!E89</f>
        <v>Yes, a small percentage are/do</v>
      </c>
      <c r="F37" s="156">
        <v>13</v>
      </c>
      <c r="G37" s="156">
        <f>IFERROR(VLOOKUP(E37,AnswerCTBL,2,FALSE),0)</f>
        <v>0.2</v>
      </c>
      <c r="H37" s="201">
        <f>IFERROR(AVERAGE(G37,G38),0)</f>
        <v>0.35</v>
      </c>
      <c r="I37" s="212"/>
      <c r="J37" s="176" t="s">
        <v>494</v>
      </c>
      <c r="K37" s="156">
        <f>IFERROR(VLOOKUP(J37,AnswerCTBL,2,FALSE),0)</f>
        <v>0.5</v>
      </c>
      <c r="L37" s="158">
        <f>IFERROR(AVERAGE(K37,K38),0)</f>
        <v>0.5</v>
      </c>
      <c r="M37" s="180"/>
      <c r="N37" s="176" t="s">
        <v>494</v>
      </c>
      <c r="O37" s="156">
        <f>IFERROR(VLOOKUP(N37,AnswerCTBL,2,FALSE),0)</f>
        <v>0.5</v>
      </c>
      <c r="P37" s="158">
        <f>IFERROR(AVERAGE(O37,O38),0)</f>
        <v>0.5</v>
      </c>
      <c r="Q37" s="180"/>
      <c r="R37" s="176" t="s">
        <v>494</v>
      </c>
      <c r="S37" s="156">
        <f>IFERROR(VLOOKUP(R37,AnswerCTBL,2,FALSE),0)</f>
        <v>0.5</v>
      </c>
      <c r="T37" s="158">
        <f>IFERROR(AVERAGE(S37,S38),0)</f>
        <v>0.5</v>
      </c>
      <c r="U37" s="180"/>
      <c r="V37" s="176" t="s">
        <v>494</v>
      </c>
      <c r="W37" s="156">
        <f>IFERROR(VLOOKUP(V37,AnswerCTBL,2,FALSE),0)</f>
        <v>0.5</v>
      </c>
      <c r="X37" s="158">
        <f>IFERROR(AVERAGE(W37,W38),0)</f>
        <v>0.75</v>
      </c>
      <c r="Y37" s="180"/>
    </row>
    <row r="38" spans="1:25" ht="12.75" customHeight="1" x14ac:dyDescent="0.15">
      <c r="A38" s="27">
        <v>14</v>
      </c>
      <c r="B38" s="359"/>
      <c r="C38" s="362" t="str">
        <f>Interview!C94</f>
        <v>Does the organization systematically use audits to collect and control compliance evidence?</v>
      </c>
      <c r="D38" s="363"/>
      <c r="E38" s="30" t="str">
        <f>Interview!E94</f>
        <v>Yes, but on an adhoc basis</v>
      </c>
      <c r="F38" s="18">
        <v>14</v>
      </c>
      <c r="G38" s="18">
        <f>IFERROR(VLOOKUP(E38,AnswerETBL,2,FALSE),0)</f>
        <v>0.5</v>
      </c>
      <c r="H38" s="202"/>
      <c r="I38" s="212"/>
      <c r="J38" s="177" t="s">
        <v>430</v>
      </c>
      <c r="K38" s="18">
        <f>IFERROR(VLOOKUP(J38,AnswerETBL,2,FALSE),0)</f>
        <v>0.5</v>
      </c>
      <c r="L38" s="109"/>
      <c r="M38" s="180"/>
      <c r="N38" s="177" t="s">
        <v>430</v>
      </c>
      <c r="O38" s="18">
        <f>IFERROR(VLOOKUP(N38,AnswerETBL,2,FALSE),0)</f>
        <v>0.5</v>
      </c>
      <c r="P38" s="109"/>
      <c r="Q38" s="180"/>
      <c r="R38" s="177" t="s">
        <v>430</v>
      </c>
      <c r="S38" s="18">
        <f>IFERROR(VLOOKUP(R38,AnswerETBL,2,FALSE),0)</f>
        <v>0.5</v>
      </c>
      <c r="T38" s="109"/>
      <c r="U38" s="180"/>
      <c r="V38" s="177" t="s">
        <v>369</v>
      </c>
      <c r="W38" s="18">
        <f>IFERROR(VLOOKUP(V38,AnswerETBL,2,FALSE),0)</f>
        <v>1</v>
      </c>
      <c r="X38" s="109"/>
      <c r="Y38" s="180"/>
    </row>
    <row r="39" spans="1:25" ht="12.75" customHeight="1" x14ac:dyDescent="0.15">
      <c r="B39" s="364" t="s">
        <v>122</v>
      </c>
      <c r="C39" s="365"/>
      <c r="D39" s="366"/>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t="s">
        <v>371</v>
      </c>
      <c r="W39" s="168"/>
      <c r="X39" s="168"/>
      <c r="Y39" s="182" t="s">
        <v>368</v>
      </c>
    </row>
    <row r="40" spans="1:25" ht="12.75" customHeight="1" x14ac:dyDescent="0.15">
      <c r="A40" s="27">
        <v>15</v>
      </c>
      <c r="B40" s="358" t="s">
        <v>123</v>
      </c>
      <c r="C40" s="360" t="str">
        <f>Interview!C100</f>
        <v>Have developers been given high-level security awareness training?</v>
      </c>
      <c r="D40" s="361"/>
      <c r="E40" s="30" t="str">
        <f>Interview!E100</f>
        <v>Yes, we do it every few years</v>
      </c>
      <c r="F40" s="156">
        <v>15</v>
      </c>
      <c r="G40" s="156">
        <f>IFERROR(VLOOKUP(E40,AnswerDTBL,2,FALSE),0)</f>
        <v>0.5</v>
      </c>
      <c r="H40" s="201">
        <f>IFERROR(AVERAGE(G40,G41),0)</f>
        <v>0.5</v>
      </c>
      <c r="I40" s="367">
        <f>SUM(H40,H43,H46)</f>
        <v>1.05</v>
      </c>
      <c r="J40" s="177" t="s">
        <v>427</v>
      </c>
      <c r="K40" s="156">
        <f>IFERROR(VLOOKUP(J40,AnswerDTBL,2,FALSE),0)</f>
        <v>0.5</v>
      </c>
      <c r="L40" s="158">
        <f>IFERROR(AVERAGE(K40,K41),0)</f>
        <v>0.5</v>
      </c>
      <c r="M40" s="432">
        <f>SUM(L40,L43,L46)</f>
        <v>1.2</v>
      </c>
      <c r="N40" s="177" t="s">
        <v>428</v>
      </c>
      <c r="O40" s="156">
        <f>IFERROR(VLOOKUP(N40,AnswerDTBL,2,FALSE),0)</f>
        <v>1</v>
      </c>
      <c r="P40" s="158">
        <f>IFERROR(AVERAGE(O40,O41),0)</f>
        <v>0.75</v>
      </c>
      <c r="Q40" s="432">
        <f>SUM(P40,P43,P46)</f>
        <v>1.4500000000000002</v>
      </c>
      <c r="R40" s="177" t="s">
        <v>428</v>
      </c>
      <c r="S40" s="156">
        <f>IFERROR(VLOOKUP(R40,AnswerDTBL,2,FALSE),0)</f>
        <v>1</v>
      </c>
      <c r="T40" s="158">
        <f>IFERROR(AVERAGE(S40,S41),0)</f>
        <v>0.75</v>
      </c>
      <c r="U40" s="432">
        <f>SUM(T40,T43,T46)</f>
        <v>1.7000000000000002</v>
      </c>
      <c r="V40" s="177" t="s">
        <v>428</v>
      </c>
      <c r="W40" s="156">
        <f>IFERROR(VLOOKUP(V40,AnswerDTBL,2,FALSE),0)</f>
        <v>1</v>
      </c>
      <c r="X40" s="158">
        <f>IFERROR(AVERAGE(W40,W41),0)</f>
        <v>1</v>
      </c>
      <c r="Y40" s="432">
        <f>SUM(X40,X43,X46)</f>
        <v>2.2000000000000002</v>
      </c>
    </row>
    <row r="41" spans="1:25" ht="12.75" customHeight="1" x14ac:dyDescent="0.15">
      <c r="A41" s="27">
        <v>16</v>
      </c>
      <c r="B41" s="359"/>
      <c r="C41" s="362" t="str">
        <f>Interview!C105</f>
        <v>Does each project team understand where to find secure development best-practices and guidance?</v>
      </c>
      <c r="D41" s="363"/>
      <c r="E41" s="30" t="str">
        <f>Interview!E105</f>
        <v>Yes, at least half of them are/do</v>
      </c>
      <c r="F41" s="18">
        <v>16</v>
      </c>
      <c r="G41" s="18">
        <f>IFERROR(VLOOKUP(E41,AnswerCTBL,2,FALSE),0)</f>
        <v>0.5</v>
      </c>
      <c r="H41" s="202"/>
      <c r="I41" s="368"/>
      <c r="J41" s="177" t="s">
        <v>494</v>
      </c>
      <c r="K41" s="18">
        <f>IFERROR(VLOOKUP(J41,AnswerCTBL,2,FALSE),0)</f>
        <v>0.5</v>
      </c>
      <c r="L41" s="109"/>
      <c r="M41" s="443"/>
      <c r="N41" s="177" t="s">
        <v>494</v>
      </c>
      <c r="O41" s="18">
        <f>IFERROR(VLOOKUP(N41,AnswerCTBL,2,FALSE),0)</f>
        <v>0.5</v>
      </c>
      <c r="P41" s="109"/>
      <c r="Q41" s="443"/>
      <c r="R41" s="177" t="s">
        <v>494</v>
      </c>
      <c r="S41" s="18">
        <f>IFERROR(VLOOKUP(R41,AnswerCTBL,2,FALSE),0)</f>
        <v>0.5</v>
      </c>
      <c r="T41" s="109"/>
      <c r="U41" s="443"/>
      <c r="V41" s="177" t="s">
        <v>495</v>
      </c>
      <c r="W41" s="18">
        <f>IFERROR(VLOOKUP(V41,AnswerCTBL,2,FALSE),0)</f>
        <v>1</v>
      </c>
      <c r="X41" s="109"/>
      <c r="Y41" s="443"/>
    </row>
    <row r="42" spans="1:25" ht="12.75" customHeight="1" x14ac:dyDescent="0.15">
      <c r="B42" s="303"/>
      <c r="C42" s="304"/>
      <c r="D42" s="304"/>
      <c r="E42" s="304"/>
      <c r="F42" s="304"/>
      <c r="G42" s="304"/>
      <c r="H42" s="305"/>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58" t="s">
        <v>130</v>
      </c>
      <c r="C43" s="360" t="str">
        <f>Interview!C111</f>
        <v>Are those involved in the development process given role-specific security training and guidance?</v>
      </c>
      <c r="D43" s="361"/>
      <c r="E43" s="30" t="str">
        <f>Interview!E111</f>
        <v>Yes, at least half of them are/do</v>
      </c>
      <c r="F43" s="156">
        <v>17</v>
      </c>
      <c r="G43" s="156">
        <f>IFERROR(VLOOKUP(E43,AnswerCTBL,2,FALSE),0)</f>
        <v>0.5</v>
      </c>
      <c r="H43" s="201">
        <f>IFERROR(AVERAGE(G43,G44),0)</f>
        <v>0.35</v>
      </c>
      <c r="I43" s="212"/>
      <c r="J43" s="176" t="s">
        <v>494</v>
      </c>
      <c r="K43" s="156">
        <f>IFERROR(VLOOKUP(J43,AnswerCTBL,2,FALSE),0)</f>
        <v>0.5</v>
      </c>
      <c r="L43" s="158">
        <f>IFERROR(AVERAGE(K43,K44),0)</f>
        <v>0.35</v>
      </c>
      <c r="M43" s="180"/>
      <c r="N43" s="176" t="s">
        <v>494</v>
      </c>
      <c r="O43" s="156">
        <f>IFERROR(VLOOKUP(N43,AnswerCTBL,2,FALSE),0)</f>
        <v>0.5</v>
      </c>
      <c r="P43" s="158">
        <f>IFERROR(AVERAGE(O43,O44),0)</f>
        <v>0.35</v>
      </c>
      <c r="Q43" s="180"/>
      <c r="R43" s="176" t="s">
        <v>495</v>
      </c>
      <c r="S43" s="156">
        <f>IFERROR(VLOOKUP(R43,AnswerCTBL,2,FALSE),0)</f>
        <v>1</v>
      </c>
      <c r="T43" s="158">
        <f>IFERROR(AVERAGE(S43,S44),0)</f>
        <v>0.6</v>
      </c>
      <c r="U43" s="180"/>
      <c r="V43" s="176" t="s">
        <v>495</v>
      </c>
      <c r="W43" s="156">
        <f>IFERROR(VLOOKUP(V43,AnswerCTBL,2,FALSE),0)</f>
        <v>1</v>
      </c>
      <c r="X43" s="158">
        <f>IFERROR(AVERAGE(W43,W44),0)</f>
        <v>0.6</v>
      </c>
      <c r="Y43" s="180"/>
    </row>
    <row r="44" spans="1:25" ht="12.75" customHeight="1" x14ac:dyDescent="0.15">
      <c r="A44" s="27">
        <v>18</v>
      </c>
      <c r="B44" s="359"/>
      <c r="C44" s="362" t="str">
        <f>Interview!C118</f>
        <v>Are stakeholders able to pull in security coaches for use on projects?</v>
      </c>
      <c r="D44" s="363"/>
      <c r="E44" s="30" t="str">
        <f>Interview!E118</f>
        <v>Yes, a small percentage are/do</v>
      </c>
      <c r="F44" s="18">
        <v>18</v>
      </c>
      <c r="G44" s="18">
        <f>IFERROR(VLOOKUP(E44,AnswerCTBL,2,FALSE),0)</f>
        <v>0.2</v>
      </c>
      <c r="H44" s="202"/>
      <c r="I44" s="212"/>
      <c r="J44" s="177" t="s">
        <v>493</v>
      </c>
      <c r="K44" s="18">
        <f>IFERROR(VLOOKUP(J44,AnswerCTBL,2,FALSE),0)</f>
        <v>0.2</v>
      </c>
      <c r="L44" s="109"/>
      <c r="M44" s="180"/>
      <c r="N44" s="177" t="s">
        <v>493</v>
      </c>
      <c r="O44" s="18">
        <f>IFERROR(VLOOKUP(N44,AnswerCTBL,2,FALSE),0)</f>
        <v>0.2</v>
      </c>
      <c r="P44" s="109"/>
      <c r="Q44" s="180"/>
      <c r="R44" s="177" t="s">
        <v>493</v>
      </c>
      <c r="S44" s="18">
        <f>IFERROR(VLOOKUP(R44,AnswerCTBL,2,FALSE),0)</f>
        <v>0.2</v>
      </c>
      <c r="T44" s="109"/>
      <c r="U44" s="180"/>
      <c r="V44" s="177" t="s">
        <v>493</v>
      </c>
      <c r="W44" s="18">
        <f>IFERROR(VLOOKUP(V44,AnswerCTBL,2,FALSE),0)</f>
        <v>0.2</v>
      </c>
      <c r="X44" s="109"/>
      <c r="Y44" s="180"/>
    </row>
    <row r="45" spans="1:25" ht="12.75" customHeight="1" x14ac:dyDescent="0.15">
      <c r="B45" s="303"/>
      <c r="C45" s="304"/>
      <c r="D45" s="304"/>
      <c r="E45" s="304"/>
      <c r="F45" s="304"/>
      <c r="G45" s="304"/>
      <c r="H45" s="305"/>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58" t="s">
        <v>139</v>
      </c>
      <c r="C46" s="360" t="str">
        <f>Interview!C124</f>
        <v>Is security-related guidance centrally controlled and consistently distributed throughout the organization?</v>
      </c>
      <c r="D46" s="361"/>
      <c r="E46" s="30" t="str">
        <f>Interview!E124</f>
        <v>Yes, teams write/run their own</v>
      </c>
      <c r="F46" s="156">
        <v>19</v>
      </c>
      <c r="G46" s="156">
        <f>IFERROR(VLOOKUP(E46,AnswerFTBL,2,FALSE),0)</f>
        <v>0.2</v>
      </c>
      <c r="H46" s="201">
        <f>IFERROR(AVERAGE(G46,G47),0)</f>
        <v>0.2</v>
      </c>
      <c r="I46" s="212"/>
      <c r="J46" s="176" t="s">
        <v>497</v>
      </c>
      <c r="K46" s="156">
        <f>IFERROR(VLOOKUP(J46,AnswerFTBL,2,FALSE),0)</f>
        <v>0.2</v>
      </c>
      <c r="L46" s="158">
        <f>IFERROR(AVERAGE(K46,K47),0)</f>
        <v>0.35</v>
      </c>
      <c r="M46" s="180"/>
      <c r="N46" s="176" t="s">
        <v>497</v>
      </c>
      <c r="O46" s="156">
        <f>IFERROR(VLOOKUP(N46,AnswerFTBL,2,FALSE),0)</f>
        <v>0.2</v>
      </c>
      <c r="P46" s="158">
        <f>IFERROR(AVERAGE(O46,O47),0)</f>
        <v>0.35</v>
      </c>
      <c r="Q46" s="180"/>
      <c r="R46" s="176" t="s">
        <v>497</v>
      </c>
      <c r="S46" s="156">
        <f>IFERROR(VLOOKUP(R46,AnswerFTBL,2,FALSE),0)</f>
        <v>0.2</v>
      </c>
      <c r="T46" s="158">
        <f>IFERROR(AVERAGE(S46,S47),0)</f>
        <v>0.35</v>
      </c>
      <c r="U46" s="180"/>
      <c r="V46" s="176" t="s">
        <v>497</v>
      </c>
      <c r="W46" s="156">
        <f>IFERROR(VLOOKUP(V46,AnswerFTBL,2,FALSE),0)</f>
        <v>0.2</v>
      </c>
      <c r="X46" s="158">
        <f>IFERROR(AVERAGE(W46,W47),0)</f>
        <v>0.6</v>
      </c>
      <c r="Y46" s="180"/>
    </row>
    <row r="47" spans="1:25" ht="12.75" customHeight="1" x14ac:dyDescent="0.15">
      <c r="A47" s="27">
        <v>20</v>
      </c>
      <c r="B47" s="359"/>
      <c r="C47" s="362" t="str">
        <f>Interview!C130</f>
        <v>Are developers tested to ensure a baseline skill-set for secure development practices?</v>
      </c>
      <c r="D47" s="363"/>
      <c r="E47" s="31" t="str">
        <f>Interview!E130</f>
        <v>Yes, we did it once</v>
      </c>
      <c r="F47" s="154">
        <v>20</v>
      </c>
      <c r="G47" s="154">
        <f>IFERROR(VLOOKUP(E47,AnswerDTBL,2,FALSE),0)</f>
        <v>0.2</v>
      </c>
      <c r="H47" s="205"/>
      <c r="I47" s="214"/>
      <c r="J47" s="177" t="s">
        <v>427</v>
      </c>
      <c r="K47" s="18">
        <f>IFERROR(VLOOKUP(J47,AnswerDTBL,2,FALSE),0)</f>
        <v>0.5</v>
      </c>
      <c r="L47" s="109"/>
      <c r="M47" s="180"/>
      <c r="N47" s="177" t="s">
        <v>427</v>
      </c>
      <c r="O47" s="18">
        <f>IFERROR(VLOOKUP(N47,AnswerDTBL,2,FALSE),0)</f>
        <v>0.5</v>
      </c>
      <c r="P47" s="109"/>
      <c r="Q47" s="180"/>
      <c r="R47" s="177" t="s">
        <v>427</v>
      </c>
      <c r="S47" s="18">
        <f>IFERROR(VLOOKUP(R47,AnswerDTBL,2,FALSE),0)</f>
        <v>0.5</v>
      </c>
      <c r="T47" s="109"/>
      <c r="U47" s="180"/>
      <c r="V47" s="177" t="s">
        <v>428</v>
      </c>
      <c r="W47" s="18">
        <f>IFERROR(VLOOKUP(V47,AnswerDTBL,2,FALSE),0)</f>
        <v>1</v>
      </c>
      <c r="X47" s="109"/>
      <c r="Y47" s="180"/>
    </row>
    <row r="48" spans="1:25" ht="12.75" customHeight="1" x14ac:dyDescent="0.15">
      <c r="B48" s="336" t="s">
        <v>149</v>
      </c>
      <c r="C48" s="336"/>
      <c r="D48" s="336"/>
      <c r="E48" s="336" t="s">
        <v>461</v>
      </c>
      <c r="F48" s="336"/>
      <c r="G48" s="336"/>
      <c r="H48" s="336"/>
      <c r="I48" s="336"/>
      <c r="J48" s="448" t="s">
        <v>460</v>
      </c>
      <c r="K48" s="336"/>
      <c r="L48" s="336"/>
      <c r="M48" s="449"/>
      <c r="N48" s="448" t="s">
        <v>462</v>
      </c>
      <c r="O48" s="336"/>
      <c r="P48" s="336"/>
      <c r="Q48" s="449"/>
      <c r="R48" s="448" t="s">
        <v>463</v>
      </c>
      <c r="S48" s="336"/>
      <c r="T48" s="336"/>
      <c r="U48" s="449"/>
      <c r="V48" s="448" t="s">
        <v>464</v>
      </c>
      <c r="W48" s="336"/>
      <c r="X48" s="336"/>
      <c r="Y48" s="449"/>
    </row>
    <row r="49" spans="1:25" ht="12.75" customHeight="1" x14ac:dyDescent="0.15">
      <c r="B49" s="265" t="s">
        <v>150</v>
      </c>
      <c r="C49" s="266"/>
      <c r="D49" s="267"/>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392" t="s">
        <v>151</v>
      </c>
      <c r="C50" s="393" t="str">
        <f>Interview!C138</f>
        <v>Do projects in your organization consider and document likely threats?</v>
      </c>
      <c r="D50" s="394"/>
      <c r="E50" s="155" t="str">
        <f>Interview!E138</f>
        <v>Yes, a small percentage are/do</v>
      </c>
      <c r="F50" s="18">
        <v>1</v>
      </c>
      <c r="G50" s="18">
        <f>IFERROR(VLOOKUP(E50,AnswerCTBL,2,FALSE),0)</f>
        <v>0.2</v>
      </c>
      <c r="H50" s="166">
        <f>IFERROR(AVERAGE(G50,G51),0)</f>
        <v>0.2</v>
      </c>
      <c r="I50" s="430">
        <f>SUM(H50,H53,H57)</f>
        <v>1.1000000000000001</v>
      </c>
      <c r="J50" s="176" t="s">
        <v>493</v>
      </c>
      <c r="K50" s="18">
        <f>IFERROR(VLOOKUP(J50,AnswerCTBL,2,FALSE),0)</f>
        <v>0.2</v>
      </c>
      <c r="L50" s="109">
        <f>IFERROR(AVERAGE(K50,K51),0)</f>
        <v>0.2</v>
      </c>
      <c r="M50" s="444">
        <f>SUM(L50,L53,L57)</f>
        <v>1.2</v>
      </c>
      <c r="N50" s="176" t="s">
        <v>494</v>
      </c>
      <c r="O50" s="18">
        <f>IFERROR(VLOOKUP(N50,AnswerCTBL,2,FALSE),0)</f>
        <v>0.5</v>
      </c>
      <c r="P50" s="109">
        <f>IFERROR(AVERAGE(O50,O51),0)</f>
        <v>0.35</v>
      </c>
      <c r="Q50" s="444">
        <f>SUM(P50,P53,P57)</f>
        <v>1.35</v>
      </c>
      <c r="R50" s="176" t="s">
        <v>495</v>
      </c>
      <c r="S50" s="18">
        <f>IFERROR(VLOOKUP(R50,AnswerCTBL,2,FALSE),0)</f>
        <v>1</v>
      </c>
      <c r="T50" s="109">
        <f>IFERROR(AVERAGE(S50,S51),0)</f>
        <v>0.75</v>
      </c>
      <c r="U50" s="444">
        <f>SUM(T50,T53,T57)</f>
        <v>1.9166666666666665</v>
      </c>
      <c r="V50" s="176" t="s">
        <v>495</v>
      </c>
      <c r="W50" s="18">
        <f>IFERROR(VLOOKUP(V50,AnswerCTBL,2,FALSE),0)</f>
        <v>1</v>
      </c>
      <c r="X50" s="109">
        <f>IFERROR(AVERAGE(W50,W51),0)</f>
        <v>0.75</v>
      </c>
      <c r="Y50" s="444">
        <f>SUM(X50,X53,X57)</f>
        <v>1.9166666666666665</v>
      </c>
    </row>
    <row r="51" spans="1:25" ht="12.75" customHeight="1" x14ac:dyDescent="0.15">
      <c r="B51" s="389"/>
      <c r="C51" s="362" t="str">
        <f>Interview!C144</f>
        <v>Does your organization understand and document the types of attackers it faces?</v>
      </c>
      <c r="D51" s="363"/>
      <c r="E51" s="30" t="str">
        <f>Interview!E144</f>
        <v>Yes, a small percentage are/do</v>
      </c>
      <c r="F51" s="18">
        <v>2</v>
      </c>
      <c r="G51" s="18">
        <f>IFERROR(VLOOKUP(E51,AnswerCTBL,2,FALSE),0)</f>
        <v>0.2</v>
      </c>
      <c r="H51" s="166"/>
      <c r="I51" s="431"/>
      <c r="J51" s="177" t="s">
        <v>493</v>
      </c>
      <c r="K51" s="18">
        <f>IFERROR(VLOOKUP(J51,AnswerCTBL,2,FALSE),0)</f>
        <v>0.2</v>
      </c>
      <c r="L51" s="109"/>
      <c r="M51" s="445"/>
      <c r="N51" s="177" t="s">
        <v>493</v>
      </c>
      <c r="O51" s="18">
        <f>IFERROR(VLOOKUP(N51,AnswerCTBL,2,FALSE),0)</f>
        <v>0.2</v>
      </c>
      <c r="P51" s="109"/>
      <c r="Q51" s="445"/>
      <c r="R51" s="177" t="s">
        <v>494</v>
      </c>
      <c r="S51" s="18">
        <f>IFERROR(VLOOKUP(R51,AnswerCTBL,2,FALSE),0)</f>
        <v>0.5</v>
      </c>
      <c r="T51" s="109"/>
      <c r="U51" s="445"/>
      <c r="V51" s="177" t="s">
        <v>494</v>
      </c>
      <c r="W51" s="18">
        <f>IFERROR(VLOOKUP(V51,AnswerCTBL,2,FALSE),0)</f>
        <v>0.5</v>
      </c>
      <c r="X51" s="109"/>
      <c r="Y51" s="445"/>
    </row>
    <row r="52" spans="1:25" ht="12.75" customHeight="1" x14ac:dyDescent="0.15">
      <c r="A52"/>
      <c r="B52" s="303"/>
      <c r="C52" s="304"/>
      <c r="D52" s="304"/>
      <c r="E52" s="304"/>
      <c r="F52" s="304"/>
      <c r="G52" s="304"/>
      <c r="H52" s="304"/>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387" t="s">
        <v>159</v>
      </c>
      <c r="C53" s="360" t="str">
        <f>Interview!C150</f>
        <v>Do project teams regularly analyze functional requirements for likely abuses?</v>
      </c>
      <c r="D53" s="361"/>
      <c r="E53" s="30" t="str">
        <f>Interview!E150</f>
        <v>Yes, a small percentage are/do</v>
      </c>
      <c r="F53" s="18">
        <v>3</v>
      </c>
      <c r="G53" s="18">
        <f>IFERROR(VLOOKUP(E53,AnswerCTBL,2,FALSE),0)</f>
        <v>0.2</v>
      </c>
      <c r="H53" s="166">
        <f>IFERROR(AVERAGE(G53,G54,G55),0)</f>
        <v>0.3</v>
      </c>
      <c r="I53" s="212"/>
      <c r="J53" s="176" t="s">
        <v>493</v>
      </c>
      <c r="K53" s="18">
        <f>IFERROR(VLOOKUP(J53,AnswerCTBL,2,FALSE),0)</f>
        <v>0.2</v>
      </c>
      <c r="L53" s="109">
        <f>IFERROR(AVERAGE(K53,K54,K55),0)</f>
        <v>0.39999999999999997</v>
      </c>
      <c r="M53" s="180"/>
      <c r="N53" s="176" t="s">
        <v>493</v>
      </c>
      <c r="O53" s="18">
        <f>IFERROR(VLOOKUP(N53,AnswerCTBL,2,FALSE),0)</f>
        <v>0.2</v>
      </c>
      <c r="P53" s="109">
        <f>IFERROR(AVERAGE(O53,O54,O55),0)</f>
        <v>0.39999999999999997</v>
      </c>
      <c r="Q53" s="180"/>
      <c r="R53" s="176" t="s">
        <v>493</v>
      </c>
      <c r="S53" s="18">
        <f>IFERROR(VLOOKUP(R53,AnswerCTBL,2,FALSE),0)</f>
        <v>0.2</v>
      </c>
      <c r="T53" s="109">
        <f>IFERROR(AVERAGE(S53,S54,S55),0)</f>
        <v>0.56666666666666665</v>
      </c>
      <c r="U53" s="180"/>
      <c r="V53" s="176" t="s">
        <v>493</v>
      </c>
      <c r="W53" s="18">
        <f>IFERROR(VLOOKUP(V53,AnswerCTBL,2,FALSE),0)</f>
        <v>0.2</v>
      </c>
      <c r="X53" s="109">
        <f>IFERROR(AVERAGE(W53,W54,W55),0)</f>
        <v>0.56666666666666665</v>
      </c>
      <c r="Y53" s="180"/>
    </row>
    <row r="54" spans="1:25" ht="12.75" customHeight="1" x14ac:dyDescent="0.15">
      <c r="A54"/>
      <c r="B54" s="388"/>
      <c r="C54" s="390" t="str">
        <f>Interview!C154</f>
        <v>Do project teams use a method of rating threats for relative comparison?</v>
      </c>
      <c r="D54" s="391"/>
      <c r="E54" s="30" t="str">
        <f>Interview!E154</f>
        <v>Yes, a small percentage are/do</v>
      </c>
      <c r="F54" s="18">
        <v>4</v>
      </c>
      <c r="G54" s="18">
        <f>IFERROR(VLOOKUP(E54,AnswerCTBL,2,FALSE),0)</f>
        <v>0.2</v>
      </c>
      <c r="H54" s="166"/>
      <c r="I54" s="212"/>
      <c r="J54" s="177" t="s">
        <v>494</v>
      </c>
      <c r="K54" s="18">
        <f>IFERROR(VLOOKUP(J54,AnswerCTBL,2,FALSE),0)</f>
        <v>0.5</v>
      </c>
      <c r="L54" s="109"/>
      <c r="M54" s="180"/>
      <c r="N54" s="177" t="s">
        <v>494</v>
      </c>
      <c r="O54" s="18">
        <f>IFERROR(VLOOKUP(N54,AnswerCTBL,2,FALSE),0)</f>
        <v>0.5</v>
      </c>
      <c r="P54" s="109"/>
      <c r="Q54" s="180"/>
      <c r="R54" s="177" t="s">
        <v>495</v>
      </c>
      <c r="S54" s="18">
        <f>IFERROR(VLOOKUP(R54,AnswerCTBL,2,FALSE),0)</f>
        <v>1</v>
      </c>
      <c r="T54" s="109"/>
      <c r="U54" s="180"/>
      <c r="V54" s="177" t="s">
        <v>495</v>
      </c>
      <c r="W54" s="18">
        <f>IFERROR(VLOOKUP(V54,AnswerCTBL,2,FALSE),0)</f>
        <v>1</v>
      </c>
      <c r="X54" s="109"/>
      <c r="Y54" s="180"/>
    </row>
    <row r="55" spans="1:25" ht="12.75" customHeight="1" x14ac:dyDescent="0.15">
      <c r="A55"/>
      <c r="B55" s="389"/>
      <c r="C55" s="362" t="str">
        <f>Interview!C158</f>
        <v>Are stakeholders aware of relevant threats and ratings?</v>
      </c>
      <c r="D55" s="363"/>
      <c r="E55" s="30" t="str">
        <f>Interview!E158</f>
        <v>Yes, approx. half of them are aware</v>
      </c>
      <c r="F55" s="18">
        <v>5</v>
      </c>
      <c r="G55" s="18">
        <f>IFERROR(VLOOKUP(E55,AnswerBTBL,2,FALSE),0)</f>
        <v>0.5</v>
      </c>
      <c r="H55" s="166"/>
      <c r="I55" s="212"/>
      <c r="J55" s="177" t="s">
        <v>446</v>
      </c>
      <c r="K55" s="18">
        <f>IFERROR(VLOOKUP(J55,AnswerBTBL,2,FALSE),0)</f>
        <v>0.5</v>
      </c>
      <c r="L55" s="109"/>
      <c r="M55" s="180"/>
      <c r="N55" s="177" t="s">
        <v>446</v>
      </c>
      <c r="O55" s="18">
        <f>IFERROR(VLOOKUP(N55,AnswerBTBL,2,FALSE),0)</f>
        <v>0.5</v>
      </c>
      <c r="P55" s="109"/>
      <c r="Q55" s="180"/>
      <c r="R55" s="177" t="s">
        <v>446</v>
      </c>
      <c r="S55" s="18">
        <f>IFERROR(VLOOKUP(R55,AnswerBTBL,2,FALSE),0)</f>
        <v>0.5</v>
      </c>
      <c r="T55" s="109"/>
      <c r="U55" s="180"/>
      <c r="V55" s="177" t="s">
        <v>446</v>
      </c>
      <c r="W55" s="18">
        <f>IFERROR(VLOOKUP(V55,AnswerBTBL,2,FALSE),0)</f>
        <v>0.5</v>
      </c>
      <c r="X55" s="109"/>
      <c r="Y55" s="180"/>
    </row>
    <row r="56" spans="1:25" ht="12.75" customHeight="1" x14ac:dyDescent="0.15">
      <c r="A56"/>
      <c r="B56" s="303"/>
      <c r="C56" s="304"/>
      <c r="D56" s="304"/>
      <c r="E56" s="304"/>
      <c r="F56" s="304"/>
      <c r="G56" s="304"/>
      <c r="H56" s="304"/>
      <c r="I56" s="212"/>
      <c r="J56" s="178"/>
      <c r="K56" s="167"/>
      <c r="L56" s="167"/>
      <c r="M56" s="183"/>
      <c r="N56" s="178"/>
      <c r="O56" s="167"/>
      <c r="P56" s="167"/>
      <c r="Q56" s="183"/>
      <c r="R56" s="178"/>
      <c r="S56" s="167"/>
      <c r="T56" s="167"/>
      <c r="U56" s="183"/>
      <c r="V56" s="178"/>
      <c r="W56" s="167"/>
      <c r="X56" s="167"/>
      <c r="Y56" s="183"/>
    </row>
    <row r="57" spans="1:25" ht="12" customHeight="1" x14ac:dyDescent="0.15">
      <c r="A57"/>
      <c r="B57" s="387" t="s">
        <v>168</v>
      </c>
      <c r="C57" s="360" t="str">
        <f>Interview!C162</f>
        <v>Do project teams specifically consider risk from external software?</v>
      </c>
      <c r="D57" s="361"/>
      <c r="E57" s="30" t="str">
        <f>Interview!E162</f>
        <v>Yes, the majority of them are/do</v>
      </c>
      <c r="F57" s="18">
        <v>6</v>
      </c>
      <c r="G57" s="18">
        <f>IFERROR(VLOOKUP(E57,AnswerCTBL,2,FALSE),0)</f>
        <v>1</v>
      </c>
      <c r="H57" s="166">
        <f>IFERROR(AVERAGE(G57,G58),0)</f>
        <v>0.6</v>
      </c>
      <c r="I57" s="212"/>
      <c r="J57" s="176" t="s">
        <v>495</v>
      </c>
      <c r="K57" s="18">
        <f>IFERROR(VLOOKUP(J57,AnswerCTBL,2,FALSE),0)</f>
        <v>1</v>
      </c>
      <c r="L57" s="109">
        <f>IFERROR(AVERAGE(K57,K58),0)</f>
        <v>0.6</v>
      </c>
      <c r="M57" s="180"/>
      <c r="N57" s="176" t="s">
        <v>495</v>
      </c>
      <c r="O57" s="18">
        <f>IFERROR(VLOOKUP(N57,AnswerCTBL,2,FALSE),0)</f>
        <v>1</v>
      </c>
      <c r="P57" s="109">
        <f>IFERROR(AVERAGE(O57,O58),0)</f>
        <v>0.6</v>
      </c>
      <c r="Q57" s="180"/>
      <c r="R57" s="176" t="s">
        <v>495</v>
      </c>
      <c r="S57" s="18">
        <f>IFERROR(VLOOKUP(R57,AnswerCTBL,2,FALSE),0)</f>
        <v>1</v>
      </c>
      <c r="T57" s="109">
        <f>IFERROR(AVERAGE(S57,S58),0)</f>
        <v>0.6</v>
      </c>
      <c r="U57" s="180"/>
      <c r="V57" s="176" t="s">
        <v>495</v>
      </c>
      <c r="W57" s="18">
        <f>IFERROR(VLOOKUP(V57,AnswerCTBL,2,FALSE),0)</f>
        <v>1</v>
      </c>
      <c r="X57" s="109">
        <f>IFERROR(AVERAGE(W57,W58),0)</f>
        <v>0.6</v>
      </c>
      <c r="Y57" s="180"/>
    </row>
    <row r="58" spans="1:25" ht="12.75" customHeight="1" x14ac:dyDescent="0.15">
      <c r="A58"/>
      <c r="B58" s="389"/>
      <c r="C58" s="362" t="str">
        <f>Interview!C166</f>
        <v>Are the majority of the protection mechanisms and controls captured and mapped back to threats?</v>
      </c>
      <c r="D58" s="363"/>
      <c r="E58" s="30" t="str">
        <f>Interview!E166</f>
        <v>Yes, a small percentage are/do</v>
      </c>
      <c r="F58" s="18">
        <v>7</v>
      </c>
      <c r="G58" s="18">
        <f>IFERROR(VLOOKUP(E58,AnswerCTBL,2,FALSE),0)</f>
        <v>0.2</v>
      </c>
      <c r="H58" s="166"/>
      <c r="I58" s="212"/>
      <c r="J58" s="177" t="s">
        <v>493</v>
      </c>
      <c r="K58" s="18">
        <f>IFERROR(VLOOKUP(J58,AnswerCTBL,2,FALSE),0)</f>
        <v>0.2</v>
      </c>
      <c r="L58" s="109"/>
      <c r="M58" s="180"/>
      <c r="N58" s="177" t="s">
        <v>493</v>
      </c>
      <c r="O58" s="18">
        <f>IFERROR(VLOOKUP(N58,AnswerCTBL,2,FALSE),0)</f>
        <v>0.2</v>
      </c>
      <c r="P58" s="109"/>
      <c r="Q58" s="180"/>
      <c r="R58" s="177" t="s">
        <v>493</v>
      </c>
      <c r="S58" s="18">
        <f>IFERROR(VLOOKUP(R58,AnswerCTBL,2,FALSE),0)</f>
        <v>0.2</v>
      </c>
      <c r="T58" s="109"/>
      <c r="U58" s="180"/>
      <c r="V58" s="177" t="s">
        <v>493</v>
      </c>
      <c r="W58" s="18">
        <f>IFERROR(VLOOKUP(V58,AnswerCTBL,2,FALSE),0)</f>
        <v>0.2</v>
      </c>
      <c r="X58" s="109"/>
      <c r="Y58" s="180"/>
    </row>
    <row r="59" spans="1:25" ht="12.75" customHeight="1" x14ac:dyDescent="0.15">
      <c r="A59"/>
      <c r="B59" s="395" t="s">
        <v>176</v>
      </c>
      <c r="C59" s="396"/>
      <c r="D59" s="397"/>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387" t="s">
        <v>177</v>
      </c>
      <c r="C60" s="360" t="str">
        <f>Interview!C173</f>
        <v>Do project teams specify security requirements during development?</v>
      </c>
      <c r="D60" s="361"/>
      <c r="E60" s="30" t="str">
        <f>Interview!E173</f>
        <v>Yes, the majority of them are/do</v>
      </c>
      <c r="F60" s="18">
        <v>8</v>
      </c>
      <c r="G60" s="18">
        <f>IFERROR(VLOOKUP(E60,AnswerCTBL,2,FALSE),0)</f>
        <v>1</v>
      </c>
      <c r="H60" s="166">
        <f>IFERROR(AVERAGE(G60,G61),0)</f>
        <v>1</v>
      </c>
      <c r="I60" s="430">
        <f>SUM(H60,H63,H66)</f>
        <v>1.55</v>
      </c>
      <c r="J60" s="176" t="s">
        <v>495</v>
      </c>
      <c r="K60" s="18">
        <f>IFERROR(VLOOKUP(J60,AnswerCTBL,2,FALSE),0)</f>
        <v>1</v>
      </c>
      <c r="L60" s="109">
        <f>IFERROR(AVERAGE(K60,K61),0)</f>
        <v>1</v>
      </c>
      <c r="M60" s="444">
        <f>SUM(L60,L63,L66)</f>
        <v>1.7000000000000002</v>
      </c>
      <c r="N60" s="176" t="s">
        <v>495</v>
      </c>
      <c r="O60" s="18">
        <f>IFERROR(VLOOKUP(N60,AnswerCTBL,2,FALSE),0)</f>
        <v>1</v>
      </c>
      <c r="P60" s="109">
        <f>IFERROR(AVERAGE(O60,O61),0)</f>
        <v>1</v>
      </c>
      <c r="Q60" s="444">
        <f>SUM(P60,P63,P66)</f>
        <v>1.7000000000000002</v>
      </c>
      <c r="R60" s="176" t="s">
        <v>495</v>
      </c>
      <c r="S60" s="18">
        <f>IFERROR(VLOOKUP(R60,AnswerCTBL,2,FALSE),0)</f>
        <v>1</v>
      </c>
      <c r="T60" s="109">
        <f>IFERROR(AVERAGE(S60,S61),0)</f>
        <v>1</v>
      </c>
      <c r="U60" s="444">
        <f>SUM(T60,T63,T66)</f>
        <v>1.9500000000000002</v>
      </c>
      <c r="V60" s="176" t="s">
        <v>495</v>
      </c>
      <c r="W60" s="18">
        <f>IFERROR(VLOOKUP(V60,AnswerCTBL,2,FALSE),0)</f>
        <v>1</v>
      </c>
      <c r="X60" s="109">
        <f>IFERROR(AVERAGE(W60,W61),0)</f>
        <v>1</v>
      </c>
      <c r="Y60" s="444">
        <f>SUM(X60,X63,X66)</f>
        <v>1.9500000000000002</v>
      </c>
    </row>
    <row r="61" spans="1:25" ht="12.75" customHeight="1" x14ac:dyDescent="0.15">
      <c r="A61"/>
      <c r="B61" s="389"/>
      <c r="C61" s="362" t="str">
        <f>Interview!C179</f>
        <v>Do project teams pull requirements from best practices and compliance guidance?</v>
      </c>
      <c r="D61" s="363"/>
      <c r="E61" s="30" t="str">
        <f>Interview!E179</f>
        <v>Yes, the standard set is integrated</v>
      </c>
      <c r="F61" s="18">
        <v>9</v>
      </c>
      <c r="G61" s="18">
        <f>IFERROR(VLOOKUP(E61,AnswerFTBL,2,FALSE),0)</f>
        <v>1</v>
      </c>
      <c r="H61" s="166"/>
      <c r="I61" s="431"/>
      <c r="J61" s="177" t="s">
        <v>432</v>
      </c>
      <c r="K61" s="18">
        <f>IFERROR(VLOOKUP(J61,AnswerFTBL,2,FALSE),0)</f>
        <v>1</v>
      </c>
      <c r="L61" s="109"/>
      <c r="M61" s="445"/>
      <c r="N61" s="177" t="s">
        <v>432</v>
      </c>
      <c r="O61" s="18">
        <f>IFERROR(VLOOKUP(N61,AnswerFTBL,2,FALSE),0)</f>
        <v>1</v>
      </c>
      <c r="P61" s="109"/>
      <c r="Q61" s="445"/>
      <c r="R61" s="177" t="s">
        <v>432</v>
      </c>
      <c r="S61" s="18">
        <f>IFERROR(VLOOKUP(R61,AnswerFTBL,2,FALSE),0)</f>
        <v>1</v>
      </c>
      <c r="T61" s="109"/>
      <c r="U61" s="445"/>
      <c r="V61" s="177" t="s">
        <v>432</v>
      </c>
      <c r="W61" s="18">
        <f>IFERROR(VLOOKUP(V61,AnswerFTBL,2,FALSE),0)</f>
        <v>1</v>
      </c>
      <c r="X61" s="109"/>
      <c r="Y61" s="445"/>
    </row>
    <row r="62" spans="1:25" ht="12.75" customHeight="1" x14ac:dyDescent="0.15">
      <c r="A62"/>
      <c r="B62" s="303"/>
      <c r="C62" s="304"/>
      <c r="D62" s="304"/>
      <c r="E62" s="304"/>
      <c r="F62" s="304"/>
      <c r="G62" s="304"/>
      <c r="H62" s="304"/>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387" t="s">
        <v>186</v>
      </c>
      <c r="C63" s="360" t="str">
        <f>Interview!C185</f>
        <v>Do stakeholders review access control matrices for relevant projects?</v>
      </c>
      <c r="D63" s="361"/>
      <c r="E63" s="30" t="str">
        <f>Interview!E185</f>
        <v>Yes, a small percentage are/do</v>
      </c>
      <c r="F63" s="18">
        <v>10</v>
      </c>
      <c r="G63" s="18">
        <f>IFERROR(VLOOKUP(E63,AnswerCTBL,2,FALSE),0)</f>
        <v>0.2</v>
      </c>
      <c r="H63" s="166">
        <f>IFERROR(AVERAGE(G63,G64),0)</f>
        <v>0.35</v>
      </c>
      <c r="I63" s="212"/>
      <c r="J63" s="176" t="s">
        <v>493</v>
      </c>
      <c r="K63" s="18">
        <f>IFERROR(VLOOKUP(J63,AnswerCTBL,2,FALSE),0)</f>
        <v>0.2</v>
      </c>
      <c r="L63" s="109">
        <f>IFERROR(AVERAGE(K63,K64),0)</f>
        <v>0.35</v>
      </c>
      <c r="M63" s="180"/>
      <c r="N63" s="176" t="s">
        <v>493</v>
      </c>
      <c r="O63" s="18">
        <f>IFERROR(VLOOKUP(N63,AnswerCTBL,2,FALSE),0)</f>
        <v>0.2</v>
      </c>
      <c r="P63" s="109">
        <f>IFERROR(AVERAGE(O63,O64),0)</f>
        <v>0.35</v>
      </c>
      <c r="Q63" s="180"/>
      <c r="R63" s="176" t="s">
        <v>493</v>
      </c>
      <c r="S63" s="18">
        <f>IFERROR(VLOOKUP(R63,AnswerCTBL,2,FALSE),0)</f>
        <v>0.2</v>
      </c>
      <c r="T63" s="109">
        <f>IFERROR(AVERAGE(S63,S64),0)</f>
        <v>0.35</v>
      </c>
      <c r="U63" s="180"/>
      <c r="V63" s="176" t="s">
        <v>493</v>
      </c>
      <c r="W63" s="18">
        <f>IFERROR(VLOOKUP(V63,AnswerCTBL,2,FALSE),0)</f>
        <v>0.2</v>
      </c>
      <c r="X63" s="109">
        <f>IFERROR(AVERAGE(W63,W64),0)</f>
        <v>0.35</v>
      </c>
      <c r="Y63" s="180"/>
    </row>
    <row r="64" spans="1:25" ht="12.75" customHeight="1" x14ac:dyDescent="0.15">
      <c r="A64"/>
      <c r="B64" s="389"/>
      <c r="C64" s="362" t="str">
        <f>Interview!C192</f>
        <v>Do project teams specify requirements based on feedback from other security activities?</v>
      </c>
      <c r="D64" s="363"/>
      <c r="E64" s="30" t="str">
        <f>Interview!E192</f>
        <v>Yes, at least half of them are/do</v>
      </c>
      <c r="F64" s="18">
        <v>11</v>
      </c>
      <c r="G64" s="18">
        <f>IFERROR(VLOOKUP(E64,AnswerCTBL,2,FALSE),0)</f>
        <v>0.5</v>
      </c>
      <c r="H64" s="166"/>
      <c r="I64" s="212"/>
      <c r="J64" s="177" t="s">
        <v>494</v>
      </c>
      <c r="K64" s="18">
        <f>IFERROR(VLOOKUP(J64,AnswerCTBL,2,FALSE),0)</f>
        <v>0.5</v>
      </c>
      <c r="L64" s="109"/>
      <c r="M64" s="180"/>
      <c r="N64" s="177" t="s">
        <v>494</v>
      </c>
      <c r="O64" s="18">
        <f>IFERROR(VLOOKUP(N64,AnswerCTBL,2,FALSE),0)</f>
        <v>0.5</v>
      </c>
      <c r="P64" s="109"/>
      <c r="Q64" s="180"/>
      <c r="R64" s="177" t="s">
        <v>494</v>
      </c>
      <c r="S64" s="18">
        <f>IFERROR(VLOOKUP(R64,AnswerCTBL,2,FALSE),0)</f>
        <v>0.5</v>
      </c>
      <c r="T64" s="109"/>
      <c r="U64" s="180"/>
      <c r="V64" s="177" t="s">
        <v>494</v>
      </c>
      <c r="W64" s="18">
        <f>IFERROR(VLOOKUP(V64,AnswerCTBL,2,FALSE),0)</f>
        <v>0.5</v>
      </c>
      <c r="X64" s="109"/>
      <c r="Y64" s="180"/>
    </row>
    <row r="65" spans="1:25" ht="12.75" customHeight="1" x14ac:dyDescent="0.15">
      <c r="A65"/>
      <c r="B65" s="303"/>
      <c r="C65" s="304"/>
      <c r="D65" s="304"/>
      <c r="E65" s="304"/>
      <c r="F65" s="304"/>
      <c r="G65" s="304"/>
      <c r="H65" s="304"/>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398" t="s">
        <v>193</v>
      </c>
      <c r="C66" s="400" t="str">
        <f>Interview!C196</f>
        <v>Do stakeholders review vendor agreements for security requirements?</v>
      </c>
      <c r="D66" s="401"/>
      <c r="E66" s="164" t="str">
        <f>Interview!E196</f>
        <v>Yes, a small percentage are/do</v>
      </c>
      <c r="F66" s="161">
        <v>12</v>
      </c>
      <c r="G66" s="18">
        <f>IFERROR(VLOOKUP(E66,AnswerCTBL,2,FALSE),0)</f>
        <v>0.2</v>
      </c>
      <c r="H66" s="166">
        <f>IFERROR(AVERAGE(G66,G67),0)</f>
        <v>0.2</v>
      </c>
      <c r="I66" s="212"/>
      <c r="J66" s="176" t="s">
        <v>493</v>
      </c>
      <c r="K66" s="18">
        <f>IFERROR(VLOOKUP(J66,AnswerCTBL,2,FALSE),0)</f>
        <v>0.2</v>
      </c>
      <c r="L66" s="109">
        <f>IFERROR(AVERAGE(K66,K67),0)</f>
        <v>0.35</v>
      </c>
      <c r="M66" s="180"/>
      <c r="N66" s="176" t="s">
        <v>493</v>
      </c>
      <c r="O66" s="18">
        <f>IFERROR(VLOOKUP(N66,AnswerCTBL,2,FALSE),0)</f>
        <v>0.2</v>
      </c>
      <c r="P66" s="109">
        <f>IFERROR(AVERAGE(O66,O67),0)</f>
        <v>0.35</v>
      </c>
      <c r="Q66" s="180"/>
      <c r="R66" s="176" t="s">
        <v>493</v>
      </c>
      <c r="S66" s="18">
        <f>IFERROR(VLOOKUP(R66,AnswerCTBL,2,FALSE),0)</f>
        <v>0.2</v>
      </c>
      <c r="T66" s="109">
        <f>IFERROR(AVERAGE(S66,S67),0)</f>
        <v>0.6</v>
      </c>
      <c r="U66" s="180"/>
      <c r="V66" s="176" t="s">
        <v>493</v>
      </c>
      <c r="W66" s="18">
        <f>IFERROR(VLOOKUP(V66,AnswerCTBL,2,FALSE),0)</f>
        <v>0.2</v>
      </c>
      <c r="X66" s="109">
        <f>IFERROR(AVERAGE(W66,W67),0)</f>
        <v>0.6</v>
      </c>
      <c r="Y66" s="180"/>
    </row>
    <row r="67" spans="1:25" ht="12.75" customHeight="1" x14ac:dyDescent="0.15">
      <c r="A67"/>
      <c r="B67" s="399"/>
      <c r="C67" s="402" t="str">
        <f>Interview!C199</f>
        <v>Are audits performed against the security requirements specified by project teams?</v>
      </c>
      <c r="D67" s="403"/>
      <c r="E67" s="165" t="str">
        <f>Interview!E199</f>
        <v>Yes, we did it once</v>
      </c>
      <c r="F67" s="161">
        <v>13</v>
      </c>
      <c r="G67" s="18">
        <f>IFERROR(VLOOKUP(E67,AnswerDTBL,2,FALSE),0)</f>
        <v>0.2</v>
      </c>
      <c r="H67" s="166"/>
      <c r="I67" s="212"/>
      <c r="J67" s="177" t="s">
        <v>427</v>
      </c>
      <c r="K67" s="18">
        <f>IFERROR(VLOOKUP(J67,AnswerDTBL,2,FALSE),0)</f>
        <v>0.5</v>
      </c>
      <c r="L67" s="109"/>
      <c r="M67" s="180"/>
      <c r="N67" s="177" t="s">
        <v>427</v>
      </c>
      <c r="O67" s="18">
        <f>IFERROR(VLOOKUP(N67,AnswerDTBL,2,FALSE),0)</f>
        <v>0.5</v>
      </c>
      <c r="P67" s="109"/>
      <c r="Q67" s="180"/>
      <c r="R67" s="177" t="s">
        <v>428</v>
      </c>
      <c r="S67" s="18">
        <f>IFERROR(VLOOKUP(R67,AnswerDTBL,2,FALSE),0)</f>
        <v>1</v>
      </c>
      <c r="T67" s="109"/>
      <c r="U67" s="180"/>
      <c r="V67" s="177" t="s">
        <v>428</v>
      </c>
      <c r="W67" s="18">
        <f>IFERROR(VLOOKUP(V67,AnswerDTBL,2,FALSE),0)</f>
        <v>1</v>
      </c>
      <c r="X67" s="109"/>
      <c r="Y67" s="180"/>
    </row>
    <row r="68" spans="1:25" ht="12.75" customHeight="1" x14ac:dyDescent="0.15">
      <c r="A68"/>
      <c r="B68" s="395" t="s">
        <v>199</v>
      </c>
      <c r="C68" s="396"/>
      <c r="D68" s="397"/>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387" t="s">
        <v>200</v>
      </c>
      <c r="C69" s="360" t="str">
        <f>Interview!C206</f>
        <v>Are project teams provided with a list of recommended third-party components?</v>
      </c>
      <c r="D69" s="361"/>
      <c r="E69" s="30" t="str">
        <f>Interview!E206</f>
        <v>Yes, there is a standard set</v>
      </c>
      <c r="F69" s="18">
        <v>14</v>
      </c>
      <c r="G69" s="18">
        <f>IFERROR(VLOOKUP(E69,AnswerFTBL,2,FALSE),0)</f>
        <v>0.5</v>
      </c>
      <c r="H69" s="166">
        <f>IFERROR(AVERAGE(G69,G70),0)</f>
        <v>0.35</v>
      </c>
      <c r="I69" s="430">
        <f>SUM(H69,H72,H75)</f>
        <v>1.4500000000000002</v>
      </c>
      <c r="J69" s="176" t="s">
        <v>431</v>
      </c>
      <c r="K69" s="18">
        <f>IFERROR(VLOOKUP(J69,AnswerFTBL,2,FALSE),0)</f>
        <v>0.5</v>
      </c>
      <c r="L69" s="109">
        <f>IFERROR(AVERAGE(K69,K70),0)</f>
        <v>0.35</v>
      </c>
      <c r="M69" s="444">
        <f>SUM(L69,L72,L75)</f>
        <v>1.4500000000000002</v>
      </c>
      <c r="N69" s="176" t="s">
        <v>431</v>
      </c>
      <c r="O69" s="18">
        <f>IFERROR(VLOOKUP(N69,AnswerFTBL,2,FALSE),0)</f>
        <v>0.5</v>
      </c>
      <c r="P69" s="109">
        <f>IFERROR(AVERAGE(O69,O70),0)</f>
        <v>0.35</v>
      </c>
      <c r="Q69" s="444">
        <f>SUM(P69,P72,P75)</f>
        <v>1.7000000000000002</v>
      </c>
      <c r="R69" s="176" t="s">
        <v>431</v>
      </c>
      <c r="S69" s="18">
        <f>IFERROR(VLOOKUP(R69,AnswerFTBL,2,FALSE),0)</f>
        <v>0.5</v>
      </c>
      <c r="T69" s="109">
        <f>IFERROR(AVERAGE(S69,S70),0)</f>
        <v>0.35</v>
      </c>
      <c r="U69" s="444">
        <f>SUM(T69,T72,T75)</f>
        <v>1.7000000000000002</v>
      </c>
      <c r="V69" s="176" t="s">
        <v>431</v>
      </c>
      <c r="W69" s="18">
        <f>IFERROR(VLOOKUP(V69,AnswerFTBL,2,FALSE),0)</f>
        <v>0.5</v>
      </c>
      <c r="X69" s="109">
        <f>IFERROR(AVERAGE(W69,W70),0)</f>
        <v>0.35</v>
      </c>
      <c r="Y69" s="444">
        <f>SUM(X69,X72,X75)</f>
        <v>1.7000000000000002</v>
      </c>
    </row>
    <row r="70" spans="1:25" ht="12.75" customHeight="1" x14ac:dyDescent="0.15">
      <c r="A70"/>
      <c r="B70" s="389"/>
      <c r="C70" s="362" t="str">
        <f>Interview!C211</f>
        <v>Are project teams aware of secure design principles and do they apply them consistently?</v>
      </c>
      <c r="D70" s="363"/>
      <c r="E70" s="30" t="str">
        <f>Interview!E211</f>
        <v>Yes, a small percentage are/do</v>
      </c>
      <c r="F70" s="18">
        <v>15</v>
      </c>
      <c r="G70" s="18">
        <f>IFERROR(VLOOKUP(E70,AnswerCTBL,2,FALSE),0)</f>
        <v>0.2</v>
      </c>
      <c r="H70" s="166"/>
      <c r="I70" s="431"/>
      <c r="J70" s="177" t="s">
        <v>493</v>
      </c>
      <c r="K70" s="18">
        <f>IFERROR(VLOOKUP(J70,AnswerCTBL,2,FALSE),0)</f>
        <v>0.2</v>
      </c>
      <c r="L70" s="109"/>
      <c r="M70" s="445"/>
      <c r="N70" s="177" t="s">
        <v>493</v>
      </c>
      <c r="O70" s="18">
        <f>IFERROR(VLOOKUP(N70,AnswerCTBL,2,FALSE),0)</f>
        <v>0.2</v>
      </c>
      <c r="P70" s="109"/>
      <c r="Q70" s="445"/>
      <c r="R70" s="177" t="s">
        <v>493</v>
      </c>
      <c r="S70" s="18">
        <f>IFERROR(VLOOKUP(R70,AnswerCTBL,2,FALSE),0)</f>
        <v>0.2</v>
      </c>
      <c r="T70" s="109"/>
      <c r="U70" s="445"/>
      <c r="V70" s="177" t="s">
        <v>493</v>
      </c>
      <c r="W70" s="18">
        <f>IFERROR(VLOOKUP(V70,AnswerCTBL,2,FALSE),0)</f>
        <v>0.2</v>
      </c>
      <c r="X70" s="109"/>
      <c r="Y70" s="445"/>
    </row>
    <row r="71" spans="1:25" ht="12.75" customHeight="1" x14ac:dyDescent="0.15">
      <c r="A71"/>
      <c r="B71" s="303"/>
      <c r="C71" s="304"/>
      <c r="D71" s="304"/>
      <c r="E71" s="304"/>
      <c r="F71" s="304"/>
      <c r="G71" s="304"/>
      <c r="H71" s="304"/>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387" t="s">
        <v>207</v>
      </c>
      <c r="C72" s="360" t="str">
        <f>Interview!C216</f>
        <v>Do you advertise shared security services with guidance for project teams?</v>
      </c>
      <c r="D72" s="361"/>
      <c r="E72" s="30" t="str">
        <f>Interview!E216</f>
        <v>Yes, across the organization</v>
      </c>
      <c r="F72" s="18">
        <v>16</v>
      </c>
      <c r="G72" s="18">
        <f>IFERROR(VLOOKUP(E72,AnswerGTBL,2,FALSE),0)</f>
        <v>0.5</v>
      </c>
      <c r="H72" s="166">
        <f>IFERROR(AVERAGE(G72,G73),0)</f>
        <v>0.75</v>
      </c>
      <c r="I72" s="212"/>
      <c r="J72" s="176" t="s">
        <v>444</v>
      </c>
      <c r="K72" s="18">
        <f>IFERROR(VLOOKUP(J72,AnswerGTBL,2,FALSE),0)</f>
        <v>0.5</v>
      </c>
      <c r="L72" s="109">
        <f>IFERROR(AVERAGE(K72,K73),0)</f>
        <v>0.75</v>
      </c>
      <c r="M72" s="180"/>
      <c r="N72" s="176" t="s">
        <v>443</v>
      </c>
      <c r="O72" s="18">
        <f>IFERROR(VLOOKUP(N72,AnswerGTBL,2,FALSE),0)</f>
        <v>1</v>
      </c>
      <c r="P72" s="109">
        <f>IFERROR(AVERAGE(O72,O73),0)</f>
        <v>1</v>
      </c>
      <c r="Q72" s="180"/>
      <c r="R72" s="176" t="s">
        <v>443</v>
      </c>
      <c r="S72" s="18">
        <f>IFERROR(VLOOKUP(R72,AnswerGTBL,2,FALSE),0)</f>
        <v>1</v>
      </c>
      <c r="T72" s="109">
        <f>IFERROR(AVERAGE(S72,S73),0)</f>
        <v>1</v>
      </c>
      <c r="U72" s="180"/>
      <c r="V72" s="176" t="s">
        <v>443</v>
      </c>
      <c r="W72" s="18">
        <f>IFERROR(VLOOKUP(V72,AnswerGTBL,2,FALSE),0)</f>
        <v>1</v>
      </c>
      <c r="X72" s="109">
        <f>IFERROR(AVERAGE(W72,W73),0)</f>
        <v>1</v>
      </c>
      <c r="Y72" s="180"/>
    </row>
    <row r="73" spans="1:25" ht="12.75" customHeight="1" x14ac:dyDescent="0.15">
      <c r="A73"/>
      <c r="B73" s="389"/>
      <c r="C73" s="362" t="str">
        <f>Interview!C223</f>
        <v>Are project teams provided with prescriptive design patterns based on their application architecture?</v>
      </c>
      <c r="D73" s="363"/>
      <c r="E73" s="30" t="str">
        <f>Interview!E223</f>
        <v>Yes, the standard set is integrated</v>
      </c>
      <c r="F73" s="18">
        <v>17</v>
      </c>
      <c r="G73" s="18">
        <f>IFERROR(VLOOKUP(E73,AnswerFTBL,2,FALSE),0)</f>
        <v>1</v>
      </c>
      <c r="H73" s="166"/>
      <c r="I73" s="212"/>
      <c r="J73" s="177" t="s">
        <v>432</v>
      </c>
      <c r="K73" s="18">
        <f>IFERROR(VLOOKUP(J73,AnswerFTBL,2,FALSE),0)</f>
        <v>1</v>
      </c>
      <c r="L73" s="109"/>
      <c r="M73" s="180"/>
      <c r="N73" s="177" t="s">
        <v>432</v>
      </c>
      <c r="O73" s="18">
        <f>IFERROR(VLOOKUP(N73,AnswerFTBL,2,FALSE),0)</f>
        <v>1</v>
      </c>
      <c r="P73" s="109"/>
      <c r="Q73" s="180"/>
      <c r="R73" s="177" t="s">
        <v>432</v>
      </c>
      <c r="S73" s="18">
        <f>IFERROR(VLOOKUP(R73,AnswerFTBL,2,FALSE),0)</f>
        <v>1</v>
      </c>
      <c r="T73" s="109"/>
      <c r="U73" s="180"/>
      <c r="V73" s="177" t="s">
        <v>432</v>
      </c>
      <c r="W73" s="18">
        <f>IFERROR(VLOOKUP(V73,AnswerFTBL,2,FALSE),0)</f>
        <v>1</v>
      </c>
      <c r="X73" s="109"/>
      <c r="Y73" s="180"/>
    </row>
    <row r="74" spans="1:25" ht="12.75" customHeight="1" x14ac:dyDescent="0.15">
      <c r="A74"/>
      <c r="B74" s="303"/>
      <c r="C74" s="304"/>
      <c r="D74" s="304"/>
      <c r="E74" s="304"/>
      <c r="F74" s="304"/>
      <c r="G74" s="304"/>
      <c r="H74" s="304"/>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387" t="s">
        <v>217</v>
      </c>
      <c r="C75" s="360" t="str">
        <f>Interview!C229</f>
        <v>Do project teams build software from centrally-controlled platforms and frameworks?</v>
      </c>
      <c r="D75" s="361"/>
      <c r="E75" s="30" t="str">
        <f>Interview!E229</f>
        <v>Yes, a small percentage are/do</v>
      </c>
      <c r="F75" s="18">
        <v>18</v>
      </c>
      <c r="G75" s="18">
        <f>IFERROR(VLOOKUP(E75,AnswerCTBL,2,FALSE),0)</f>
        <v>0.2</v>
      </c>
      <c r="H75" s="166">
        <f>IFERROR(AVERAGE(G75,G76),0)</f>
        <v>0.35</v>
      </c>
      <c r="I75" s="212"/>
      <c r="J75" s="176" t="s">
        <v>493</v>
      </c>
      <c r="K75" s="18">
        <f>IFERROR(VLOOKUP(J75,AnswerCTBL,2,FALSE),0)</f>
        <v>0.2</v>
      </c>
      <c r="L75" s="109">
        <f>IFERROR(AVERAGE(K75,K76),0)</f>
        <v>0.35</v>
      </c>
      <c r="M75" s="180"/>
      <c r="N75" s="176" t="s">
        <v>493</v>
      </c>
      <c r="O75" s="18">
        <f>IFERROR(VLOOKUP(N75,AnswerCTBL,2,FALSE),0)</f>
        <v>0.2</v>
      </c>
      <c r="P75" s="109">
        <f>IFERROR(AVERAGE(O75,O76),0)</f>
        <v>0.35</v>
      </c>
      <c r="Q75" s="180"/>
      <c r="R75" s="176" t="s">
        <v>493</v>
      </c>
      <c r="S75" s="18">
        <f>IFERROR(VLOOKUP(R75,AnswerCTBL,2,FALSE),0)</f>
        <v>0.2</v>
      </c>
      <c r="T75" s="109">
        <f>IFERROR(AVERAGE(S75,S76),0)</f>
        <v>0.35</v>
      </c>
      <c r="U75" s="180"/>
      <c r="V75" s="176" t="s">
        <v>493</v>
      </c>
      <c r="W75" s="18">
        <f>IFERROR(VLOOKUP(V75,AnswerCTBL,2,FALSE),0)</f>
        <v>0.2</v>
      </c>
      <c r="X75" s="109">
        <f>IFERROR(AVERAGE(W75,W76),0)</f>
        <v>0.35</v>
      </c>
      <c r="Y75" s="180"/>
    </row>
    <row r="76" spans="1:25" ht="12.75" customHeight="1" x14ac:dyDescent="0.15">
      <c r="A76"/>
      <c r="B76" s="388"/>
      <c r="C76" s="390" t="str">
        <f>Interview!C233</f>
        <v>Are project teams audited for the use of secure architecture components?</v>
      </c>
      <c r="D76" s="391"/>
      <c r="E76" s="30" t="str">
        <f>Interview!E233</f>
        <v>Yes, we do it every few years</v>
      </c>
      <c r="F76" s="18">
        <v>19</v>
      </c>
      <c r="G76" s="18">
        <f>IFERROR(VLOOKUP(E76,AnswerDTBL,2,FALSE),0)</f>
        <v>0.5</v>
      </c>
      <c r="H76" s="166"/>
      <c r="I76" s="214"/>
      <c r="J76" s="177" t="s">
        <v>427</v>
      </c>
      <c r="K76" s="18">
        <f>IFERROR(VLOOKUP(J76,AnswerDTBL,2,FALSE),0)</f>
        <v>0.5</v>
      </c>
      <c r="L76" s="109"/>
      <c r="M76" s="180"/>
      <c r="N76" s="177" t="s">
        <v>427</v>
      </c>
      <c r="O76" s="18">
        <f>IFERROR(VLOOKUP(N76,AnswerDTBL,2,FALSE),0)</f>
        <v>0.5</v>
      </c>
      <c r="P76" s="109"/>
      <c r="Q76" s="180"/>
      <c r="R76" s="177" t="s">
        <v>427</v>
      </c>
      <c r="S76" s="18">
        <f>IFERROR(VLOOKUP(R76,AnswerDTBL,2,FALSE),0)</f>
        <v>0.5</v>
      </c>
      <c r="T76" s="109"/>
      <c r="U76" s="180"/>
      <c r="V76" s="177" t="s">
        <v>427</v>
      </c>
      <c r="W76" s="18">
        <f>IFERROR(VLOOKUP(V76,AnswerDTBL,2,FALSE),0)</f>
        <v>0.5</v>
      </c>
      <c r="X76" s="109"/>
      <c r="Y76" s="180"/>
    </row>
    <row r="77" spans="1:25" ht="12.75" customHeight="1" x14ac:dyDescent="0.15">
      <c r="A77"/>
      <c r="B77" s="337" t="s">
        <v>222</v>
      </c>
      <c r="C77" s="337"/>
      <c r="D77" s="337"/>
      <c r="E77" s="337" t="s">
        <v>461</v>
      </c>
      <c r="F77" s="337"/>
      <c r="G77" s="337"/>
      <c r="H77" s="337"/>
      <c r="I77" s="337"/>
      <c r="J77" s="450" t="s">
        <v>460</v>
      </c>
      <c r="K77" s="337"/>
      <c r="L77" s="337"/>
      <c r="M77" s="451"/>
      <c r="N77" s="450" t="s">
        <v>462</v>
      </c>
      <c r="O77" s="337"/>
      <c r="P77" s="337"/>
      <c r="Q77" s="451"/>
      <c r="R77" s="450" t="s">
        <v>463</v>
      </c>
      <c r="S77" s="337"/>
      <c r="T77" s="337"/>
      <c r="U77" s="451"/>
      <c r="V77" s="450" t="s">
        <v>464</v>
      </c>
      <c r="W77" s="337"/>
      <c r="X77" s="337"/>
      <c r="Y77" s="451"/>
    </row>
    <row r="78" spans="1:25" ht="12.75" customHeight="1" x14ac:dyDescent="0.15">
      <c r="A78"/>
      <c r="B78" s="259" t="s">
        <v>223</v>
      </c>
      <c r="C78" s="260"/>
      <c r="D78" s="261"/>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04" t="s">
        <v>224</v>
      </c>
      <c r="C79" s="393" t="str">
        <f>Interview!C239</f>
        <v>Do project teams document the attack perimeter of software designs?</v>
      </c>
      <c r="D79" s="394"/>
      <c r="E79" s="155" t="str">
        <f>Interview!E239</f>
        <v>Yes, the majority of them are/do</v>
      </c>
      <c r="F79" s="18">
        <v>1</v>
      </c>
      <c r="G79" s="18">
        <f>IFERROR(VLOOKUP(E79,AnswerCTBL,2,FALSE),0)</f>
        <v>1</v>
      </c>
      <c r="H79" s="166">
        <f>IFERROR(AVERAGE(G79,G80),0)</f>
        <v>0.75</v>
      </c>
      <c r="I79" s="406">
        <f>SUM(H79,H82,H85)</f>
        <v>1.85</v>
      </c>
      <c r="J79" s="176" t="s">
        <v>495</v>
      </c>
      <c r="K79" s="18">
        <f>IFERROR(VLOOKUP(J79,AnswerCTBL,2,FALSE),0)</f>
        <v>1</v>
      </c>
      <c r="L79" s="109">
        <f>IFERROR(AVERAGE(K79,K80),0)</f>
        <v>0.75</v>
      </c>
      <c r="M79" s="446">
        <f>SUM(L79,L82,L85)</f>
        <v>1.85</v>
      </c>
      <c r="N79" s="176" t="s">
        <v>495</v>
      </c>
      <c r="O79" s="18">
        <f>IFERROR(VLOOKUP(N79,AnswerCTBL,2,FALSE),0)</f>
        <v>1</v>
      </c>
      <c r="P79" s="109">
        <f>IFERROR(AVERAGE(O79,O80),0)</f>
        <v>0.75</v>
      </c>
      <c r="Q79" s="446">
        <f>SUM(P79,P82,P85)</f>
        <v>1.85</v>
      </c>
      <c r="R79" s="176" t="s">
        <v>495</v>
      </c>
      <c r="S79" s="18">
        <f>IFERROR(VLOOKUP(R79,AnswerCTBL,2,FALSE),0)</f>
        <v>1</v>
      </c>
      <c r="T79" s="109">
        <f>IFERROR(AVERAGE(S79,S80),0)</f>
        <v>0.75</v>
      </c>
      <c r="U79" s="446">
        <f>SUM(T79,T82,T85)</f>
        <v>2</v>
      </c>
      <c r="V79" s="176" t="s">
        <v>495</v>
      </c>
      <c r="W79" s="18">
        <f>IFERROR(VLOOKUP(V79,AnswerCTBL,2,FALSE),0)</f>
        <v>1</v>
      </c>
      <c r="X79" s="109">
        <f>IFERROR(AVERAGE(W79,W80),0)</f>
        <v>0.75</v>
      </c>
      <c r="Y79" s="446">
        <f>SUM(X79,X82,X85)</f>
        <v>2</v>
      </c>
    </row>
    <row r="80" spans="1:25" ht="12.75" customHeight="1" x14ac:dyDescent="0.15">
      <c r="A80"/>
      <c r="B80" s="405"/>
      <c r="C80" s="362" t="str">
        <f>Interview!C247</f>
        <v>Do project teams check software designs against known security risks?</v>
      </c>
      <c r="D80" s="363"/>
      <c r="E80" s="30" t="str">
        <f>Interview!E247</f>
        <v>Yes, at least half of them are/do</v>
      </c>
      <c r="F80" s="18">
        <v>2</v>
      </c>
      <c r="G80" s="18">
        <f>IFERROR(VLOOKUP(E80,AnswerCTBL,2,FALSE),0)</f>
        <v>0.5</v>
      </c>
      <c r="H80" s="166"/>
      <c r="I80" s="407"/>
      <c r="J80" s="177" t="s">
        <v>494</v>
      </c>
      <c r="K80" s="18">
        <f>IFERROR(VLOOKUP(J80,AnswerCTBL,2,FALSE),0)</f>
        <v>0.5</v>
      </c>
      <c r="L80" s="109"/>
      <c r="M80" s="447"/>
      <c r="N80" s="177" t="s">
        <v>494</v>
      </c>
      <c r="O80" s="18">
        <f>IFERROR(VLOOKUP(N80,AnswerCTBL,2,FALSE),0)</f>
        <v>0.5</v>
      </c>
      <c r="P80" s="109"/>
      <c r="Q80" s="447"/>
      <c r="R80" s="177" t="s">
        <v>494</v>
      </c>
      <c r="S80" s="18">
        <f>IFERROR(VLOOKUP(R80,AnswerCTBL,2,FALSE),0)</f>
        <v>0.5</v>
      </c>
      <c r="T80" s="109"/>
      <c r="U80" s="447"/>
      <c r="V80" s="177" t="s">
        <v>494</v>
      </c>
      <c r="W80" s="18">
        <f>IFERROR(VLOOKUP(V80,AnswerCTBL,2,FALSE),0)</f>
        <v>0.5</v>
      </c>
      <c r="X80" s="109"/>
      <c r="Y80" s="447"/>
    </row>
    <row r="81" spans="1:25" ht="12.75" customHeight="1" x14ac:dyDescent="0.15">
      <c r="A81"/>
      <c r="B81" s="303"/>
      <c r="C81" s="304"/>
      <c r="D81" s="304"/>
      <c r="E81" s="304"/>
      <c r="F81" s="304"/>
      <c r="G81" s="304"/>
      <c r="H81" s="304"/>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08" t="s">
        <v>237</v>
      </c>
      <c r="C82" s="360" t="str">
        <f>Interview!C254</f>
        <v>Do project teams specifically analyze design elements for security mechanisms?</v>
      </c>
      <c r="D82" s="361"/>
      <c r="E82" s="30" t="str">
        <f>Interview!E254</f>
        <v>Yes, at least half of them are/do</v>
      </c>
      <c r="F82" s="18">
        <v>3</v>
      </c>
      <c r="G82" s="18">
        <f>IFERROR(VLOOKUP(E82,AnswerCTBL,2,FALSE),0)</f>
        <v>0.5</v>
      </c>
      <c r="H82" s="166">
        <f>IFERROR(AVERAGE(G82,G83),0)</f>
        <v>0.5</v>
      </c>
      <c r="I82" s="212"/>
      <c r="J82" s="176" t="s">
        <v>494</v>
      </c>
      <c r="K82" s="18">
        <f>IFERROR(VLOOKUP(J82,AnswerCTBL,2,FALSE),0)</f>
        <v>0.5</v>
      </c>
      <c r="L82" s="109">
        <f>IFERROR(AVERAGE(K82,K83),0)</f>
        <v>0.5</v>
      </c>
      <c r="M82" s="180"/>
      <c r="N82" s="176" t="s">
        <v>494</v>
      </c>
      <c r="O82" s="18">
        <f>IFERROR(VLOOKUP(N82,AnswerCTBL,2,FALSE),0)</f>
        <v>0.5</v>
      </c>
      <c r="P82" s="109">
        <f>IFERROR(AVERAGE(O82,O83),0)</f>
        <v>0.5</v>
      </c>
      <c r="Q82" s="180"/>
      <c r="R82" s="176" t="s">
        <v>494</v>
      </c>
      <c r="S82" s="18">
        <f>IFERROR(VLOOKUP(R82,AnswerCTBL,2,FALSE),0)</f>
        <v>0.5</v>
      </c>
      <c r="T82" s="109">
        <f>IFERROR(AVERAGE(S82,S83),0)</f>
        <v>0.5</v>
      </c>
      <c r="U82" s="180"/>
      <c r="V82" s="176" t="s">
        <v>494</v>
      </c>
      <c r="W82" s="18">
        <f>IFERROR(VLOOKUP(V82,AnswerCTBL,2,FALSE),0)</f>
        <v>0.5</v>
      </c>
      <c r="X82" s="109">
        <f>IFERROR(AVERAGE(W82,W83),0)</f>
        <v>0.5</v>
      </c>
      <c r="Y82" s="180"/>
    </row>
    <row r="83" spans="1:25" ht="12.75" customHeight="1" x14ac:dyDescent="0.15">
      <c r="A83"/>
      <c r="B83" s="405"/>
      <c r="C83" s="362" t="str">
        <f>Interview!C259</f>
        <v>Are project stakeholders aware of how to obtain a formal secure design review?</v>
      </c>
      <c r="D83" s="363"/>
      <c r="E83" s="30" t="str">
        <f>Interview!E259</f>
        <v>Yes, approx. half of them are aware</v>
      </c>
      <c r="F83" s="18">
        <v>4</v>
      </c>
      <c r="G83" s="18">
        <f>IFERROR(VLOOKUP(E83,AnswerBTBL,2,FALSE),0)</f>
        <v>0.5</v>
      </c>
      <c r="H83" s="166"/>
      <c r="I83" s="212"/>
      <c r="J83" s="177" t="s">
        <v>446</v>
      </c>
      <c r="K83" s="18">
        <f>IFERROR(VLOOKUP(J83,AnswerBTBL,2,FALSE),0)</f>
        <v>0.5</v>
      </c>
      <c r="L83" s="109"/>
      <c r="M83" s="180"/>
      <c r="N83" s="177" t="s">
        <v>446</v>
      </c>
      <c r="O83" s="18">
        <f>IFERROR(VLOOKUP(N83,AnswerBTBL,2,FALSE),0)</f>
        <v>0.5</v>
      </c>
      <c r="P83" s="109"/>
      <c r="Q83" s="180"/>
      <c r="R83" s="177" t="s">
        <v>446</v>
      </c>
      <c r="S83" s="18">
        <f>IFERROR(VLOOKUP(R83,AnswerBTBL,2,FALSE),0)</f>
        <v>0.5</v>
      </c>
      <c r="T83" s="109"/>
      <c r="U83" s="180"/>
      <c r="V83" s="177" t="s">
        <v>446</v>
      </c>
      <c r="W83" s="18">
        <f>IFERROR(VLOOKUP(V83,AnswerBTBL,2,FALSE),0)</f>
        <v>0.5</v>
      </c>
      <c r="X83" s="109"/>
      <c r="Y83" s="180"/>
    </row>
    <row r="84" spans="1:25" ht="12.75" customHeight="1" x14ac:dyDescent="0.15">
      <c r="A84"/>
      <c r="B84" s="303"/>
      <c r="C84" s="304"/>
      <c r="D84" s="304"/>
      <c r="E84" s="304"/>
      <c r="F84" s="304"/>
      <c r="G84" s="304"/>
      <c r="H84" s="304"/>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08" t="s">
        <v>244</v>
      </c>
      <c r="C85" s="360" t="str">
        <f>Interview!C265</f>
        <v>Does the secure design review process incorporate detailed data-level analysis?</v>
      </c>
      <c r="D85" s="361"/>
      <c r="E85" s="30" t="str">
        <f>Interview!E265</f>
        <v>Yes, a small percentage are/do</v>
      </c>
      <c r="F85" s="18">
        <v>5</v>
      </c>
      <c r="G85" s="18">
        <f>IFERROR(VLOOKUP(E85,AnswerCTBL,2,FALSE),0)</f>
        <v>0.2</v>
      </c>
      <c r="H85" s="166">
        <f>IFERROR(AVERAGE(G85,G86),0)</f>
        <v>0.6</v>
      </c>
      <c r="I85" s="212"/>
      <c r="J85" s="176" t="s">
        <v>493</v>
      </c>
      <c r="K85" s="18">
        <f>IFERROR(VLOOKUP(J85,AnswerCTBL,2,FALSE),0)</f>
        <v>0.2</v>
      </c>
      <c r="L85" s="109">
        <f>IFERROR(AVERAGE(K85,K86),0)</f>
        <v>0.6</v>
      </c>
      <c r="M85" s="180"/>
      <c r="N85" s="176" t="s">
        <v>493</v>
      </c>
      <c r="O85" s="18">
        <f>IFERROR(VLOOKUP(N85,AnswerCTBL,2,FALSE),0)</f>
        <v>0.2</v>
      </c>
      <c r="P85" s="109">
        <f>IFERROR(AVERAGE(O85,O86),0)</f>
        <v>0.6</v>
      </c>
      <c r="Q85" s="180"/>
      <c r="R85" s="176" t="s">
        <v>494</v>
      </c>
      <c r="S85" s="18">
        <f>IFERROR(VLOOKUP(R85,AnswerCTBL,2,FALSE),0)</f>
        <v>0.5</v>
      </c>
      <c r="T85" s="109">
        <f>IFERROR(AVERAGE(S85,S86),0)</f>
        <v>0.75</v>
      </c>
      <c r="U85" s="180"/>
      <c r="V85" s="176" t="s">
        <v>494</v>
      </c>
      <c r="W85" s="18">
        <f>IFERROR(VLOOKUP(V85,AnswerCTBL,2,FALSE),0)</f>
        <v>0.5</v>
      </c>
      <c r="X85" s="109">
        <f>IFERROR(AVERAGE(W85,W86),0)</f>
        <v>0.75</v>
      </c>
      <c r="Y85" s="180"/>
    </row>
    <row r="86" spans="1:25" ht="12.75" customHeight="1" x14ac:dyDescent="0.15">
      <c r="A86"/>
      <c r="B86" s="405"/>
      <c r="C86" s="362" t="str">
        <f>Interview!C270</f>
        <v>Does a minimum security baseline exist for secure design review results?</v>
      </c>
      <c r="D86" s="363"/>
      <c r="E86" s="30" t="str">
        <f>Interview!E270</f>
        <v>Yes, the standard set is integrated</v>
      </c>
      <c r="F86" s="18">
        <v>6</v>
      </c>
      <c r="G86" s="18">
        <f>IFERROR(VLOOKUP(E86,AnswerFTBL,2,FALSE),0)</f>
        <v>1</v>
      </c>
      <c r="H86" s="166"/>
      <c r="I86" s="212"/>
      <c r="J86" s="177" t="s">
        <v>432</v>
      </c>
      <c r="K86" s="18">
        <f>IFERROR(VLOOKUP(J86,AnswerFTBL,2,FALSE),0)</f>
        <v>1</v>
      </c>
      <c r="L86" s="109"/>
      <c r="M86" s="180"/>
      <c r="N86" s="177" t="s">
        <v>432</v>
      </c>
      <c r="O86" s="18">
        <f>IFERROR(VLOOKUP(N86,AnswerFTBL,2,FALSE),0)</f>
        <v>1</v>
      </c>
      <c r="P86" s="109"/>
      <c r="Q86" s="180"/>
      <c r="R86" s="177" t="s">
        <v>432</v>
      </c>
      <c r="S86" s="18">
        <f>IFERROR(VLOOKUP(R86,AnswerFTBL,2,FALSE),0)</f>
        <v>1</v>
      </c>
      <c r="T86" s="109"/>
      <c r="U86" s="180"/>
      <c r="V86" s="177" t="s">
        <v>432</v>
      </c>
      <c r="W86" s="18">
        <f>IFERROR(VLOOKUP(V86,AnswerFTBL,2,FALSE),0)</f>
        <v>1</v>
      </c>
      <c r="X86" s="109"/>
      <c r="Y86" s="180"/>
    </row>
    <row r="87" spans="1:25" ht="12.75" customHeight="1" x14ac:dyDescent="0.15">
      <c r="A87"/>
      <c r="B87" s="409" t="s">
        <v>381</v>
      </c>
      <c r="C87" s="410"/>
      <c r="D87" s="411"/>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12" t="s">
        <v>378</v>
      </c>
      <c r="C88" s="400" t="str">
        <f>Interview!C277</f>
        <v>Do project teams have review checklists based on common security related problems?</v>
      </c>
      <c r="D88" s="361"/>
      <c r="E88" s="162" t="str">
        <f>Interview!E277</f>
        <v>Yes, localized to business areas</v>
      </c>
      <c r="F88" s="161">
        <v>7</v>
      </c>
      <c r="G88" s="18">
        <f>IFERROR(VLOOKUP(E88,AnswerGTBL,2,FALSE),0)</f>
        <v>0.2</v>
      </c>
      <c r="H88" s="166">
        <f>IFERROR(AVERAGE(G88,G89),0)</f>
        <v>0.35</v>
      </c>
      <c r="I88" s="406">
        <f>SUM(H88,H91,H94)</f>
        <v>1.0499999999999998</v>
      </c>
      <c r="J88" s="176" t="s">
        <v>442</v>
      </c>
      <c r="K88" s="18">
        <f>IFERROR(VLOOKUP(J88,AnswerGTBL,2,FALSE),0)</f>
        <v>0.2</v>
      </c>
      <c r="L88" s="109">
        <f>IFERROR(AVERAGE(K88,K89),0)</f>
        <v>0.35</v>
      </c>
      <c r="M88" s="446">
        <f>SUM(L88,L91,L94)</f>
        <v>1.2</v>
      </c>
      <c r="N88" s="176" t="s">
        <v>444</v>
      </c>
      <c r="O88" s="18">
        <f>IFERROR(VLOOKUP(N88,AnswerGTBL,2,FALSE),0)</f>
        <v>0.5</v>
      </c>
      <c r="P88" s="109">
        <f>IFERROR(AVERAGE(O88,O89),0)</f>
        <v>0.5</v>
      </c>
      <c r="Q88" s="446">
        <f>SUM(P88,P91,P94)</f>
        <v>1.35</v>
      </c>
      <c r="R88" s="176" t="s">
        <v>444</v>
      </c>
      <c r="S88" s="18">
        <f>IFERROR(VLOOKUP(R88,AnswerGTBL,2,FALSE),0)</f>
        <v>0.5</v>
      </c>
      <c r="T88" s="109">
        <f>IFERROR(AVERAGE(S88,S89),0)</f>
        <v>0.5</v>
      </c>
      <c r="U88" s="446">
        <f>SUM(T88,T91,T94)</f>
        <v>1.6</v>
      </c>
      <c r="V88" s="176" t="s">
        <v>443</v>
      </c>
      <c r="W88" s="18">
        <f>IFERROR(VLOOKUP(V88,AnswerGTBL,2,FALSE),0)</f>
        <v>1</v>
      </c>
      <c r="X88" s="109">
        <f>IFERROR(AVERAGE(W88,W89),0)</f>
        <v>0.75</v>
      </c>
      <c r="Y88" s="446">
        <f>SUM(X88,X91,X94)</f>
        <v>2</v>
      </c>
    </row>
    <row r="89" spans="1:25" ht="12.75" customHeight="1" x14ac:dyDescent="0.15">
      <c r="A89"/>
      <c r="B89" s="413"/>
      <c r="C89" s="402" t="str">
        <f>Interview!C281</f>
        <v>Do project teams review selected high-risk code?</v>
      </c>
      <c r="D89" s="363"/>
      <c r="E89" s="163" t="str">
        <f>Interview!E281</f>
        <v>Yes, at least half of them are/do</v>
      </c>
      <c r="F89" s="161">
        <v>8</v>
      </c>
      <c r="G89" s="18">
        <f>IFERROR(VLOOKUP(E89,AnswerCTBL,2,FALSE),0)</f>
        <v>0.5</v>
      </c>
      <c r="H89" s="166"/>
      <c r="I89" s="407"/>
      <c r="J89" s="177" t="s">
        <v>494</v>
      </c>
      <c r="K89" s="18">
        <f>IFERROR(VLOOKUP(J89,AnswerCTBL,2,FALSE),0)</f>
        <v>0.5</v>
      </c>
      <c r="L89" s="109"/>
      <c r="M89" s="447"/>
      <c r="N89" s="177" t="s">
        <v>494</v>
      </c>
      <c r="O89" s="18">
        <f>IFERROR(VLOOKUP(N89,AnswerCTBL,2,FALSE),0)</f>
        <v>0.5</v>
      </c>
      <c r="P89" s="109"/>
      <c r="Q89" s="447"/>
      <c r="R89" s="177" t="s">
        <v>494</v>
      </c>
      <c r="S89" s="18">
        <f>IFERROR(VLOOKUP(R89,AnswerCTBL,2,FALSE),0)</f>
        <v>0.5</v>
      </c>
      <c r="T89" s="109"/>
      <c r="U89" s="447"/>
      <c r="V89" s="177" t="s">
        <v>494</v>
      </c>
      <c r="W89" s="18">
        <f>IFERROR(VLOOKUP(V89,AnswerCTBL,2,FALSE),0)</f>
        <v>0.5</v>
      </c>
      <c r="X89" s="109"/>
      <c r="Y89" s="447"/>
    </row>
    <row r="90" spans="1:25" ht="12.75" customHeight="1" x14ac:dyDescent="0.15">
      <c r="A90"/>
      <c r="B90" s="303"/>
      <c r="C90" s="304"/>
      <c r="D90" s="304"/>
      <c r="E90" s="304"/>
      <c r="F90" s="304"/>
      <c r="G90" s="304"/>
      <c r="H90" s="304"/>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08" t="s">
        <v>379</v>
      </c>
      <c r="C91" s="360" t="str">
        <f>Interview!C287</f>
        <v>Can project teams access automated code analysis tools to find security problems?</v>
      </c>
      <c r="D91" s="361"/>
      <c r="E91" s="30" t="str">
        <f>Interview!E287</f>
        <v>Yes, across the organization</v>
      </c>
      <c r="F91" s="18">
        <v>9</v>
      </c>
      <c r="G91" s="18">
        <f>IFERROR(VLOOKUP(E91,AnswerGTBL,2,FALSE),0)</f>
        <v>0.5</v>
      </c>
      <c r="H91" s="166">
        <f>IFERROR(AVERAGE(G91,G92),0)</f>
        <v>0.35</v>
      </c>
      <c r="I91" s="212"/>
      <c r="J91" s="176" t="s">
        <v>444</v>
      </c>
      <c r="K91" s="18">
        <f>IFERROR(VLOOKUP(J91,AnswerGTBL,2,FALSE),0)</f>
        <v>0.5</v>
      </c>
      <c r="L91" s="109">
        <f>IFERROR(AVERAGE(K91,K92),0)</f>
        <v>0.5</v>
      </c>
      <c r="M91" s="180"/>
      <c r="N91" s="176" t="s">
        <v>444</v>
      </c>
      <c r="O91" s="18">
        <f>IFERROR(VLOOKUP(N91,AnswerGTBL,2,FALSE),0)</f>
        <v>0.5</v>
      </c>
      <c r="P91" s="109">
        <f>IFERROR(AVERAGE(O91,O92),0)</f>
        <v>0.5</v>
      </c>
      <c r="Q91" s="180"/>
      <c r="R91" s="176" t="s">
        <v>444</v>
      </c>
      <c r="S91" s="18">
        <f>IFERROR(VLOOKUP(R91,AnswerGTBL,2,FALSE),0)</f>
        <v>0.5</v>
      </c>
      <c r="T91" s="109">
        <f>IFERROR(AVERAGE(S91,S92),0)</f>
        <v>0.75</v>
      </c>
      <c r="U91" s="180"/>
      <c r="V91" s="176" t="s">
        <v>444</v>
      </c>
      <c r="W91" s="18">
        <f>IFERROR(VLOOKUP(V91,AnswerGTBL,2,FALSE),0)</f>
        <v>0.5</v>
      </c>
      <c r="X91" s="109">
        <f>IFERROR(AVERAGE(W91,W92),0)</f>
        <v>0.75</v>
      </c>
      <c r="Y91" s="180"/>
    </row>
    <row r="92" spans="1:25" ht="12.75" customHeight="1" x14ac:dyDescent="0.15">
      <c r="A92"/>
      <c r="B92" s="405"/>
      <c r="C92" s="362" t="str">
        <f>Interview!C291</f>
        <v>Do stakeholders consistently review results from code reviews?</v>
      </c>
      <c r="D92" s="363"/>
      <c r="E92" s="30" t="str">
        <f>Interview!E291</f>
        <v>Yes, a small percentage are/do</v>
      </c>
      <c r="F92" s="18">
        <v>10</v>
      </c>
      <c r="G92" s="18">
        <f>IFERROR(VLOOKUP(E92,AnswerCTBL,2,FALSE),0)</f>
        <v>0.2</v>
      </c>
      <c r="H92" s="166"/>
      <c r="I92" s="212"/>
      <c r="J92" s="177" t="s">
        <v>494</v>
      </c>
      <c r="K92" s="18">
        <f>IFERROR(VLOOKUP(J92,AnswerCTBL,2,FALSE),0)</f>
        <v>0.5</v>
      </c>
      <c r="L92" s="109"/>
      <c r="M92" s="180"/>
      <c r="N92" s="177" t="s">
        <v>494</v>
      </c>
      <c r="O92" s="18">
        <f>IFERROR(VLOOKUP(N92,AnswerCTBL,2,FALSE),0)</f>
        <v>0.5</v>
      </c>
      <c r="P92" s="109"/>
      <c r="Q92" s="180"/>
      <c r="R92" s="177" t="s">
        <v>495</v>
      </c>
      <c r="S92" s="18">
        <f>IFERROR(VLOOKUP(R92,AnswerCTBL,2,FALSE),0)</f>
        <v>1</v>
      </c>
      <c r="T92" s="109"/>
      <c r="U92" s="180"/>
      <c r="V92" s="177" t="s">
        <v>495</v>
      </c>
      <c r="W92" s="18">
        <f>IFERROR(VLOOKUP(V92,AnswerCTBL,2,FALSE),0)</f>
        <v>1</v>
      </c>
      <c r="X92" s="109"/>
      <c r="Y92" s="180"/>
    </row>
    <row r="93" spans="1:25" ht="12.75" customHeight="1" x14ac:dyDescent="0.15">
      <c r="A93"/>
      <c r="B93" s="303"/>
      <c r="C93" s="304"/>
      <c r="D93" s="304"/>
      <c r="E93" s="304"/>
      <c r="F93" s="304"/>
      <c r="G93" s="304"/>
      <c r="H93" s="304"/>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08" t="s">
        <v>380</v>
      </c>
      <c r="C94" s="360" t="str">
        <f>Interview!C296</f>
        <v>Do project teams utilize automation to check code against application-specific coding standards?</v>
      </c>
      <c r="D94" s="361"/>
      <c r="E94" s="30" t="str">
        <f>Interview!E296</f>
        <v>Yes, across the organization</v>
      </c>
      <c r="F94" s="18">
        <v>11</v>
      </c>
      <c r="G94" s="18">
        <f>IFERROR(VLOOKUP(E94,AnswerGTBL,2,FALSE),0)</f>
        <v>0.5</v>
      </c>
      <c r="H94" s="166">
        <f>IFERROR(AVERAGE(G94,G95),0)</f>
        <v>0.35</v>
      </c>
      <c r="I94" s="212"/>
      <c r="J94" s="176" t="s">
        <v>444</v>
      </c>
      <c r="K94" s="18">
        <f>IFERROR(VLOOKUP(J94,AnswerGTBL,2,FALSE),0)</f>
        <v>0.5</v>
      </c>
      <c r="L94" s="109">
        <f>IFERROR(AVERAGE(K94,K95),0)</f>
        <v>0.35</v>
      </c>
      <c r="M94" s="180"/>
      <c r="N94" s="176" t="s">
        <v>444</v>
      </c>
      <c r="O94" s="18">
        <f>IFERROR(VLOOKUP(N94,AnswerGTBL,2,FALSE),0)</f>
        <v>0.5</v>
      </c>
      <c r="P94" s="109">
        <f>IFERROR(AVERAGE(O94,O95),0)</f>
        <v>0.35</v>
      </c>
      <c r="Q94" s="180"/>
      <c r="R94" s="176" t="s">
        <v>444</v>
      </c>
      <c r="S94" s="18">
        <f>IFERROR(VLOOKUP(R94,AnswerGTBL,2,FALSE),0)</f>
        <v>0.5</v>
      </c>
      <c r="T94" s="109">
        <f>IFERROR(AVERAGE(S94,S95),0)</f>
        <v>0.35</v>
      </c>
      <c r="U94" s="180"/>
      <c r="V94" s="176" t="s">
        <v>444</v>
      </c>
      <c r="W94" s="18">
        <f>IFERROR(VLOOKUP(V94,AnswerGTBL,2,FALSE),0)</f>
        <v>0.5</v>
      </c>
      <c r="X94" s="109">
        <f>IFERROR(AVERAGE(W94,W95),0)</f>
        <v>0.5</v>
      </c>
      <c r="Y94" s="180"/>
    </row>
    <row r="95" spans="1:25" ht="12.75" customHeight="1" x14ac:dyDescent="0.15">
      <c r="A95"/>
      <c r="B95" s="405"/>
      <c r="C95" s="362" t="str">
        <f>Interview!C299</f>
        <v>Does a minimum security baseline exist for code review results?</v>
      </c>
      <c r="D95" s="363"/>
      <c r="E95" s="30" t="str">
        <f>Interview!E299</f>
        <v>Yes, teams write/run their own</v>
      </c>
      <c r="F95" s="18">
        <v>12</v>
      </c>
      <c r="G95" s="18">
        <f>IFERROR(VLOOKUP(E95,AnswerFTBL,2,FALSE),0)</f>
        <v>0.2</v>
      </c>
      <c r="H95" s="166"/>
      <c r="I95" s="212"/>
      <c r="J95" s="177" t="s">
        <v>497</v>
      </c>
      <c r="K95" s="18">
        <f>IFERROR(VLOOKUP(J95,AnswerFTBL,2,FALSE),0)</f>
        <v>0.2</v>
      </c>
      <c r="L95" s="109"/>
      <c r="M95" s="180"/>
      <c r="N95" s="177" t="s">
        <v>497</v>
      </c>
      <c r="O95" s="18">
        <f>IFERROR(VLOOKUP(N95,AnswerFTBL,2,FALSE),0)</f>
        <v>0.2</v>
      </c>
      <c r="P95" s="109"/>
      <c r="Q95" s="180"/>
      <c r="R95" s="177" t="s">
        <v>497</v>
      </c>
      <c r="S95" s="18">
        <f>IFERROR(VLOOKUP(R95,AnswerFTBL,2,FALSE),0)</f>
        <v>0.2</v>
      </c>
      <c r="T95" s="109"/>
      <c r="U95" s="180"/>
      <c r="V95" s="177" t="s">
        <v>431</v>
      </c>
      <c r="W95" s="18">
        <f>IFERROR(VLOOKUP(V95,AnswerFTBL,2,FALSE),0)</f>
        <v>0.5</v>
      </c>
      <c r="X95" s="109"/>
      <c r="Y95" s="180"/>
    </row>
    <row r="96" spans="1:25" ht="12.75" customHeight="1" x14ac:dyDescent="0.15">
      <c r="A96"/>
      <c r="B96" s="409" t="s">
        <v>265</v>
      </c>
      <c r="C96" s="410"/>
      <c r="D96" s="411"/>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08" t="s">
        <v>266</v>
      </c>
      <c r="C97" s="360" t="str">
        <f>Interview!C304</f>
        <v>Do projects specify security testing based on defined security requirements?</v>
      </c>
      <c r="D97" s="361"/>
      <c r="E97" s="30" t="str">
        <f>Interview!E304</f>
        <v>Yes, the majority of them are/do</v>
      </c>
      <c r="F97" s="18">
        <v>13</v>
      </c>
      <c r="G97" s="18">
        <f>IFERROR(VLOOKUP(E97,AnswerCTBL,2,FALSE),0)</f>
        <v>1</v>
      </c>
      <c r="H97" s="166">
        <f>IFERROR(AVERAGE(G97,G98,G99),0)</f>
        <v>0.56666666666666665</v>
      </c>
      <c r="I97" s="406">
        <f>SUM(H97,H101,H104)</f>
        <v>1.1166666666666667</v>
      </c>
      <c r="J97" s="176" t="s">
        <v>495</v>
      </c>
      <c r="K97" s="18">
        <f>IFERROR(VLOOKUP(J97,AnswerCTBL,2,FALSE),0)</f>
        <v>1</v>
      </c>
      <c r="L97" s="109">
        <f>IFERROR(AVERAGE(K97,K98,K99),0)</f>
        <v>0.56666666666666665</v>
      </c>
      <c r="M97" s="446">
        <f>SUM(L97,L101,L104)</f>
        <v>1.1166666666666667</v>
      </c>
      <c r="N97" s="176" t="s">
        <v>495</v>
      </c>
      <c r="O97" s="18">
        <f>IFERROR(VLOOKUP(N97,AnswerCTBL,2,FALSE),0)</f>
        <v>1</v>
      </c>
      <c r="P97" s="109">
        <f>IFERROR(AVERAGE(O97,O98,O99),0)</f>
        <v>0.56666666666666665</v>
      </c>
      <c r="Q97" s="446">
        <f>SUM(P97,P101,P104)</f>
        <v>1.1166666666666667</v>
      </c>
      <c r="R97" s="176" t="s">
        <v>495</v>
      </c>
      <c r="S97" s="18">
        <f>IFERROR(VLOOKUP(R97,AnswerCTBL,2,FALSE),0)</f>
        <v>1</v>
      </c>
      <c r="T97" s="109">
        <f>IFERROR(AVERAGE(S97,S98,S99),0)</f>
        <v>0.56666666666666665</v>
      </c>
      <c r="U97" s="446">
        <f>SUM(T97,T101,T104)</f>
        <v>1.2666666666666666</v>
      </c>
      <c r="V97" s="176" t="s">
        <v>495</v>
      </c>
      <c r="W97" s="18">
        <f>IFERROR(VLOOKUP(V97,AnswerCTBL,2,FALSE),0)</f>
        <v>1</v>
      </c>
      <c r="X97" s="109">
        <f>IFERROR(AVERAGE(W97,W98,W99),0)</f>
        <v>0.66666666666666663</v>
      </c>
      <c r="Y97" s="446">
        <f>SUM(X97,X101,X104)</f>
        <v>1.5166666666666666</v>
      </c>
    </row>
    <row r="98" spans="1:25" ht="12.75" customHeight="1" x14ac:dyDescent="0.15">
      <c r="A98"/>
      <c r="B98" s="414"/>
      <c r="C98" s="390" t="str">
        <f>Interview!C309</f>
        <v>Is penetration testing performed on high risk projects prior to release?</v>
      </c>
      <c r="D98" s="391"/>
      <c r="E98" s="30" t="str">
        <f>Interview!E309</f>
        <v>Yes, at least half of them are/do</v>
      </c>
      <c r="F98" s="18">
        <v>14</v>
      </c>
      <c r="G98" s="18">
        <f>IFERROR(VLOOKUP(E98,AnswerCTBL,2,FALSE),0)</f>
        <v>0.5</v>
      </c>
      <c r="H98" s="166"/>
      <c r="I98" s="407"/>
      <c r="J98" s="177" t="s">
        <v>494</v>
      </c>
      <c r="K98" s="18">
        <f>IFERROR(VLOOKUP(J98,AnswerCTBL,2,FALSE),0)</f>
        <v>0.5</v>
      </c>
      <c r="L98" s="109"/>
      <c r="M98" s="447"/>
      <c r="N98" s="177" t="s">
        <v>494</v>
      </c>
      <c r="O98" s="18">
        <f>IFERROR(VLOOKUP(N98,AnswerCTBL,2,FALSE),0)</f>
        <v>0.5</v>
      </c>
      <c r="P98" s="109"/>
      <c r="Q98" s="447"/>
      <c r="R98" s="177" t="s">
        <v>494</v>
      </c>
      <c r="S98" s="18">
        <f>IFERROR(VLOOKUP(R98,AnswerCTBL,2,FALSE),0)</f>
        <v>0.5</v>
      </c>
      <c r="T98" s="109"/>
      <c r="U98" s="447"/>
      <c r="V98" s="177" t="s">
        <v>494</v>
      </c>
      <c r="W98" s="18">
        <f>IFERROR(VLOOKUP(V98,AnswerCTBL,2,FALSE),0)</f>
        <v>0.5</v>
      </c>
      <c r="X98" s="109"/>
      <c r="Y98" s="447"/>
    </row>
    <row r="99" spans="1:25" ht="12.75" customHeight="1" x14ac:dyDescent="0.15">
      <c r="A99"/>
      <c r="B99" s="405"/>
      <c r="C99" s="362" t="str">
        <f>Interview!C314</f>
        <v>Are stakeholders aware of the security test status prior to release?</v>
      </c>
      <c r="D99" s="363"/>
      <c r="E99" s="30" t="str">
        <f>Interview!E314</f>
        <v>Yes, some of them are aware</v>
      </c>
      <c r="F99" s="18">
        <v>15</v>
      </c>
      <c r="G99" s="18">
        <f>IFERROR(VLOOKUP(E99,AnswerBTBL,2,FALSE),0)</f>
        <v>0.2</v>
      </c>
      <c r="H99" s="166"/>
      <c r="I99" s="212"/>
      <c r="J99" s="177" t="s">
        <v>424</v>
      </c>
      <c r="K99" s="18">
        <f>IFERROR(VLOOKUP(J99,AnswerBTBL,2,FALSE),0)</f>
        <v>0.2</v>
      </c>
      <c r="L99" s="109"/>
      <c r="M99" s="180"/>
      <c r="N99" s="177" t="s">
        <v>424</v>
      </c>
      <c r="O99" s="18">
        <f>IFERROR(VLOOKUP(N99,AnswerBTBL,2,FALSE),0)</f>
        <v>0.2</v>
      </c>
      <c r="P99" s="109"/>
      <c r="Q99" s="180"/>
      <c r="R99" s="177" t="s">
        <v>424</v>
      </c>
      <c r="S99" s="18">
        <f>IFERROR(VLOOKUP(R99,AnswerBTBL,2,FALSE),0)</f>
        <v>0.2</v>
      </c>
      <c r="T99" s="109"/>
      <c r="U99" s="180"/>
      <c r="V99" s="177" t="s">
        <v>446</v>
      </c>
      <c r="W99" s="18">
        <f>IFERROR(VLOOKUP(V99,AnswerBTBL,2,FALSE),0)</f>
        <v>0.5</v>
      </c>
      <c r="X99" s="109"/>
      <c r="Y99" s="180"/>
    </row>
    <row r="100" spans="1:25" ht="12.75" customHeight="1" x14ac:dyDescent="0.15">
      <c r="A100"/>
      <c r="B100" s="303"/>
      <c r="C100" s="304"/>
      <c r="D100" s="304"/>
      <c r="E100" s="304"/>
      <c r="F100" s="304"/>
      <c r="G100" s="304"/>
      <c r="H100" s="304"/>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08" t="s">
        <v>276</v>
      </c>
      <c r="C101" s="360" t="str">
        <f>Interview!C320</f>
        <v>Do projects use automation to evaluate security test cases?</v>
      </c>
      <c r="D101" s="361"/>
      <c r="E101" s="30" t="str">
        <f>Interview!E320</f>
        <v>Yes, at least half of them are/do</v>
      </c>
      <c r="F101" s="18">
        <v>16</v>
      </c>
      <c r="G101" s="18">
        <f>IFERROR(VLOOKUP(E101,AnswerCTBL,2,FALSE),0)</f>
        <v>0.5</v>
      </c>
      <c r="H101" s="166">
        <f>IFERROR(AVERAGE(G101,G102),0)</f>
        <v>0.35</v>
      </c>
      <c r="I101" s="212"/>
      <c r="J101" s="176" t="s">
        <v>494</v>
      </c>
      <c r="K101" s="18">
        <f>IFERROR(VLOOKUP(J101,AnswerCTBL,2,FALSE),0)</f>
        <v>0.5</v>
      </c>
      <c r="L101" s="109">
        <f>IFERROR(AVERAGE(K101,K102),0)</f>
        <v>0.35</v>
      </c>
      <c r="M101" s="180"/>
      <c r="N101" s="176" t="s">
        <v>494</v>
      </c>
      <c r="O101" s="18">
        <f>IFERROR(VLOOKUP(N101,AnswerCTBL,2,FALSE),0)</f>
        <v>0.5</v>
      </c>
      <c r="P101" s="109">
        <f>IFERROR(AVERAGE(O101,O102),0)</f>
        <v>0.35</v>
      </c>
      <c r="Q101" s="180"/>
      <c r="R101" s="176" t="s">
        <v>494</v>
      </c>
      <c r="S101" s="18">
        <f>IFERROR(VLOOKUP(R101,AnswerCTBL,2,FALSE),0)</f>
        <v>0.5</v>
      </c>
      <c r="T101" s="109">
        <f>IFERROR(AVERAGE(S101,S102),0)</f>
        <v>0.35</v>
      </c>
      <c r="U101" s="180"/>
      <c r="V101" s="176" t="s">
        <v>494</v>
      </c>
      <c r="W101" s="18">
        <f>IFERROR(VLOOKUP(V101,AnswerCTBL,2,FALSE),0)</f>
        <v>0.5</v>
      </c>
      <c r="X101" s="109">
        <f>IFERROR(AVERAGE(W101,W102),0)</f>
        <v>0.35</v>
      </c>
      <c r="Y101" s="180"/>
    </row>
    <row r="102" spans="1:25" ht="12.75" customHeight="1" x14ac:dyDescent="0.15">
      <c r="A102"/>
      <c r="B102" s="405"/>
      <c r="C102" s="362" t="str">
        <f>Interview!C324</f>
        <v>Do projects follow a consistent process to evaluate and report on security tests to stakeholders?</v>
      </c>
      <c r="D102" s="363"/>
      <c r="E102" s="30" t="str">
        <f>Interview!E324</f>
        <v>Yes, a small percentage are/do</v>
      </c>
      <c r="F102" s="18">
        <v>17</v>
      </c>
      <c r="G102" s="18">
        <f>IFERROR(VLOOKUP(E102,AnswerCTBL,2,FALSE),0)</f>
        <v>0.2</v>
      </c>
      <c r="H102" s="166"/>
      <c r="I102" s="212"/>
      <c r="J102" s="177" t="s">
        <v>493</v>
      </c>
      <c r="K102" s="18">
        <f>IFERROR(VLOOKUP(J102,AnswerCTBL,2,FALSE),0)</f>
        <v>0.2</v>
      </c>
      <c r="L102" s="109"/>
      <c r="M102" s="180"/>
      <c r="N102" s="177" t="s">
        <v>493</v>
      </c>
      <c r="O102" s="18">
        <f>IFERROR(VLOOKUP(N102,AnswerCTBL,2,FALSE),0)</f>
        <v>0.2</v>
      </c>
      <c r="P102" s="109"/>
      <c r="Q102" s="180"/>
      <c r="R102" s="177" t="s">
        <v>493</v>
      </c>
      <c r="S102" s="18">
        <f>IFERROR(VLOOKUP(R102,AnswerCTBL,2,FALSE),0)</f>
        <v>0.2</v>
      </c>
      <c r="T102" s="109"/>
      <c r="U102" s="180"/>
      <c r="V102" s="177" t="s">
        <v>493</v>
      </c>
      <c r="W102" s="18">
        <f>IFERROR(VLOOKUP(V102,AnswerCTBL,2,FALSE),0)</f>
        <v>0.2</v>
      </c>
      <c r="X102" s="109"/>
      <c r="Y102" s="180"/>
    </row>
    <row r="103" spans="1:25" ht="12.75" customHeight="1" x14ac:dyDescent="0.15">
      <c r="A103"/>
      <c r="B103" s="303"/>
      <c r="C103" s="304"/>
      <c r="D103" s="304"/>
      <c r="E103" s="304"/>
      <c r="F103" s="304"/>
      <c r="G103" s="304"/>
      <c r="H103" s="304"/>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08" t="s">
        <v>281</v>
      </c>
      <c r="C104" s="360" t="str">
        <f>Interview!C329</f>
        <v>Are security test cases comprehensively generated for application-specific logic?</v>
      </c>
      <c r="D104" s="361"/>
      <c r="E104" s="30" t="str">
        <f>Interview!E329</f>
        <v>Yes, a small percentage are/do</v>
      </c>
      <c r="F104" s="18">
        <v>18</v>
      </c>
      <c r="G104" s="18">
        <f>IFERROR(VLOOKUP(E104,AnswerCTBL,2,FALSE),0)</f>
        <v>0.2</v>
      </c>
      <c r="H104" s="166">
        <f>IFERROR(AVERAGE(G104,G105),0)</f>
        <v>0.2</v>
      </c>
      <c r="I104" s="212"/>
      <c r="J104" s="176" t="s">
        <v>493</v>
      </c>
      <c r="K104" s="18">
        <f>IFERROR(VLOOKUP(J104,AnswerCTBL,2,FALSE),0)</f>
        <v>0.2</v>
      </c>
      <c r="L104" s="109">
        <f>IFERROR(AVERAGE(K104,K105),0)</f>
        <v>0.2</v>
      </c>
      <c r="M104" s="180"/>
      <c r="N104" s="176" t="s">
        <v>493</v>
      </c>
      <c r="O104" s="18">
        <f>IFERROR(VLOOKUP(N104,AnswerCTBL,2,FALSE),0)</f>
        <v>0.2</v>
      </c>
      <c r="P104" s="109">
        <f>IFERROR(AVERAGE(O104,O105),0)</f>
        <v>0.2</v>
      </c>
      <c r="Q104" s="180"/>
      <c r="R104" s="176" t="s">
        <v>493</v>
      </c>
      <c r="S104" s="18">
        <f>IFERROR(VLOOKUP(R104,AnswerCTBL,2,FALSE),0)</f>
        <v>0.2</v>
      </c>
      <c r="T104" s="109">
        <f>IFERROR(AVERAGE(S104,S105),0)</f>
        <v>0.35</v>
      </c>
      <c r="U104" s="180"/>
      <c r="V104" s="176" t="s">
        <v>494</v>
      </c>
      <c r="W104" s="18">
        <f>IFERROR(VLOOKUP(V104,AnswerCTBL,2,FALSE),0)</f>
        <v>0.5</v>
      </c>
      <c r="X104" s="109">
        <f>IFERROR(AVERAGE(W104,W105),0)</f>
        <v>0.5</v>
      </c>
      <c r="Y104" s="180"/>
    </row>
    <row r="105" spans="1:25" ht="12.75" customHeight="1" x14ac:dyDescent="0.15">
      <c r="A105"/>
      <c r="B105" s="414"/>
      <c r="C105" s="390" t="str">
        <f>Interview!C332</f>
        <v xml:space="preserve">Does a minimum security baseline exist for security testing? </v>
      </c>
      <c r="D105" s="391"/>
      <c r="E105" s="30" t="str">
        <f>Interview!E332</f>
        <v>Yes, teams write/run their own</v>
      </c>
      <c r="F105" s="18">
        <v>19</v>
      </c>
      <c r="G105" s="18">
        <f>IFERROR(VLOOKUP(E105,AnswerFTBL,2,FALSE),0)</f>
        <v>0.2</v>
      </c>
      <c r="H105" s="166"/>
      <c r="I105" s="214"/>
      <c r="J105" s="177" t="s">
        <v>497</v>
      </c>
      <c r="K105" s="18">
        <f>IFERROR(VLOOKUP(J105,AnswerFTBL,2,FALSE),0)</f>
        <v>0.2</v>
      </c>
      <c r="L105" s="109"/>
      <c r="M105" s="180"/>
      <c r="N105" s="177" t="s">
        <v>497</v>
      </c>
      <c r="O105" s="18">
        <f>IFERROR(VLOOKUP(N105,AnswerFTBL,2,FALSE),0)</f>
        <v>0.2</v>
      </c>
      <c r="P105" s="109"/>
      <c r="Q105" s="180"/>
      <c r="R105" s="177" t="s">
        <v>431</v>
      </c>
      <c r="S105" s="18">
        <f>IFERROR(VLOOKUP(R105,AnswerFTBL,2,FALSE),0)</f>
        <v>0.5</v>
      </c>
      <c r="T105" s="109"/>
      <c r="U105" s="180"/>
      <c r="V105" s="177" t="s">
        <v>431</v>
      </c>
      <c r="W105" s="18">
        <f>IFERROR(VLOOKUP(V105,AnswerFTBL,2,FALSE),0)</f>
        <v>0.5</v>
      </c>
      <c r="X105" s="109"/>
      <c r="Y105" s="180"/>
    </row>
    <row r="106" spans="1:25" ht="12.75" customHeight="1" x14ac:dyDescent="0.15">
      <c r="A106"/>
      <c r="B106" s="338" t="s">
        <v>373</v>
      </c>
      <c r="C106" s="338"/>
      <c r="D106" s="338"/>
      <c r="E106" s="338" t="s">
        <v>461</v>
      </c>
      <c r="F106" s="338"/>
      <c r="G106" s="338"/>
      <c r="H106" s="338"/>
      <c r="I106" s="338"/>
      <c r="J106" s="452" t="s">
        <v>460</v>
      </c>
      <c r="K106" s="338"/>
      <c r="L106" s="338"/>
      <c r="M106" s="453"/>
      <c r="N106" s="452" t="s">
        <v>462</v>
      </c>
      <c r="O106" s="338"/>
      <c r="P106" s="338"/>
      <c r="Q106" s="453"/>
      <c r="R106" s="452" t="s">
        <v>463</v>
      </c>
      <c r="S106" s="338"/>
      <c r="T106" s="338"/>
      <c r="U106" s="453"/>
      <c r="V106" s="452" t="s">
        <v>464</v>
      </c>
      <c r="W106" s="338"/>
      <c r="X106" s="338"/>
      <c r="Y106" s="453"/>
    </row>
    <row r="107" spans="1:25" ht="12.75" customHeight="1" x14ac:dyDescent="0.15">
      <c r="A107"/>
      <c r="B107" s="415" t="s">
        <v>374</v>
      </c>
      <c r="C107" s="416"/>
      <c r="D107" s="417"/>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18" t="s">
        <v>375</v>
      </c>
      <c r="C108" s="360" t="str">
        <f>Interview!C338</f>
        <v>Do projects have a point of contact for security issues or incidents?</v>
      </c>
      <c r="D108" s="361"/>
      <c r="E108" s="29" t="str">
        <f>Interview!E338</f>
        <v>Yes, most of them are aware</v>
      </c>
      <c r="F108" s="152">
        <v>1</v>
      </c>
      <c r="G108" s="152">
        <f>IFERROR(VLOOKUP(E108,AnswerBTBL,2,FALSE),0)</f>
        <v>1</v>
      </c>
      <c r="H108" s="208">
        <f>IFERROR(AVERAGE(G108,G109,G110),0)</f>
        <v>0.83333333333333337</v>
      </c>
      <c r="I108" s="421">
        <f>SUM(H108,H112,H115)</f>
        <v>1.9333333333333336</v>
      </c>
      <c r="J108" s="176" t="s">
        <v>425</v>
      </c>
      <c r="K108" s="18">
        <f>IFERROR(VLOOKUP(J108,AnswerBTBL,2,FALSE),0)</f>
        <v>1</v>
      </c>
      <c r="L108" s="109">
        <f>IFERROR(AVERAGE(K108,K109,K110),0)</f>
        <v>0.83333333333333337</v>
      </c>
      <c r="M108" s="438">
        <f>SUM(L108,L112,L115)</f>
        <v>1.9333333333333336</v>
      </c>
      <c r="N108" s="176" t="s">
        <v>425</v>
      </c>
      <c r="O108" s="18">
        <f>IFERROR(VLOOKUP(N108,AnswerBTBL,2,FALSE),0)</f>
        <v>1</v>
      </c>
      <c r="P108" s="109">
        <f>IFERROR(AVERAGE(O108,O109,O110),0)</f>
        <v>0.83333333333333337</v>
      </c>
      <c r="Q108" s="438">
        <f>SUM(P108,P112,P115)</f>
        <v>2.0833333333333335</v>
      </c>
      <c r="R108" s="176" t="s">
        <v>425</v>
      </c>
      <c r="S108" s="18">
        <f>IFERROR(VLOOKUP(R108,AnswerBTBL,2,FALSE),0)</f>
        <v>1</v>
      </c>
      <c r="T108" s="109">
        <f>IFERROR(AVERAGE(S108,S109,S110),0)</f>
        <v>0.83333333333333337</v>
      </c>
      <c r="U108" s="438">
        <f>SUM(T108,T112,T115)</f>
        <v>2.0833333333333335</v>
      </c>
      <c r="V108" s="176" t="s">
        <v>425</v>
      </c>
      <c r="W108" s="18">
        <f>IFERROR(VLOOKUP(V108,AnswerBTBL,2,FALSE),0)</f>
        <v>1</v>
      </c>
      <c r="X108" s="109">
        <f>IFERROR(AVERAGE(W108,W109,W110),0)</f>
        <v>0.83333333333333337</v>
      </c>
      <c r="Y108" s="438">
        <f>SUM(X108,X112,X115)</f>
        <v>2.3333333333333335</v>
      </c>
    </row>
    <row r="109" spans="1:25" ht="12.75" customHeight="1" x14ac:dyDescent="0.15">
      <c r="A109"/>
      <c r="B109" s="419"/>
      <c r="C109" s="390" t="str">
        <f>Interview!C342</f>
        <v>Does your organization have an assigned security response team?</v>
      </c>
      <c r="D109" s="391"/>
      <c r="E109" s="30" t="str">
        <f>Interview!E342</f>
        <v>Yes, it's a number of years old</v>
      </c>
      <c r="F109" s="18">
        <v>2</v>
      </c>
      <c r="G109" s="18">
        <f>IFERROR(VLOOKUP(E109,AnswerATBL,2,FALSE),0)</f>
        <v>0.5</v>
      </c>
      <c r="H109" s="202"/>
      <c r="I109" s="422"/>
      <c r="J109" s="177" t="s">
        <v>454</v>
      </c>
      <c r="K109" s="18">
        <f>IFERROR(VLOOKUP(J109,AnswerATBL,2,FALSE),0)</f>
        <v>0.5</v>
      </c>
      <c r="L109" s="109"/>
      <c r="M109" s="439"/>
      <c r="N109" s="177" t="s">
        <v>454</v>
      </c>
      <c r="O109" s="18">
        <f>IFERROR(VLOOKUP(N109,AnswerATBL,2,FALSE),0)</f>
        <v>0.5</v>
      </c>
      <c r="P109" s="109"/>
      <c r="Q109" s="439"/>
      <c r="R109" s="177" t="s">
        <v>454</v>
      </c>
      <c r="S109" s="18">
        <f>IFERROR(VLOOKUP(R109,AnswerATBL,2,FALSE),0)</f>
        <v>0.5</v>
      </c>
      <c r="T109" s="109"/>
      <c r="U109" s="439"/>
      <c r="V109" s="177" t="s">
        <v>454</v>
      </c>
      <c r="W109" s="18">
        <f>IFERROR(VLOOKUP(V109,AnswerATBL,2,FALSE),0)</f>
        <v>0.5</v>
      </c>
      <c r="X109" s="109"/>
      <c r="Y109" s="439"/>
    </row>
    <row r="110" spans="1:25" ht="12.75" customHeight="1" x14ac:dyDescent="0.15">
      <c r="A110"/>
      <c r="B110" s="420"/>
      <c r="C110" s="362" t="str">
        <f>Interview!C346</f>
        <v>Are project teams aware of their security point(s) of contact and response team(s)?</v>
      </c>
      <c r="D110" s="363"/>
      <c r="E110" s="30" t="str">
        <f>Interview!E346</f>
        <v>Yes, most of them are aware</v>
      </c>
      <c r="F110" s="18">
        <v>3</v>
      </c>
      <c r="G110" s="18">
        <f>IFERROR(VLOOKUP(E110,AnswerBTBL,2,FALSE),0)</f>
        <v>1</v>
      </c>
      <c r="H110" s="202"/>
      <c r="I110" s="212"/>
      <c r="J110" s="177" t="s">
        <v>425</v>
      </c>
      <c r="K110" s="18">
        <f>IFERROR(VLOOKUP(J110,AnswerBTBL,2,FALSE),0)</f>
        <v>1</v>
      </c>
      <c r="L110" s="109"/>
      <c r="M110" s="180"/>
      <c r="N110" s="177" t="s">
        <v>425</v>
      </c>
      <c r="O110" s="18">
        <f>IFERROR(VLOOKUP(N110,AnswerBTBL,2,FALSE),0)</f>
        <v>1</v>
      </c>
      <c r="P110" s="109"/>
      <c r="Q110" s="180"/>
      <c r="R110" s="177" t="s">
        <v>425</v>
      </c>
      <c r="S110" s="18">
        <f>IFERROR(VLOOKUP(R110,AnswerBTBL,2,FALSE),0)</f>
        <v>1</v>
      </c>
      <c r="T110" s="109"/>
      <c r="U110" s="180"/>
      <c r="V110" s="177" t="s">
        <v>425</v>
      </c>
      <c r="W110" s="18">
        <f>IFERROR(VLOOKUP(V110,AnswerBTBL,2,FALSE),0)</f>
        <v>1</v>
      </c>
      <c r="X110" s="109"/>
      <c r="Y110" s="180"/>
    </row>
    <row r="111" spans="1:25" ht="12.75" customHeight="1" x14ac:dyDescent="0.15">
      <c r="A111"/>
      <c r="B111" s="303"/>
      <c r="C111" s="304"/>
      <c r="D111" s="304"/>
      <c r="E111" s="304"/>
      <c r="F111" s="304"/>
      <c r="G111" s="304"/>
      <c r="H111" s="305"/>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18" t="s">
        <v>376</v>
      </c>
      <c r="C112" s="360" t="str">
        <f>Interview!C350</f>
        <v>Does the organization utilize a consistent process for incident reporting and handling?</v>
      </c>
      <c r="D112" s="361"/>
      <c r="E112" s="30" t="str">
        <f>Interview!E350</f>
        <v>Yes, across the organization and required</v>
      </c>
      <c r="F112" s="18">
        <v>4</v>
      </c>
      <c r="G112" s="18">
        <f>IFERROR(VLOOKUP(E112,AnswerGTBL,2,FALSE),0)</f>
        <v>1</v>
      </c>
      <c r="H112" s="202">
        <f>IFERROR(AVERAGE(G112,G113),0)</f>
        <v>0.75</v>
      </c>
      <c r="I112" s="212"/>
      <c r="J112" s="176" t="s">
        <v>443</v>
      </c>
      <c r="K112" s="18">
        <f>IFERROR(VLOOKUP(J112,AnswerGTBL,2,FALSE),0)</f>
        <v>1</v>
      </c>
      <c r="L112" s="109">
        <f>IFERROR(AVERAGE(K112,K113),0)</f>
        <v>0.75</v>
      </c>
      <c r="M112" s="180"/>
      <c r="N112" s="176" t="s">
        <v>443</v>
      </c>
      <c r="O112" s="18">
        <f>IFERROR(VLOOKUP(N112,AnswerGTBL,2,FALSE),0)</f>
        <v>1</v>
      </c>
      <c r="P112" s="109">
        <f>IFERROR(AVERAGE(O112,O113),0)</f>
        <v>0.75</v>
      </c>
      <c r="Q112" s="180"/>
      <c r="R112" s="176" t="s">
        <v>443</v>
      </c>
      <c r="S112" s="18">
        <f>IFERROR(VLOOKUP(R112,AnswerGTBL,2,FALSE),0)</f>
        <v>1</v>
      </c>
      <c r="T112" s="109">
        <f>IFERROR(AVERAGE(S112,S113),0)</f>
        <v>0.75</v>
      </c>
      <c r="U112" s="180"/>
      <c r="V112" s="176" t="s">
        <v>443</v>
      </c>
      <c r="W112" s="18">
        <f>IFERROR(VLOOKUP(V112,AnswerGTBL,2,FALSE),0)</f>
        <v>1</v>
      </c>
      <c r="X112" s="109">
        <f>IFERROR(AVERAGE(W112,W113),0)</f>
        <v>0.75</v>
      </c>
      <c r="Y112" s="180"/>
    </row>
    <row r="113" spans="1:25" ht="12.75" customHeight="1" x14ac:dyDescent="0.15">
      <c r="A113"/>
      <c r="B113" s="420"/>
      <c r="C113" s="362" t="str">
        <f>Interview!C360</f>
        <v>Are project stakeholders aware of relevant security disclosures related to their software projects?</v>
      </c>
      <c r="D113" s="363"/>
      <c r="E113" s="30" t="str">
        <f>Interview!E360</f>
        <v>Yes, approx. half of them are aware</v>
      </c>
      <c r="F113" s="18">
        <v>5</v>
      </c>
      <c r="G113" s="18">
        <f>IFERROR(VLOOKUP(E113,AnswerBTBL,2,FALSE),0)</f>
        <v>0.5</v>
      </c>
      <c r="H113" s="202"/>
      <c r="I113" s="212"/>
      <c r="J113" s="177" t="s">
        <v>446</v>
      </c>
      <c r="K113" s="18">
        <f>IFERROR(VLOOKUP(J113,AnswerBTBL,2,FALSE),0)</f>
        <v>0.5</v>
      </c>
      <c r="L113" s="109"/>
      <c r="M113" s="180"/>
      <c r="N113" s="177" t="s">
        <v>446</v>
      </c>
      <c r="O113" s="18">
        <f>IFERROR(VLOOKUP(N113,AnswerBTBL,2,FALSE),0)</f>
        <v>0.5</v>
      </c>
      <c r="P113" s="109"/>
      <c r="Q113" s="180"/>
      <c r="R113" s="177" t="s">
        <v>446</v>
      </c>
      <c r="S113" s="18">
        <f>IFERROR(VLOOKUP(R113,AnswerBTBL,2,FALSE),0)</f>
        <v>0.5</v>
      </c>
      <c r="T113" s="109"/>
      <c r="U113" s="180"/>
      <c r="V113" s="177" t="s">
        <v>446</v>
      </c>
      <c r="W113" s="18">
        <f>IFERROR(VLOOKUP(V113,AnswerBTBL,2,FALSE),0)</f>
        <v>0.5</v>
      </c>
      <c r="X113" s="109"/>
      <c r="Y113" s="180"/>
    </row>
    <row r="114" spans="1:25" ht="12.75" customHeight="1" x14ac:dyDescent="0.15">
      <c r="A114"/>
      <c r="B114" s="303"/>
      <c r="C114" s="304"/>
      <c r="D114" s="304"/>
      <c r="E114" s="304"/>
      <c r="F114" s="304"/>
      <c r="G114" s="304"/>
      <c r="H114" s="305"/>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18" t="s">
        <v>377</v>
      </c>
      <c r="C115" s="425" t="str">
        <f>Interview!C364</f>
        <v>Are incidents inspected for root causes to generate further recommendations?</v>
      </c>
      <c r="D115" s="426"/>
      <c r="E115" s="30" t="str">
        <f>Interview!E364</f>
        <v>Yes, at least half of them are/do</v>
      </c>
      <c r="F115" s="18">
        <v>6</v>
      </c>
      <c r="G115" s="18">
        <f>IFERROR(VLOOKUP(E115,AnswerCTBL,2,FALSE),0)</f>
        <v>0.5</v>
      </c>
      <c r="H115" s="202">
        <f>IFERROR(AVERAGE(G115,G116),0)</f>
        <v>0.35</v>
      </c>
      <c r="I115" s="212"/>
      <c r="J115" s="176" t="s">
        <v>494</v>
      </c>
      <c r="K115" s="18">
        <f>IFERROR(VLOOKUP(J115,AnswerCTBL,2,FALSE),0)</f>
        <v>0.5</v>
      </c>
      <c r="L115" s="109">
        <f>IFERROR(AVERAGE(K115,K116),0)</f>
        <v>0.35</v>
      </c>
      <c r="M115" s="180"/>
      <c r="N115" s="176" t="s">
        <v>494</v>
      </c>
      <c r="O115" s="18">
        <f>IFERROR(VLOOKUP(N115,AnswerCTBL,2,FALSE),0)</f>
        <v>0.5</v>
      </c>
      <c r="P115" s="109">
        <f>IFERROR(AVERAGE(O115,O116),0)</f>
        <v>0.5</v>
      </c>
      <c r="Q115" s="180"/>
      <c r="R115" s="176" t="s">
        <v>494</v>
      </c>
      <c r="S115" s="18">
        <f>IFERROR(VLOOKUP(R115,AnswerCTBL,2,FALSE),0)</f>
        <v>0.5</v>
      </c>
      <c r="T115" s="109">
        <f>IFERROR(AVERAGE(S115,S116),0)</f>
        <v>0.5</v>
      </c>
      <c r="U115" s="180"/>
      <c r="V115" s="176" t="s">
        <v>494</v>
      </c>
      <c r="W115" s="18">
        <f>IFERROR(VLOOKUP(V115,AnswerCTBL,2,FALSE),0)</f>
        <v>0.5</v>
      </c>
      <c r="X115" s="109">
        <f>IFERROR(AVERAGE(W115,W116),0)</f>
        <v>0.75</v>
      </c>
      <c r="Y115" s="180"/>
    </row>
    <row r="116" spans="1:25" ht="12.75" customHeight="1" x14ac:dyDescent="0.15">
      <c r="A116"/>
      <c r="B116" s="420"/>
      <c r="C116" s="423" t="str">
        <f>Interview!C370</f>
        <v>Do projects consistently collect and report data and metrics related to incidents?</v>
      </c>
      <c r="D116" s="424"/>
      <c r="E116" s="30" t="str">
        <f>Interview!E370</f>
        <v>Yes, a small percentage are/do</v>
      </c>
      <c r="F116" s="18">
        <v>7</v>
      </c>
      <c r="G116" s="18">
        <f>IFERROR(VLOOKUP(E116,AnswerCTBL,2,FALSE),0)</f>
        <v>0.2</v>
      </c>
      <c r="H116" s="202"/>
      <c r="I116" s="212"/>
      <c r="J116" s="177" t="s">
        <v>493</v>
      </c>
      <c r="K116" s="18">
        <f>IFERROR(VLOOKUP(J116,AnswerCTBL,2,FALSE),0)</f>
        <v>0.2</v>
      </c>
      <c r="L116" s="109"/>
      <c r="M116" s="180"/>
      <c r="N116" s="177" t="s">
        <v>494</v>
      </c>
      <c r="O116" s="18">
        <f>IFERROR(VLOOKUP(N116,AnswerCTBL,2,FALSE),0)</f>
        <v>0.5</v>
      </c>
      <c r="P116" s="109"/>
      <c r="Q116" s="180"/>
      <c r="R116" s="177" t="s">
        <v>494</v>
      </c>
      <c r="S116" s="18">
        <f>IFERROR(VLOOKUP(R116,AnswerCTBL,2,FALSE),0)</f>
        <v>0.5</v>
      </c>
      <c r="T116" s="109"/>
      <c r="U116" s="180"/>
      <c r="V116" s="177" t="s">
        <v>495</v>
      </c>
      <c r="W116" s="18">
        <f>IFERROR(VLOOKUP(V116,AnswerCTBL,2,FALSE),0)</f>
        <v>1</v>
      </c>
      <c r="X116" s="109"/>
      <c r="Y116" s="180"/>
    </row>
    <row r="117" spans="1:25" ht="12.75" customHeight="1" x14ac:dyDescent="0.15">
      <c r="A117"/>
      <c r="B117" s="427" t="s">
        <v>309</v>
      </c>
      <c r="C117" s="428"/>
      <c r="D117" s="429"/>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18" t="s">
        <v>310</v>
      </c>
      <c r="C118" s="425" t="str">
        <f>Interview!C376</f>
        <v>Do projects document operational environment security requirements?</v>
      </c>
      <c r="D118" s="426"/>
      <c r="E118" s="30" t="str">
        <f>Interview!E376</f>
        <v>Yes, the majority of them are/do</v>
      </c>
      <c r="F118" s="18">
        <v>8</v>
      </c>
      <c r="G118" s="18">
        <f>IFERROR(VLOOKUP(E118,AnswerCTBL,2,FALSE),0)</f>
        <v>1</v>
      </c>
      <c r="H118" s="202">
        <f>IFERROR(AVERAGE(G118,G119),0)</f>
        <v>0.75</v>
      </c>
      <c r="I118" s="421">
        <f>SUM(H118,H121,H124)</f>
        <v>1.7000000000000002</v>
      </c>
      <c r="J118" s="176" t="s">
        <v>495</v>
      </c>
      <c r="K118" s="18">
        <f>IFERROR(VLOOKUP(J118,AnswerCTBL,2,FALSE),0)</f>
        <v>1</v>
      </c>
      <c r="L118" s="109">
        <f>IFERROR(AVERAGE(K118,K119),0)</f>
        <v>0.75</v>
      </c>
      <c r="M118" s="438">
        <f>SUM(L118,L121,L124)</f>
        <v>1.7000000000000002</v>
      </c>
      <c r="N118" s="176" t="s">
        <v>495</v>
      </c>
      <c r="O118" s="18">
        <f>IFERROR(VLOOKUP(N118,AnswerCTBL,2,FALSE),0)</f>
        <v>1</v>
      </c>
      <c r="P118" s="109">
        <f>IFERROR(AVERAGE(O118,O119),0)</f>
        <v>0.75</v>
      </c>
      <c r="Q118" s="438">
        <f>SUM(P118,P121,P124)</f>
        <v>1.7000000000000002</v>
      </c>
      <c r="R118" s="176" t="s">
        <v>495</v>
      </c>
      <c r="S118" s="18">
        <f>IFERROR(VLOOKUP(R118,AnswerCTBL,2,FALSE),0)</f>
        <v>1</v>
      </c>
      <c r="T118" s="109">
        <f>IFERROR(AVERAGE(S118,S119),0)</f>
        <v>0.75</v>
      </c>
      <c r="U118" s="438">
        <f>SUM(T118,T121,T124)</f>
        <v>1.85</v>
      </c>
      <c r="V118" s="176" t="s">
        <v>495</v>
      </c>
      <c r="W118" s="18">
        <f>IFERROR(VLOOKUP(V118,AnswerCTBL,2,FALSE),0)</f>
        <v>1</v>
      </c>
      <c r="X118" s="109">
        <f>IFERROR(AVERAGE(W118,W119),0)</f>
        <v>0.75</v>
      </c>
      <c r="Y118" s="438">
        <f>SUM(X118,X121,X124)</f>
        <v>1.85</v>
      </c>
    </row>
    <row r="119" spans="1:25" ht="12" customHeight="1" x14ac:dyDescent="0.15">
      <c r="A119"/>
      <c r="B119" s="420"/>
      <c r="C119" s="423" t="str">
        <f>Interview!C382</f>
        <v>Do projects check for security updates to third-party software components?</v>
      </c>
      <c r="D119" s="424"/>
      <c r="E119" s="30" t="str">
        <f>Interview!E382</f>
        <v>Yes, at least half of them are/do</v>
      </c>
      <c r="F119" s="18">
        <v>9</v>
      </c>
      <c r="G119" s="18">
        <f>IFERROR(VLOOKUP(E119,AnswerCTBL,2,FALSE),0)</f>
        <v>0.5</v>
      </c>
      <c r="H119" s="202"/>
      <c r="I119" s="422"/>
      <c r="J119" s="177" t="s">
        <v>494</v>
      </c>
      <c r="K119" s="18">
        <f>IFERROR(VLOOKUP(J119,AnswerCTBL,2,FALSE),0)</f>
        <v>0.5</v>
      </c>
      <c r="L119" s="109"/>
      <c r="M119" s="439"/>
      <c r="N119" s="177" t="s">
        <v>494</v>
      </c>
      <c r="O119" s="18">
        <f>IFERROR(VLOOKUP(N119,AnswerCTBL,2,FALSE),0)</f>
        <v>0.5</v>
      </c>
      <c r="P119" s="109"/>
      <c r="Q119" s="439"/>
      <c r="R119" s="177" t="s">
        <v>494</v>
      </c>
      <c r="S119" s="18">
        <f>IFERROR(VLOOKUP(R119,AnswerCTBL,2,FALSE),0)</f>
        <v>0.5</v>
      </c>
      <c r="T119" s="109"/>
      <c r="U119" s="439"/>
      <c r="V119" s="177" t="s">
        <v>494</v>
      </c>
      <c r="W119" s="18">
        <f>IFERROR(VLOOKUP(V119,AnswerCTBL,2,FALSE),0)</f>
        <v>0.5</v>
      </c>
      <c r="X119" s="109"/>
      <c r="Y119" s="439"/>
    </row>
    <row r="120" spans="1:25" ht="12.75" customHeight="1" x14ac:dyDescent="0.15">
      <c r="A120"/>
      <c r="B120" s="303"/>
      <c r="C120" s="304"/>
      <c r="D120" s="304"/>
      <c r="E120" s="304"/>
      <c r="F120" s="304"/>
      <c r="G120" s="304"/>
      <c r="H120" s="305"/>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18" t="s">
        <v>317</v>
      </c>
      <c r="C121" s="360" t="str">
        <f>Interview!C387</f>
        <v>Is a consistent process used to apply upgrades and patches to critical dependencies?</v>
      </c>
      <c r="D121" s="361"/>
      <c r="E121" s="30" t="str">
        <f>Interview!E387</f>
        <v>Yes, across the organization</v>
      </c>
      <c r="F121" s="18">
        <v>10</v>
      </c>
      <c r="G121" s="18">
        <f>IFERROR(VLOOKUP(E121,AnswerGTBL,2,FALSE),0)</f>
        <v>0.5</v>
      </c>
      <c r="H121" s="202">
        <f>IFERROR(AVERAGE(G121,G122),0)</f>
        <v>0.35</v>
      </c>
      <c r="I121" s="212"/>
      <c r="J121" s="176" t="s">
        <v>444</v>
      </c>
      <c r="K121" s="18">
        <f>IFERROR(VLOOKUP(J121,AnswerGTBL,2,FALSE),0)</f>
        <v>0.5</v>
      </c>
      <c r="L121" s="109">
        <f>IFERROR(AVERAGE(K121,K122),0)</f>
        <v>0.35</v>
      </c>
      <c r="M121" s="180"/>
      <c r="N121" s="176" t="s">
        <v>444</v>
      </c>
      <c r="O121" s="18">
        <f>IFERROR(VLOOKUP(N121,AnswerGTBL,2,FALSE),0)</f>
        <v>0.5</v>
      </c>
      <c r="P121" s="109">
        <f>IFERROR(AVERAGE(O121,O122),0)</f>
        <v>0.35</v>
      </c>
      <c r="Q121" s="180"/>
      <c r="R121" s="176" t="s">
        <v>444</v>
      </c>
      <c r="S121" s="18">
        <f>IFERROR(VLOOKUP(R121,AnswerGTBL,2,FALSE),0)</f>
        <v>0.5</v>
      </c>
      <c r="T121" s="109">
        <f>IFERROR(AVERAGE(S121,S122),0)</f>
        <v>0.35</v>
      </c>
      <c r="U121" s="180"/>
      <c r="V121" s="176" t="s">
        <v>444</v>
      </c>
      <c r="W121" s="18">
        <f>IFERROR(VLOOKUP(V121,AnswerGTBL,2,FALSE),0)</f>
        <v>0.5</v>
      </c>
      <c r="X121" s="109">
        <f>IFERROR(AVERAGE(W121,W122),0)</f>
        <v>0.35</v>
      </c>
      <c r="Y121" s="180"/>
    </row>
    <row r="122" spans="1:25" ht="12.75" customHeight="1" x14ac:dyDescent="0.15">
      <c r="A122"/>
      <c r="B122" s="420"/>
      <c r="C122" s="423" t="str">
        <f>Interview!C392</f>
        <v>Do projects leverage automation to check application and environment health?</v>
      </c>
      <c r="D122" s="424"/>
      <c r="E122" s="30" t="str">
        <f>Interview!E392</f>
        <v>Yes, a small percentage are/do</v>
      </c>
      <c r="F122" s="18">
        <v>11</v>
      </c>
      <c r="G122" s="18">
        <f>IFERROR(VLOOKUP(E122,AnswerCTBL,2,FALSE),0)</f>
        <v>0.2</v>
      </c>
      <c r="H122" s="202"/>
      <c r="I122" s="212"/>
      <c r="J122" s="177" t="s">
        <v>493</v>
      </c>
      <c r="K122" s="18">
        <f>IFERROR(VLOOKUP(J122,AnswerCTBL,2,FALSE),0)</f>
        <v>0.2</v>
      </c>
      <c r="L122" s="109"/>
      <c r="M122" s="180"/>
      <c r="N122" s="177" t="s">
        <v>493</v>
      </c>
      <c r="O122" s="18">
        <f>IFERROR(VLOOKUP(N122,AnswerCTBL,2,FALSE),0)</f>
        <v>0.2</v>
      </c>
      <c r="P122" s="109"/>
      <c r="Q122" s="180"/>
      <c r="R122" s="177" t="s">
        <v>493</v>
      </c>
      <c r="S122" s="18">
        <f>IFERROR(VLOOKUP(R122,AnswerCTBL,2,FALSE),0)</f>
        <v>0.2</v>
      </c>
      <c r="T122" s="109"/>
      <c r="U122" s="180"/>
      <c r="V122" s="177" t="s">
        <v>493</v>
      </c>
      <c r="W122" s="18">
        <f>IFERROR(VLOOKUP(V122,AnswerCTBL,2,FALSE),0)</f>
        <v>0.2</v>
      </c>
      <c r="X122" s="109"/>
      <c r="Y122" s="180"/>
    </row>
    <row r="123" spans="1:25" ht="12.75" customHeight="1" x14ac:dyDescent="0.15">
      <c r="A123"/>
      <c r="B123" s="303"/>
      <c r="C123" s="304"/>
      <c r="D123" s="304"/>
      <c r="E123" s="304"/>
      <c r="F123" s="304"/>
      <c r="G123" s="304"/>
      <c r="H123" s="305"/>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18" t="s">
        <v>327</v>
      </c>
      <c r="C124" s="360" t="str">
        <f>Interview!C400</f>
        <v>Are stakeholders aware of options for additional tools to protect software while running in operations?</v>
      </c>
      <c r="D124" s="361"/>
      <c r="E124" s="30" t="str">
        <f>Interview!E400</f>
        <v>Yes, the standard set is integrated</v>
      </c>
      <c r="F124" s="18">
        <v>12</v>
      </c>
      <c r="G124" s="18">
        <f>IFERROR(VLOOKUP(E124,AnswerFTBL,2,FALSE),0)</f>
        <v>1</v>
      </c>
      <c r="H124" s="202">
        <f>IFERROR(AVERAGE(G124,G125),0)</f>
        <v>0.6</v>
      </c>
      <c r="I124" s="212"/>
      <c r="J124" s="176" t="s">
        <v>432</v>
      </c>
      <c r="K124" s="18">
        <f>IFERROR(VLOOKUP(J124,AnswerFTBL,2,FALSE),0)</f>
        <v>1</v>
      </c>
      <c r="L124" s="109">
        <f>IFERROR(AVERAGE(K124,K125),0)</f>
        <v>0.6</v>
      </c>
      <c r="M124" s="180"/>
      <c r="N124" s="176" t="s">
        <v>432</v>
      </c>
      <c r="O124" s="18">
        <f>IFERROR(VLOOKUP(N124,AnswerFTBL,2,FALSE),0)</f>
        <v>1</v>
      </c>
      <c r="P124" s="109">
        <f>IFERROR(AVERAGE(O124,O125),0)</f>
        <v>0.6</v>
      </c>
      <c r="Q124" s="180"/>
      <c r="R124" s="176" t="s">
        <v>432</v>
      </c>
      <c r="S124" s="18">
        <f>IFERROR(VLOOKUP(R124,AnswerFTBL,2,FALSE),0)</f>
        <v>1</v>
      </c>
      <c r="T124" s="109">
        <f>IFERROR(AVERAGE(S124,S125),0)</f>
        <v>0.75</v>
      </c>
      <c r="U124" s="180"/>
      <c r="V124" s="176" t="s">
        <v>432</v>
      </c>
      <c r="W124" s="18">
        <f>IFERROR(VLOOKUP(V124,AnswerFTBL,2,FALSE),0)</f>
        <v>1</v>
      </c>
      <c r="X124" s="109">
        <f>IFERROR(AVERAGE(W124,W125),0)</f>
        <v>0.75</v>
      </c>
      <c r="Y124" s="180"/>
    </row>
    <row r="125" spans="1:25" ht="12.75" customHeight="1" x14ac:dyDescent="0.15">
      <c r="A125"/>
      <c r="B125" s="420"/>
      <c r="C125" s="362" t="str">
        <f>Interview!C404</f>
        <v>Does a minimum security baseline exist for environment health (versioning, patching, etc)?</v>
      </c>
      <c r="D125" s="363"/>
      <c r="E125" s="30" t="str">
        <f>Interview!E404</f>
        <v>Yes, localized to business areas</v>
      </c>
      <c r="F125" s="18">
        <v>13</v>
      </c>
      <c r="G125" s="18">
        <f>IFERROR(VLOOKUP(E125,AnswerGTBL,2,FALSE),0)</f>
        <v>0.2</v>
      </c>
      <c r="H125" s="202"/>
      <c r="I125" s="212"/>
      <c r="J125" s="177" t="s">
        <v>442</v>
      </c>
      <c r="K125" s="18">
        <f>IFERROR(VLOOKUP(J125,AnswerGTBL,2,FALSE),0)</f>
        <v>0.2</v>
      </c>
      <c r="L125" s="109"/>
      <c r="M125" s="180"/>
      <c r="N125" s="177" t="s">
        <v>442</v>
      </c>
      <c r="O125" s="18">
        <f>IFERROR(VLOOKUP(N125,AnswerGTBL,2,FALSE),0)</f>
        <v>0.2</v>
      </c>
      <c r="P125" s="109"/>
      <c r="Q125" s="180"/>
      <c r="R125" s="177" t="s">
        <v>444</v>
      </c>
      <c r="S125" s="18">
        <f>IFERROR(VLOOKUP(R125,AnswerGTBL,2,FALSE),0)</f>
        <v>0.5</v>
      </c>
      <c r="T125" s="109"/>
      <c r="U125" s="180"/>
      <c r="V125" s="177" t="s">
        <v>444</v>
      </c>
      <c r="W125" s="18">
        <f>IFERROR(VLOOKUP(V125,AnswerGTBL,2,FALSE),0)</f>
        <v>0.5</v>
      </c>
      <c r="X125" s="109"/>
      <c r="Y125" s="180"/>
    </row>
    <row r="126" spans="1:25" ht="12.75" customHeight="1" x14ac:dyDescent="0.15">
      <c r="A126"/>
      <c r="B126" s="427" t="s">
        <v>7</v>
      </c>
      <c r="C126" s="428"/>
      <c r="D126" s="429"/>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18" t="s">
        <v>8</v>
      </c>
      <c r="C127" s="425" t="str">
        <f>Interview!C411</f>
        <v>Are security notes delivered with each software release?</v>
      </c>
      <c r="D127" s="426"/>
      <c r="E127" s="30" t="str">
        <f>Interview!E411</f>
        <v>Yes, at least half of them are/do</v>
      </c>
      <c r="F127" s="18">
        <v>14</v>
      </c>
      <c r="G127" s="18">
        <f>IFERROR(VLOOKUP(E127,AnswerCTBL,2,FALSE),0)</f>
        <v>0.5</v>
      </c>
      <c r="H127" s="202">
        <f>IFERROR(AVERAGE(G127,G128),0)</f>
        <v>0.5</v>
      </c>
      <c r="I127" s="421">
        <f>SUM(H127,H130,H133)</f>
        <v>0.95</v>
      </c>
      <c r="J127" s="176" t="s">
        <v>494</v>
      </c>
      <c r="K127" s="18">
        <f>IFERROR(VLOOKUP(J127,AnswerCTBL,2,FALSE),0)</f>
        <v>0.5</v>
      </c>
      <c r="L127" s="109">
        <f>IFERROR(AVERAGE(K127,K128),0)</f>
        <v>0.5</v>
      </c>
      <c r="M127" s="438">
        <f>SUM(L127,L130,L133)</f>
        <v>1.0499999999999998</v>
      </c>
      <c r="N127" s="176" t="s">
        <v>494</v>
      </c>
      <c r="O127" s="18">
        <f>IFERROR(VLOOKUP(N127,AnswerCTBL,2,FALSE),0)</f>
        <v>0.5</v>
      </c>
      <c r="P127" s="109">
        <f>IFERROR(AVERAGE(O127,O128),0)</f>
        <v>0.5</v>
      </c>
      <c r="Q127" s="438">
        <f>SUM(P127,P130,P133)</f>
        <v>1.2</v>
      </c>
      <c r="R127" s="176" t="s">
        <v>494</v>
      </c>
      <c r="S127" s="18">
        <f>IFERROR(VLOOKUP(R127,AnswerCTBL,2,FALSE),0)</f>
        <v>0.5</v>
      </c>
      <c r="T127" s="109">
        <f>IFERROR(AVERAGE(S127,S128),0)</f>
        <v>0.5</v>
      </c>
      <c r="U127" s="438">
        <f>SUM(T127,T130,T133)</f>
        <v>1.4500000000000002</v>
      </c>
      <c r="V127" s="176" t="s">
        <v>494</v>
      </c>
      <c r="W127" s="18">
        <f>IFERROR(VLOOKUP(V127,AnswerCTBL,2,FALSE),0)</f>
        <v>0.5</v>
      </c>
      <c r="X127" s="109">
        <f>IFERROR(AVERAGE(W127,W128),0)</f>
        <v>0.5</v>
      </c>
      <c r="Y127" s="438">
        <f>SUM(X127,X130,X133)</f>
        <v>1.6</v>
      </c>
    </row>
    <row r="128" spans="1:25" ht="12.75" customHeight="1" x14ac:dyDescent="0.15">
      <c r="A128"/>
      <c r="B128" s="420"/>
      <c r="C128" s="423" t="str">
        <f>Interview!C417</f>
        <v>Are security-related alerts and error conditions documented on a per-project basis?</v>
      </c>
      <c r="D128" s="424"/>
      <c r="E128" s="30" t="str">
        <f>Interview!E417</f>
        <v>Yes, at least half of them are/do</v>
      </c>
      <c r="F128" s="18">
        <v>15</v>
      </c>
      <c r="G128" s="18">
        <f>IFERROR(VLOOKUP(E128,AnswerCTBL,2,FALSE),0)</f>
        <v>0.5</v>
      </c>
      <c r="H128" s="202"/>
      <c r="I128" s="422"/>
      <c r="J128" s="177" t="s">
        <v>494</v>
      </c>
      <c r="K128" s="18">
        <f>IFERROR(VLOOKUP(J128,AnswerCTBL,2,FALSE),0)</f>
        <v>0.5</v>
      </c>
      <c r="L128" s="109"/>
      <c r="M128" s="439"/>
      <c r="N128" s="177" t="s">
        <v>494</v>
      </c>
      <c r="O128" s="18">
        <f>IFERROR(VLOOKUP(N128,AnswerCTBL,2,FALSE),0)</f>
        <v>0.5</v>
      </c>
      <c r="P128" s="109"/>
      <c r="Q128" s="439"/>
      <c r="R128" s="177" t="s">
        <v>494</v>
      </c>
      <c r="S128" s="18">
        <f>IFERROR(VLOOKUP(R128,AnswerCTBL,2,FALSE),0)</f>
        <v>0.5</v>
      </c>
      <c r="T128" s="109"/>
      <c r="U128" s="439"/>
      <c r="V128" s="177" t="s">
        <v>494</v>
      </c>
      <c r="W128" s="18">
        <f>IFERROR(VLOOKUP(V128,AnswerCTBL,2,FALSE),0)</f>
        <v>0.5</v>
      </c>
      <c r="X128" s="109"/>
      <c r="Y128" s="439"/>
    </row>
    <row r="129" spans="1:25" ht="12.75" customHeight="1" x14ac:dyDescent="0.15">
      <c r="A129"/>
      <c r="B129" s="303"/>
      <c r="C129" s="304"/>
      <c r="D129" s="304"/>
      <c r="E129" s="304"/>
      <c r="F129" s="304"/>
      <c r="G129" s="304"/>
      <c r="H129" s="305"/>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18" t="s">
        <v>17</v>
      </c>
      <c r="C130" s="425" t="str">
        <f>Interview!C424</f>
        <v>Do projects utilize a change management process that’s well understood?</v>
      </c>
      <c r="D130" s="426"/>
      <c r="E130" s="30" t="str">
        <f>Interview!E424</f>
        <v>No</v>
      </c>
      <c r="F130" s="18">
        <v>16</v>
      </c>
      <c r="G130" s="18">
        <f>IFERROR(VLOOKUP(E130,AnswerCTBL,2,FALSE),0)</f>
        <v>0</v>
      </c>
      <c r="H130" s="202">
        <f>IFERROR(AVERAGE(G130,G131),0)</f>
        <v>0.1</v>
      </c>
      <c r="I130" s="212"/>
      <c r="J130" s="176" t="s">
        <v>493</v>
      </c>
      <c r="K130" s="18">
        <f>IFERROR(VLOOKUP(J130,AnswerCTBL,2,FALSE),0)</f>
        <v>0.2</v>
      </c>
      <c r="L130" s="109">
        <f>IFERROR(AVERAGE(K130,K131),0)</f>
        <v>0.2</v>
      </c>
      <c r="M130" s="180"/>
      <c r="N130" s="176" t="s">
        <v>494</v>
      </c>
      <c r="O130" s="18">
        <f>IFERROR(VLOOKUP(N130,AnswerCTBL,2,FALSE),0)</f>
        <v>0.5</v>
      </c>
      <c r="P130" s="109">
        <f>IFERROR(AVERAGE(O130,O131),0)</f>
        <v>0.35</v>
      </c>
      <c r="Q130" s="180"/>
      <c r="R130" s="176" t="s">
        <v>495</v>
      </c>
      <c r="S130" s="18">
        <f>IFERROR(VLOOKUP(R130,AnswerCTBL,2,FALSE),0)</f>
        <v>1</v>
      </c>
      <c r="T130" s="109">
        <f>IFERROR(AVERAGE(S130,S131),0)</f>
        <v>0.6</v>
      </c>
      <c r="U130" s="180"/>
      <c r="V130" s="176" t="s">
        <v>495</v>
      </c>
      <c r="W130" s="18">
        <f>IFERROR(VLOOKUP(V130,AnswerCTBL,2,FALSE),0)</f>
        <v>1</v>
      </c>
      <c r="X130" s="109">
        <f>IFERROR(AVERAGE(W130,W131),0)</f>
        <v>0.6</v>
      </c>
      <c r="Y130" s="180"/>
    </row>
    <row r="131" spans="1:25" ht="12.75" customHeight="1" x14ac:dyDescent="0.15">
      <c r="A131"/>
      <c r="B131" s="420"/>
      <c r="C131" s="362" t="str">
        <f>Interview!C431</f>
        <v>Do project teams deliver an operational security guide with each product release?</v>
      </c>
      <c r="D131" s="363"/>
      <c r="E131" s="30" t="str">
        <f>Interview!E431</f>
        <v>Yes, a small percentage are/do</v>
      </c>
      <c r="F131" s="18">
        <v>17</v>
      </c>
      <c r="G131" s="18">
        <f>IFERROR(VLOOKUP(E131,AnswerCTBL,2,FALSE),0)</f>
        <v>0.2</v>
      </c>
      <c r="H131" s="202"/>
      <c r="I131" s="212"/>
      <c r="J131" s="177" t="s">
        <v>493</v>
      </c>
      <c r="K131" s="18">
        <f>IFERROR(VLOOKUP(J131,AnswerCTBL,2,FALSE),0)</f>
        <v>0.2</v>
      </c>
      <c r="L131" s="109"/>
      <c r="M131" s="180"/>
      <c r="N131" s="177" t="s">
        <v>493</v>
      </c>
      <c r="O131" s="18">
        <f>IFERROR(VLOOKUP(N131,AnswerCTBL,2,FALSE),0)</f>
        <v>0.2</v>
      </c>
      <c r="P131" s="109"/>
      <c r="Q131" s="180"/>
      <c r="R131" s="177" t="s">
        <v>493</v>
      </c>
      <c r="S131" s="18">
        <f>IFERROR(VLOOKUP(R131,AnswerCTBL,2,FALSE),0)</f>
        <v>0.2</v>
      </c>
      <c r="T131" s="109"/>
      <c r="U131" s="180"/>
      <c r="V131" s="177" t="s">
        <v>493</v>
      </c>
      <c r="W131" s="18">
        <f>IFERROR(VLOOKUP(V131,AnswerCTBL,2,FALSE),0)</f>
        <v>0.2</v>
      </c>
      <c r="X131" s="109"/>
      <c r="Y131" s="180"/>
    </row>
    <row r="132" spans="1:25" ht="12.75" customHeight="1" x14ac:dyDescent="0.15">
      <c r="A132"/>
      <c r="B132" s="303"/>
      <c r="C132" s="304"/>
      <c r="D132" s="304"/>
      <c r="E132" s="304"/>
      <c r="F132" s="304"/>
      <c r="G132" s="304"/>
      <c r="H132" s="305"/>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18" t="s">
        <v>29</v>
      </c>
      <c r="C133" s="360" t="str">
        <f>Interview!C439</f>
        <v>Are project releases audited for appropriate operational security information?</v>
      </c>
      <c r="D133" s="361"/>
      <c r="E133" s="29" t="str">
        <f>Interview!E439</f>
        <v>Yes, we did it once</v>
      </c>
      <c r="F133" s="152">
        <v>18</v>
      </c>
      <c r="G133" s="152">
        <f>IFERROR(VLOOKUP(E133,AnswerDTBL,2,FALSE),0)</f>
        <v>0.2</v>
      </c>
      <c r="H133" s="208">
        <f>IFERROR(AVERAGE(G133,G134),0)</f>
        <v>0.35</v>
      </c>
      <c r="I133" s="212"/>
      <c r="J133" s="193" t="s">
        <v>426</v>
      </c>
      <c r="K133" s="170">
        <f>IFERROR(VLOOKUP(J133,AnswerDTBL,2,FALSE),0)</f>
        <v>0.2</v>
      </c>
      <c r="L133" s="153">
        <f>IFERROR(AVERAGE(K133,K134),0)</f>
        <v>0.35</v>
      </c>
      <c r="M133" s="180"/>
      <c r="N133" s="193" t="s">
        <v>426</v>
      </c>
      <c r="O133" s="170">
        <f>IFERROR(VLOOKUP(N133,AnswerDTBL,2,FALSE),0)</f>
        <v>0.2</v>
      </c>
      <c r="P133" s="153">
        <f>IFERROR(AVERAGE(O133,O134),0)</f>
        <v>0.35</v>
      </c>
      <c r="Q133" s="180"/>
      <c r="R133" s="193" t="s">
        <v>426</v>
      </c>
      <c r="S133" s="170">
        <f>IFERROR(VLOOKUP(R133,AnswerDTBL,2,FALSE),0)</f>
        <v>0.2</v>
      </c>
      <c r="T133" s="153">
        <f>IFERROR(AVERAGE(S133,S134),0)</f>
        <v>0.35</v>
      </c>
      <c r="U133" s="180"/>
      <c r="V133" s="193" t="s">
        <v>427</v>
      </c>
      <c r="W133" s="170">
        <f>IFERROR(VLOOKUP(V133,AnswerDTBL,2,FALSE),0)</f>
        <v>0.5</v>
      </c>
      <c r="X133" s="153">
        <f>IFERROR(AVERAGE(W133,W134),0)</f>
        <v>0.5</v>
      </c>
      <c r="Y133" s="180"/>
    </row>
    <row r="134" spans="1:25" ht="14" customHeight="1" thickBot="1" x14ac:dyDescent="0.2">
      <c r="A134"/>
      <c r="B134" s="420"/>
      <c r="C134" s="362" t="str">
        <f>Interview!C443</f>
        <v>Is code signing routinely performed on software components using a consistent process?</v>
      </c>
      <c r="D134" s="363"/>
      <c r="E134" s="31" t="str">
        <f>Interview!E443</f>
        <v>Yes, but on an adhoc basis</v>
      </c>
      <c r="F134" s="154">
        <v>19</v>
      </c>
      <c r="G134" s="154">
        <f>IFERROR(VLOOKUP(E134,AnswerETBL,2,FALSE),0)</f>
        <v>0.5</v>
      </c>
      <c r="H134" s="205"/>
      <c r="I134" s="214"/>
      <c r="J134" s="194" t="s">
        <v>430</v>
      </c>
      <c r="K134" s="195">
        <f>IFERROR(VLOOKUP(J134,AnswerETBL,2,FALSE),0)</f>
        <v>0.5</v>
      </c>
      <c r="L134" s="196"/>
      <c r="M134" s="197"/>
      <c r="N134" s="194" t="s">
        <v>430</v>
      </c>
      <c r="O134" s="195">
        <f>IFERROR(VLOOKUP(N134,AnswerETBL,2,FALSE),0)</f>
        <v>0.5</v>
      </c>
      <c r="P134" s="196"/>
      <c r="Q134" s="197"/>
      <c r="R134" s="194" t="s">
        <v>430</v>
      </c>
      <c r="S134" s="195">
        <f>IFERROR(VLOOKUP(R134,AnswerETBL,2,FALSE),0)</f>
        <v>0.5</v>
      </c>
      <c r="T134" s="196"/>
      <c r="U134" s="197"/>
      <c r="V134" s="194" t="s">
        <v>430</v>
      </c>
      <c r="W134" s="195">
        <f>IFERROR(VLOOKUP(V134,AnswerETBL,2,FALSE),0)</f>
        <v>0.5</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M20:M22"/>
    <mergeCell ref="B23:H23"/>
    <mergeCell ref="B27:H27"/>
    <mergeCell ref="I20:I21"/>
    <mergeCell ref="C21:D21"/>
    <mergeCell ref="C22:D22"/>
    <mergeCell ref="B24:B26"/>
    <mergeCell ref="C24:D24"/>
    <mergeCell ref="C25:D25"/>
    <mergeCell ref="C26:D26"/>
    <mergeCell ref="B20:B22"/>
    <mergeCell ref="C20:D20"/>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B132:H132"/>
    <mergeCell ref="B133:B134"/>
    <mergeCell ref="C133:D133"/>
    <mergeCell ref="C134:D134"/>
    <mergeCell ref="B129:H129"/>
    <mergeCell ref="B130:B131"/>
    <mergeCell ref="C130:D130"/>
    <mergeCell ref="C131:D131"/>
    <mergeCell ref="B126:D126"/>
    <mergeCell ref="B127:B128"/>
    <mergeCell ref="C127:D127"/>
    <mergeCell ref="C128:D128"/>
    <mergeCell ref="C119:D119"/>
    <mergeCell ref="B114:H114"/>
    <mergeCell ref="B115:B116"/>
    <mergeCell ref="C115:D115"/>
    <mergeCell ref="C116:D116"/>
    <mergeCell ref="B111:H111"/>
    <mergeCell ref="B112:B113"/>
    <mergeCell ref="C112:D112"/>
    <mergeCell ref="C113:D113"/>
    <mergeCell ref="B107:D107"/>
    <mergeCell ref="B108:B110"/>
    <mergeCell ref="C108:D108"/>
    <mergeCell ref="I108:I109"/>
    <mergeCell ref="C109:D109"/>
    <mergeCell ref="C110:D110"/>
    <mergeCell ref="B103:H103"/>
    <mergeCell ref="B104:B105"/>
    <mergeCell ref="C104:D104"/>
    <mergeCell ref="C105:D105"/>
    <mergeCell ref="B100:H100"/>
    <mergeCell ref="B101:B102"/>
    <mergeCell ref="C101:D101"/>
    <mergeCell ref="C102:D102"/>
    <mergeCell ref="B96:D96"/>
    <mergeCell ref="B97:B99"/>
    <mergeCell ref="C97:D97"/>
    <mergeCell ref="C98:D98"/>
    <mergeCell ref="C99:D99"/>
    <mergeCell ref="B93:H93"/>
    <mergeCell ref="B94:B95"/>
    <mergeCell ref="C94:D94"/>
    <mergeCell ref="C95:D95"/>
    <mergeCell ref="B90:H90"/>
    <mergeCell ref="B91:B92"/>
    <mergeCell ref="C91:D91"/>
    <mergeCell ref="C92:D92"/>
    <mergeCell ref="B87:D87"/>
    <mergeCell ref="B88:B89"/>
    <mergeCell ref="C88:D88"/>
    <mergeCell ref="I88:I89"/>
    <mergeCell ref="C89:D89"/>
    <mergeCell ref="B84:H84"/>
    <mergeCell ref="B85:B86"/>
    <mergeCell ref="C85:D85"/>
    <mergeCell ref="C86:D86"/>
    <mergeCell ref="B81:H81"/>
    <mergeCell ref="B82:B83"/>
    <mergeCell ref="C82:D82"/>
    <mergeCell ref="C83:D83"/>
    <mergeCell ref="B78:D78"/>
    <mergeCell ref="B79:B80"/>
    <mergeCell ref="C79:D79"/>
    <mergeCell ref="C80:D80"/>
    <mergeCell ref="B77:D77"/>
    <mergeCell ref="B74:H74"/>
    <mergeCell ref="B75:B76"/>
    <mergeCell ref="C75:D75"/>
    <mergeCell ref="C76:D76"/>
    <mergeCell ref="B71:H71"/>
    <mergeCell ref="B72:B73"/>
    <mergeCell ref="C72:D72"/>
    <mergeCell ref="C73:D73"/>
    <mergeCell ref="B68:D68"/>
    <mergeCell ref="B69:B70"/>
    <mergeCell ref="C69:D69"/>
    <mergeCell ref="C70:D70"/>
    <mergeCell ref="B65:H65"/>
    <mergeCell ref="B66:B67"/>
    <mergeCell ref="C66:D66"/>
    <mergeCell ref="C67:D67"/>
    <mergeCell ref="B62:H62"/>
    <mergeCell ref="B63:B64"/>
    <mergeCell ref="C63:D63"/>
    <mergeCell ref="C64:D64"/>
    <mergeCell ref="B59:D59"/>
    <mergeCell ref="B60:B61"/>
    <mergeCell ref="C60:D60"/>
    <mergeCell ref="C61:D61"/>
    <mergeCell ref="B56:H56"/>
    <mergeCell ref="B57:B58"/>
    <mergeCell ref="C57:D57"/>
    <mergeCell ref="C58:D58"/>
    <mergeCell ref="B53:B55"/>
    <mergeCell ref="C53:D53"/>
    <mergeCell ref="C54:D54"/>
    <mergeCell ref="C55:D55"/>
    <mergeCell ref="B49:D49"/>
    <mergeCell ref="B50:B51"/>
    <mergeCell ref="C50:D50"/>
    <mergeCell ref="C51:D51"/>
    <mergeCell ref="B46:B47"/>
    <mergeCell ref="C46:D46"/>
    <mergeCell ref="C47:D47"/>
    <mergeCell ref="B43:B44"/>
    <mergeCell ref="C43:D43"/>
    <mergeCell ref="C44:D44"/>
    <mergeCell ref="B39:D39"/>
    <mergeCell ref="B40:B41"/>
    <mergeCell ref="C40:D40"/>
    <mergeCell ref="C41:D41"/>
    <mergeCell ref="B37:B38"/>
    <mergeCell ref="C37:D37"/>
    <mergeCell ref="C38:D38"/>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V91 R94 N91 J72 V121 V94 J88 J91 N94 V88 R112 J112 V112 J121 J125 N72 R121 R91 N88">
      <formula1>AnswerG</formula1>
    </dataValidation>
    <dataValidation type="list" allowBlank="1" showInputMessage="1" showErrorMessage="1" sqref="V105 V46 R73 N105 J105 V95 R105 R46 J34 V34 R69 J61 J69 J73 J46 V69 N34 V61 R61 N61 N69 N73 N46 V73 R34 R95 J124 N124 R124 V124 J86 N86 R86 V86 J95 N95">
      <formula1>AnswerF</formula1>
    </dataValidation>
    <dataValidation type="list" allowBlank="1" showInputMessage="1" showErrorMessage="1" sqref="V134 J32 N32 R32 V32 J35 J38 N35 N38 R35 R38 V35 V38 R134 N134 J134">
      <formula1>AnswerE</formula1>
    </dataValidation>
    <dataValidation type="list" allowBlank="1" showInputMessage="1" showErrorMessage="1" sqref="V133 J133 N133 R133 J29 J67 J47 J40 N29 N67 N47 N40 R29 R67 R47 R40 V29 V67 V47 V40 V76 J76 N76 R76">
      <formula1>AnswerD</formula1>
    </dataValidation>
    <dataValidation type="list" allowBlank="1" showInputMessage="1" showErrorMessage="1" sqref="V20 V109 J20 J109 N20 N109 R20 R109">
      <formula1>AnswerA</formula1>
    </dataValidation>
    <dataValidation type="list" allowBlank="1" showInputMessage="1" showErrorMessage="1" sqref="R101 J101 N41 V118 R118 N118 V54 J75 V51 R51 N51 J51 V41 R41 J41 V43:V44 V130:V131 V127:V128 V122 V119 V115:V116 J118 V101 N75 R75 V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N101 R50 R57:R58 R60 R63:R64 R66 R70 R54 R79:R80 R82 R85 R89 R92 R97:R98 R102 R104 R115:R116 R119 R122 R127:R128 R130:R131 R43:R44 V37 R37 R28 R24:R25 N53 V50 V57:V58 V60 V63:V64 V66 V70 V53 V79:V80 V82 V85 V89 V92 V97:V98 V102 V104">
      <formula1>AnswerC</formula1>
    </dataValidation>
    <dataValidation type="list" allowBlank="1" showInputMessage="1" showErrorMessage="1" sqref="R26 R31 V83 V113 R83 R21:R22 V21:V22 V55 V99 V110 J110 J113 V108 J55 J99 J108 J31 J26 J21:J22 J83 N110 N113 V31 N55 N99 N108 N31 N26 N21:N22 N83 R110 R113 V26 R55 R99 R108">
      <formula1>AnswerB</formula1>
    </dataValidation>
  </dataValidations>
  <pageMargins left="0.7" right="0.7" top="0.75" bottom="0.75" header="0.3" footer="0.3"/>
  <ignoredErrors>
    <ignoredError sqref="G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45" t="s">
        <v>474</v>
      </c>
      <c r="B1" s="346"/>
      <c r="C1" s="346"/>
      <c r="D1" s="346"/>
      <c r="E1" s="346"/>
      <c r="F1" s="346"/>
      <c r="G1" s="346"/>
      <c r="H1" s="346"/>
      <c r="I1" s="346"/>
      <c r="J1" s="346"/>
      <c r="K1" s="347"/>
    </row>
    <row r="3" spans="1:31" ht="25" x14ac:dyDescent="0.25">
      <c r="A3" s="39" t="s">
        <v>382</v>
      </c>
      <c r="L3" s="39" t="str">
        <f>A3</f>
        <v>Software Assurance Maturity Model (SAMM) Roadmap</v>
      </c>
    </row>
    <row r="4" spans="1:31" s="42" customFormat="1" ht="14" x14ac:dyDescent="0.15">
      <c r="A4" s="42" t="s">
        <v>54</v>
      </c>
      <c r="B4" s="458" t="str">
        <f>IF(ISBLANK(Interview!D10),"",Interview!D10)</f>
        <v>Acme Brick Co</v>
      </c>
      <c r="C4" s="458"/>
      <c r="L4" s="42" t="str">
        <f>B4</f>
        <v>Acme Brick Co</v>
      </c>
      <c r="O4" s="44"/>
      <c r="P4" s="44"/>
      <c r="Q4" s="44"/>
      <c r="R4" s="44"/>
      <c r="S4" s="44"/>
      <c r="T4" s="44"/>
      <c r="U4" s="44"/>
      <c r="Y4" s="42">
        <v>1</v>
      </c>
      <c r="Z4" s="42">
        <v>1</v>
      </c>
      <c r="AA4" s="42">
        <v>1</v>
      </c>
    </row>
    <row r="5" spans="1:31" s="42" customFormat="1" ht="14" x14ac:dyDescent="0.15">
      <c r="A5" s="42" t="s">
        <v>55</v>
      </c>
      <c r="B5" s="458" t="str">
        <f>IF(ISBLANK(Interview!D11),"",Interview!D11)</f>
        <v>Brick Builder</v>
      </c>
      <c r="C5" s="458"/>
      <c r="L5" s="42" t="str">
        <f>B5</f>
        <v>Brick Builder</v>
      </c>
      <c r="O5" s="44"/>
      <c r="P5" s="44"/>
      <c r="Q5" s="44"/>
      <c r="R5" s="44"/>
      <c r="S5" s="44"/>
      <c r="T5" s="44"/>
      <c r="U5" s="44"/>
    </row>
    <row r="6" spans="1:31" s="42" customFormat="1" ht="14" x14ac:dyDescent="0.15">
      <c r="A6" s="42" t="s">
        <v>383</v>
      </c>
      <c r="B6" s="43" t="s">
        <v>501</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502</v>
      </c>
      <c r="L8" s="225"/>
      <c r="M8" s="225"/>
      <c r="N8" s="225"/>
      <c r="O8" s="456"/>
      <c r="P8" s="456"/>
      <c r="Q8" s="456"/>
      <c r="R8" s="456"/>
      <c r="S8" s="456"/>
      <c r="T8" s="456"/>
      <c r="U8" s="456"/>
      <c r="V8" s="456"/>
    </row>
    <row r="9" spans="1:31" s="42" customFormat="1" ht="14" x14ac:dyDescent="0.15">
      <c r="L9" s="226"/>
      <c r="M9" s="226"/>
      <c r="N9" s="226"/>
      <c r="O9" s="456"/>
      <c r="P9" s="456"/>
      <c r="Q9" s="456"/>
      <c r="R9" s="456"/>
      <c r="S9" s="456"/>
      <c r="T9" s="456"/>
      <c r="U9" s="456"/>
      <c r="V9" s="456"/>
    </row>
    <row r="10" spans="1:31" s="42" customFormat="1" ht="15" thickBot="1" x14ac:dyDescent="0.2">
      <c r="A10" s="42" t="s">
        <v>386</v>
      </c>
      <c r="B10" s="45" t="s">
        <v>387</v>
      </c>
      <c r="I10" s="45" t="s">
        <v>388</v>
      </c>
      <c r="L10" s="227" t="s">
        <v>389</v>
      </c>
      <c r="M10" s="227"/>
      <c r="N10" s="227"/>
      <c r="O10" s="457"/>
      <c r="P10" s="457"/>
      <c r="Q10" s="457"/>
      <c r="R10" s="457"/>
      <c r="S10" s="457"/>
      <c r="T10" s="457"/>
      <c r="U10" s="457"/>
      <c r="V10" s="457"/>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5" t="str">
        <f>C11</f>
        <v>Phase 1</v>
      </c>
      <c r="P11" s="455"/>
      <c r="Q11" s="455" t="str">
        <f>E11</f>
        <v>Phase 2</v>
      </c>
      <c r="R11" s="455"/>
      <c r="S11" s="455" t="str">
        <f>G11</f>
        <v>Phase 3</v>
      </c>
      <c r="T11" s="455"/>
      <c r="U11" s="455" t="str">
        <f>I11</f>
        <v>Phase 4</v>
      </c>
      <c r="V11" s="455"/>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1.4833333333333334</v>
      </c>
      <c r="C12" s="218">
        <f>Roadmap!M20</f>
        <v>1.5833333333333335</v>
      </c>
      <c r="D12" s="48">
        <f>C12</f>
        <v>1.5833333333333335</v>
      </c>
      <c r="E12" s="218">
        <f>Roadmap!Q20</f>
        <v>2</v>
      </c>
      <c r="F12" s="48">
        <f>E12</f>
        <v>2</v>
      </c>
      <c r="G12" s="218">
        <f>Roadmap!U20</f>
        <v>2.166666666666667</v>
      </c>
      <c r="H12" s="49">
        <f>G12</f>
        <v>2.166666666666667</v>
      </c>
      <c r="I12" s="218">
        <f>Roadmap!Y20</f>
        <v>2.3333333333333335</v>
      </c>
      <c r="J12" s="49">
        <f>I12</f>
        <v>2.3333333333333335</v>
      </c>
      <c r="K12" s="135">
        <f>IFERROR(I12-B12,I12-LEFT(B12,1))</f>
        <v>0.85000000000000009</v>
      </c>
      <c r="L12" s="229"/>
      <c r="M12" s="229"/>
      <c r="N12" s="229"/>
      <c r="O12" s="229"/>
      <c r="P12" s="229"/>
      <c r="Q12" s="229"/>
      <c r="R12" s="229"/>
      <c r="S12" s="229"/>
      <c r="T12" s="229"/>
      <c r="U12" s="229"/>
      <c r="V12" s="229"/>
      <c r="Z12" s="40" t="str">
        <f>A12</f>
        <v>Strategy &amp; metrics</v>
      </c>
      <c r="AA12" s="136">
        <f>I12</f>
        <v>2.3333333333333335</v>
      </c>
      <c r="AB12" s="136">
        <f>G12</f>
        <v>2.166666666666667</v>
      </c>
      <c r="AC12" s="136">
        <f>E12</f>
        <v>2</v>
      </c>
      <c r="AD12" s="136">
        <f>C12</f>
        <v>1.5833333333333335</v>
      </c>
      <c r="AE12" s="136">
        <f>B12</f>
        <v>1.4833333333333334</v>
      </c>
    </row>
    <row r="13" spans="1:31" ht="15" customHeight="1" x14ac:dyDescent="0.15">
      <c r="A13" s="102" t="s">
        <v>90</v>
      </c>
      <c r="B13" s="110">
        <f>IF(ISNUMBER(Interview!$J$62),Interview!$J$62,SUM(LEFT(Interview!$J$62),".5"))</f>
        <v>1.2</v>
      </c>
      <c r="C13" s="219">
        <f>Roadmap!M31</f>
        <v>1.5</v>
      </c>
      <c r="D13" s="48">
        <f>C13</f>
        <v>1.5</v>
      </c>
      <c r="E13" s="219">
        <f>Roadmap!Q31</f>
        <v>1.75</v>
      </c>
      <c r="F13" s="48">
        <f>E13</f>
        <v>1.75</v>
      </c>
      <c r="G13" s="219">
        <f>Roadmap!U31</f>
        <v>2</v>
      </c>
      <c r="H13" s="48">
        <f>G13</f>
        <v>2</v>
      </c>
      <c r="I13" s="219">
        <f>Roadmap!Y31</f>
        <v>2.5</v>
      </c>
      <c r="J13" s="48">
        <f>I13</f>
        <v>2.5</v>
      </c>
      <c r="K13" s="135">
        <f t="shared" ref="K13:K23" si="0">IFERROR(I13-B13,I13-LEFT(B13,1))</f>
        <v>1.3</v>
      </c>
      <c r="L13" s="229"/>
      <c r="M13" s="229"/>
      <c r="N13" s="229"/>
      <c r="O13" s="229"/>
      <c r="P13" s="229"/>
      <c r="Q13" s="229"/>
      <c r="R13" s="229"/>
      <c r="S13" s="229"/>
      <c r="T13" s="229"/>
      <c r="U13" s="229"/>
      <c r="V13" s="229"/>
      <c r="Z13" s="40" t="str">
        <f t="shared" ref="Z13:Z23" si="1">A13</f>
        <v>Policy &amp; Compliance</v>
      </c>
      <c r="AA13" s="136">
        <f t="shared" ref="AA13:AA23" si="2">I13</f>
        <v>2.5</v>
      </c>
      <c r="AB13" s="136">
        <f t="shared" ref="AB13:AB23" si="3">G13</f>
        <v>2</v>
      </c>
      <c r="AC13" s="136">
        <f t="shared" ref="AC13:AC23" si="4">E13</f>
        <v>1.75</v>
      </c>
      <c r="AD13" s="136">
        <f t="shared" ref="AD13:AD23" si="5">C13</f>
        <v>1.5</v>
      </c>
      <c r="AE13" s="136">
        <f t="shared" ref="AE13:AE23" si="6">B13</f>
        <v>1.2</v>
      </c>
    </row>
    <row r="14" spans="1:31" ht="15" customHeight="1" x14ac:dyDescent="0.15">
      <c r="A14" s="103" t="s">
        <v>122</v>
      </c>
      <c r="B14" s="111">
        <f>IF(ISNUMBER(Interview!$J$100),Interview!$J$100,SUM(LEFT(Interview!$J$100),".5"))</f>
        <v>1.05</v>
      </c>
      <c r="C14" s="220">
        <f>Roadmap!M40</f>
        <v>1.2</v>
      </c>
      <c r="D14" s="50">
        <f>C14</f>
        <v>1.2</v>
      </c>
      <c r="E14" s="220">
        <f>Roadmap!Q40</f>
        <v>1.4500000000000002</v>
      </c>
      <c r="F14" s="50">
        <f>E14</f>
        <v>1.4500000000000002</v>
      </c>
      <c r="G14" s="220">
        <f>Roadmap!U40</f>
        <v>1.7000000000000002</v>
      </c>
      <c r="H14" s="50">
        <f>G14</f>
        <v>1.7000000000000002</v>
      </c>
      <c r="I14" s="220">
        <f>Roadmap!Y40</f>
        <v>2.2000000000000002</v>
      </c>
      <c r="J14" s="50">
        <f>I14</f>
        <v>2.2000000000000002</v>
      </c>
      <c r="K14" s="135">
        <f t="shared" si="0"/>
        <v>1.1500000000000001</v>
      </c>
      <c r="L14" s="229"/>
      <c r="M14" s="229"/>
      <c r="N14" s="229"/>
      <c r="O14" s="229"/>
      <c r="P14" s="229"/>
      <c r="Q14" s="229"/>
      <c r="R14" s="229"/>
      <c r="S14" s="229"/>
      <c r="T14" s="229"/>
      <c r="U14" s="229"/>
      <c r="V14" s="229"/>
      <c r="Z14" s="40" t="str">
        <f t="shared" si="1"/>
        <v>Education &amp; Guidance</v>
      </c>
      <c r="AA14" s="136">
        <f t="shared" si="2"/>
        <v>2.2000000000000002</v>
      </c>
      <c r="AB14" s="136">
        <f t="shared" si="3"/>
        <v>1.7000000000000002</v>
      </c>
      <c r="AC14" s="136">
        <f t="shared" si="4"/>
        <v>1.4500000000000002</v>
      </c>
      <c r="AD14" s="136">
        <f t="shared" si="5"/>
        <v>1.2</v>
      </c>
      <c r="AE14" s="136">
        <f t="shared" si="6"/>
        <v>1.05</v>
      </c>
    </row>
    <row r="15" spans="1:31" ht="15" customHeight="1" x14ac:dyDescent="0.15">
      <c r="A15" s="98" t="s">
        <v>150</v>
      </c>
      <c r="B15" s="110">
        <f>IF(ISNUMBER(Interview!$J$138),Interview!$J$138,SUM(LEFT(Interview!$J$138),".5"))</f>
        <v>1.1000000000000001</v>
      </c>
      <c r="C15" s="221">
        <f>Roadmap!M50</f>
        <v>1.2</v>
      </c>
      <c r="D15" s="51">
        <f>C15</f>
        <v>1.2</v>
      </c>
      <c r="E15" s="221">
        <f>Roadmap!Q50</f>
        <v>1.35</v>
      </c>
      <c r="F15" s="51">
        <f>E15</f>
        <v>1.35</v>
      </c>
      <c r="G15" s="221">
        <f>Roadmap!U50</f>
        <v>1.9166666666666665</v>
      </c>
      <c r="H15" s="51">
        <f>G15</f>
        <v>1.9166666666666665</v>
      </c>
      <c r="I15" s="221">
        <f>Roadmap!Y50</f>
        <v>1.9166666666666665</v>
      </c>
      <c r="J15" s="51">
        <f>I15</f>
        <v>1.9166666666666665</v>
      </c>
      <c r="K15" s="135">
        <f t="shared" si="0"/>
        <v>0.81666666666666643</v>
      </c>
      <c r="L15" s="229"/>
      <c r="M15" s="229"/>
      <c r="N15" s="229"/>
      <c r="O15" s="229"/>
      <c r="P15" s="229"/>
      <c r="Q15" s="229"/>
      <c r="R15" s="229"/>
      <c r="S15" s="229"/>
      <c r="T15" s="229"/>
      <c r="U15" s="229"/>
      <c r="V15" s="229"/>
      <c r="Z15" s="40" t="str">
        <f t="shared" si="1"/>
        <v>Threat Assessment</v>
      </c>
      <c r="AA15" s="136">
        <f t="shared" si="2"/>
        <v>1.9166666666666665</v>
      </c>
      <c r="AB15" s="136">
        <f t="shared" si="3"/>
        <v>1.9166666666666665</v>
      </c>
      <c r="AC15" s="136">
        <f t="shared" si="4"/>
        <v>1.35</v>
      </c>
      <c r="AD15" s="136">
        <f t="shared" si="5"/>
        <v>1.2</v>
      </c>
      <c r="AE15" s="136">
        <f t="shared" si="6"/>
        <v>1.1000000000000001</v>
      </c>
    </row>
    <row r="16" spans="1:31" ht="15" customHeight="1" x14ac:dyDescent="0.15">
      <c r="A16" s="99" t="s">
        <v>176</v>
      </c>
      <c r="B16" s="110">
        <f>IF(ISNUMBER(Interview!$J173),Interview!$J$173,SUM(LEFT(Interview!$J$173),".5"))</f>
        <v>1.55</v>
      </c>
      <c r="C16" s="219">
        <f>Roadmap!M60</f>
        <v>1.7000000000000002</v>
      </c>
      <c r="D16" s="48">
        <f t="shared" ref="D16:D23" si="7">C16</f>
        <v>1.7000000000000002</v>
      </c>
      <c r="E16" s="219">
        <f>Roadmap!Q60</f>
        <v>1.7000000000000002</v>
      </c>
      <c r="F16" s="48">
        <f t="shared" ref="F16:F23" si="8">E16</f>
        <v>1.7000000000000002</v>
      </c>
      <c r="G16" s="219">
        <f>Roadmap!U60</f>
        <v>1.9500000000000002</v>
      </c>
      <c r="H16" s="48">
        <f t="shared" ref="H16:H23" si="9">G16</f>
        <v>1.9500000000000002</v>
      </c>
      <c r="I16" s="219">
        <f>Roadmap!Y60</f>
        <v>1.9500000000000002</v>
      </c>
      <c r="J16" s="48">
        <f t="shared" ref="J16:J23" si="10">I16</f>
        <v>1.9500000000000002</v>
      </c>
      <c r="K16" s="135">
        <f t="shared" si="0"/>
        <v>0.40000000000000013</v>
      </c>
      <c r="L16" s="229"/>
      <c r="M16" s="229"/>
      <c r="N16" s="229"/>
      <c r="O16" s="229"/>
      <c r="P16" s="229"/>
      <c r="Q16" s="229"/>
      <c r="R16" s="229"/>
      <c r="S16" s="229"/>
      <c r="T16" s="229"/>
      <c r="U16" s="229"/>
      <c r="V16" s="229"/>
      <c r="Z16" s="40" t="str">
        <f t="shared" si="1"/>
        <v>Security Requirements</v>
      </c>
      <c r="AA16" s="136">
        <f t="shared" si="2"/>
        <v>1.9500000000000002</v>
      </c>
      <c r="AB16" s="136">
        <f t="shared" si="3"/>
        <v>1.9500000000000002</v>
      </c>
      <c r="AC16" s="136">
        <f t="shared" si="4"/>
        <v>1.7000000000000002</v>
      </c>
      <c r="AD16" s="136">
        <f t="shared" si="5"/>
        <v>1.7000000000000002</v>
      </c>
      <c r="AE16" s="136">
        <f t="shared" si="6"/>
        <v>1.55</v>
      </c>
    </row>
    <row r="17" spans="1:31" x14ac:dyDescent="0.15">
      <c r="A17" s="100" t="s">
        <v>199</v>
      </c>
      <c r="B17" s="111">
        <f>IF(ISNUMBER(Interview!$J$206),Interview!$J$206,SUM(LEFT(Interview!$J$206),".5"))</f>
        <v>1.4500000000000002</v>
      </c>
      <c r="C17" s="220">
        <f>Roadmap!M69</f>
        <v>1.4500000000000002</v>
      </c>
      <c r="D17" s="50">
        <f t="shared" si="7"/>
        <v>1.4500000000000002</v>
      </c>
      <c r="E17" s="220">
        <f>Roadmap!Q69</f>
        <v>1.7000000000000002</v>
      </c>
      <c r="F17" s="50">
        <f t="shared" si="8"/>
        <v>1.7000000000000002</v>
      </c>
      <c r="G17" s="220">
        <f>Roadmap!U69</f>
        <v>1.7000000000000002</v>
      </c>
      <c r="H17" s="50">
        <f t="shared" si="9"/>
        <v>1.7000000000000002</v>
      </c>
      <c r="I17" s="220">
        <f>Roadmap!Y69</f>
        <v>1.7000000000000002</v>
      </c>
      <c r="J17" s="50">
        <f t="shared" si="10"/>
        <v>1.7000000000000002</v>
      </c>
      <c r="K17" s="135">
        <f t="shared" si="0"/>
        <v>0.25</v>
      </c>
      <c r="L17" s="229" t="str">
        <f>A12</f>
        <v>Strategy &amp; metrics</v>
      </c>
      <c r="M17" s="229"/>
      <c r="N17" s="229"/>
      <c r="O17" s="229"/>
      <c r="P17" s="229"/>
      <c r="Q17" s="229"/>
      <c r="R17" s="229"/>
      <c r="S17" s="229"/>
      <c r="T17" s="229"/>
      <c r="U17" s="229"/>
      <c r="V17" s="229"/>
      <c r="Z17" s="40" t="str">
        <f t="shared" si="1"/>
        <v>Secure Architecture</v>
      </c>
      <c r="AA17" s="136">
        <f t="shared" si="2"/>
        <v>1.7000000000000002</v>
      </c>
      <c r="AB17" s="136">
        <f t="shared" si="3"/>
        <v>1.7000000000000002</v>
      </c>
      <c r="AC17" s="136">
        <f t="shared" si="4"/>
        <v>1.7000000000000002</v>
      </c>
      <c r="AD17" s="136">
        <f t="shared" si="5"/>
        <v>1.4500000000000002</v>
      </c>
      <c r="AE17" s="136">
        <f t="shared" si="6"/>
        <v>1.4500000000000002</v>
      </c>
    </row>
    <row r="18" spans="1:31" x14ac:dyDescent="0.15">
      <c r="A18" s="95" t="s">
        <v>43</v>
      </c>
      <c r="B18" s="110">
        <f>IF(ISNUMBER(Interview!$J$239),Interview!$J$239,SUM(LEFT(Interview!$J$239),".5"))</f>
        <v>1.85</v>
      </c>
      <c r="C18" s="221">
        <f>Roadmap!M79</f>
        <v>1.85</v>
      </c>
      <c r="D18" s="51">
        <f t="shared" si="7"/>
        <v>1.85</v>
      </c>
      <c r="E18" s="221">
        <f>Roadmap!Q79</f>
        <v>1.85</v>
      </c>
      <c r="F18" s="51">
        <f t="shared" si="8"/>
        <v>1.85</v>
      </c>
      <c r="G18" s="221">
        <f>Roadmap!U79</f>
        <v>2</v>
      </c>
      <c r="H18" s="51">
        <f t="shared" si="9"/>
        <v>2</v>
      </c>
      <c r="I18" s="221">
        <f>Roadmap!Y79</f>
        <v>2</v>
      </c>
      <c r="J18" s="51">
        <f t="shared" si="10"/>
        <v>2</v>
      </c>
      <c r="K18" s="135">
        <f t="shared" si="0"/>
        <v>0.14999999999999991</v>
      </c>
      <c r="L18" s="229"/>
      <c r="M18" s="229"/>
      <c r="N18" s="229"/>
      <c r="O18" s="229"/>
      <c r="P18" s="229"/>
      <c r="Q18" s="229"/>
      <c r="R18" s="229"/>
      <c r="S18" s="229"/>
      <c r="T18" s="229"/>
      <c r="U18" s="229"/>
      <c r="V18" s="229"/>
      <c r="Z18" s="40" t="str">
        <f t="shared" si="1"/>
        <v>Design Analysis</v>
      </c>
      <c r="AA18" s="136">
        <f t="shared" si="2"/>
        <v>2</v>
      </c>
      <c r="AB18" s="136">
        <f t="shared" si="3"/>
        <v>2</v>
      </c>
      <c r="AC18" s="136">
        <f t="shared" si="4"/>
        <v>1.85</v>
      </c>
      <c r="AD18" s="136">
        <f t="shared" si="5"/>
        <v>1.85</v>
      </c>
      <c r="AE18" s="136">
        <f t="shared" si="6"/>
        <v>1.85</v>
      </c>
    </row>
    <row r="19" spans="1:31" x14ac:dyDescent="0.15">
      <c r="A19" s="96" t="s">
        <v>381</v>
      </c>
      <c r="B19" s="110">
        <f>IF(ISNUMBER(Interview!$J$277),Interview!$J$277,SUM(LEFT(Interview!$J$277),".5"))</f>
        <v>1.0499999999999998</v>
      </c>
      <c r="C19" s="219">
        <f>Roadmap!M88</f>
        <v>1.2</v>
      </c>
      <c r="D19" s="48">
        <f t="shared" si="7"/>
        <v>1.2</v>
      </c>
      <c r="E19" s="219">
        <f>Roadmap!Q88</f>
        <v>1.35</v>
      </c>
      <c r="F19" s="48">
        <f t="shared" si="8"/>
        <v>1.35</v>
      </c>
      <c r="G19" s="219">
        <f>Roadmap!U88</f>
        <v>1.6</v>
      </c>
      <c r="H19" s="48">
        <f t="shared" si="9"/>
        <v>1.6</v>
      </c>
      <c r="I19" s="219">
        <f>Roadmap!Y88</f>
        <v>2</v>
      </c>
      <c r="J19" s="48">
        <f t="shared" si="10"/>
        <v>2</v>
      </c>
      <c r="K19" s="135">
        <f t="shared" si="0"/>
        <v>0.95000000000000018</v>
      </c>
      <c r="L19" s="229"/>
      <c r="M19" s="229"/>
      <c r="N19" s="229"/>
      <c r="O19" s="229"/>
      <c r="P19" s="229"/>
      <c r="Q19" s="229"/>
      <c r="R19" s="229"/>
      <c r="S19" s="229"/>
      <c r="T19" s="229"/>
      <c r="U19" s="229"/>
      <c r="V19" s="229"/>
      <c r="Z19" s="40" t="str">
        <f t="shared" si="1"/>
        <v>Implementation Review</v>
      </c>
      <c r="AA19" s="136">
        <f t="shared" si="2"/>
        <v>2</v>
      </c>
      <c r="AB19" s="136">
        <f t="shared" si="3"/>
        <v>1.6</v>
      </c>
      <c r="AC19" s="136">
        <f t="shared" si="4"/>
        <v>1.35</v>
      </c>
      <c r="AD19" s="136">
        <f t="shared" si="5"/>
        <v>1.2</v>
      </c>
      <c r="AE19" s="136">
        <f t="shared" si="6"/>
        <v>1.0499999999999998</v>
      </c>
    </row>
    <row r="20" spans="1:31" x14ac:dyDescent="0.15">
      <c r="A20" s="97" t="s">
        <v>265</v>
      </c>
      <c r="B20" s="111">
        <f>IF(ISNUMBER(Interview!$J$304),Interview!$J$304,SUM(LEFT(Interview!$J$304),".5"))</f>
        <v>1.1166666666666667</v>
      </c>
      <c r="C20" s="220">
        <f>Roadmap!M97</f>
        <v>1.1166666666666667</v>
      </c>
      <c r="D20" s="50">
        <f t="shared" si="7"/>
        <v>1.1166666666666667</v>
      </c>
      <c r="E20" s="220">
        <f>Roadmap!Q97</f>
        <v>1.1166666666666667</v>
      </c>
      <c r="F20" s="50">
        <f t="shared" si="8"/>
        <v>1.1166666666666667</v>
      </c>
      <c r="G20" s="220">
        <f>Roadmap!U97</f>
        <v>1.2666666666666666</v>
      </c>
      <c r="H20" s="50">
        <f t="shared" si="9"/>
        <v>1.2666666666666666</v>
      </c>
      <c r="I20" s="220">
        <f>Roadmap!Y97</f>
        <v>1.5166666666666666</v>
      </c>
      <c r="J20" s="50">
        <f t="shared" si="10"/>
        <v>1.5166666666666666</v>
      </c>
      <c r="K20" s="135">
        <f t="shared" si="0"/>
        <v>0.39999999999999991</v>
      </c>
      <c r="L20" s="229"/>
      <c r="M20" s="229"/>
      <c r="N20" s="229"/>
      <c r="O20" s="229"/>
      <c r="P20" s="229"/>
      <c r="Q20" s="229"/>
      <c r="R20" s="229"/>
      <c r="S20" s="229"/>
      <c r="T20" s="229"/>
      <c r="U20" s="229"/>
      <c r="V20" s="229"/>
      <c r="Z20" s="40" t="str">
        <f t="shared" si="1"/>
        <v>Security Testing</v>
      </c>
      <c r="AA20" s="136">
        <f t="shared" si="2"/>
        <v>1.5166666666666666</v>
      </c>
      <c r="AB20" s="136">
        <f t="shared" si="3"/>
        <v>1.2666666666666666</v>
      </c>
      <c r="AC20" s="136">
        <f t="shared" si="4"/>
        <v>1.1166666666666667</v>
      </c>
      <c r="AD20" s="136">
        <f t="shared" si="5"/>
        <v>1.1166666666666667</v>
      </c>
      <c r="AE20" s="136">
        <f t="shared" si="6"/>
        <v>1.1166666666666667</v>
      </c>
    </row>
    <row r="21" spans="1:31" x14ac:dyDescent="0.15">
      <c r="A21" s="92" t="s">
        <v>374</v>
      </c>
      <c r="B21" s="110">
        <f>IF(ISNUMBER(Interview!$J$338),Interview!$J$338,SUM(LEFT(Interview!$J$338),".5"))</f>
        <v>1.9333333333333336</v>
      </c>
      <c r="C21" s="221">
        <f>Roadmap!M108</f>
        <v>1.9333333333333336</v>
      </c>
      <c r="D21" s="51">
        <f t="shared" si="7"/>
        <v>1.9333333333333336</v>
      </c>
      <c r="E21" s="221">
        <f>Roadmap!Q108</f>
        <v>2.0833333333333335</v>
      </c>
      <c r="F21" s="51">
        <f t="shared" si="8"/>
        <v>2.0833333333333335</v>
      </c>
      <c r="G21" s="221">
        <f>Roadmap!U108</f>
        <v>2.0833333333333335</v>
      </c>
      <c r="H21" s="51">
        <f t="shared" si="9"/>
        <v>2.0833333333333335</v>
      </c>
      <c r="I21" s="221">
        <f>Roadmap!Y108</f>
        <v>2.3333333333333335</v>
      </c>
      <c r="J21" s="51">
        <f t="shared" si="10"/>
        <v>2.3333333333333335</v>
      </c>
      <c r="K21" s="135">
        <f t="shared" si="0"/>
        <v>0.39999999999999991</v>
      </c>
      <c r="L21" s="229"/>
      <c r="M21" s="229"/>
      <c r="N21" s="229"/>
      <c r="O21" s="229"/>
      <c r="P21" s="229"/>
      <c r="Q21" s="229"/>
      <c r="R21" s="229"/>
      <c r="S21" s="229"/>
      <c r="T21" s="229"/>
      <c r="U21" s="229"/>
      <c r="V21" s="229"/>
      <c r="Z21" s="40" t="str">
        <f t="shared" si="1"/>
        <v>Issue Management</v>
      </c>
      <c r="AA21" s="136">
        <f t="shared" si="2"/>
        <v>2.3333333333333335</v>
      </c>
      <c r="AB21" s="136">
        <f t="shared" si="3"/>
        <v>2.0833333333333335</v>
      </c>
      <c r="AC21" s="136">
        <f t="shared" si="4"/>
        <v>2.0833333333333335</v>
      </c>
      <c r="AD21" s="136">
        <f t="shared" si="5"/>
        <v>1.9333333333333336</v>
      </c>
      <c r="AE21" s="136">
        <f t="shared" si="6"/>
        <v>1.9333333333333336</v>
      </c>
    </row>
    <row r="22" spans="1:31" x14ac:dyDescent="0.15">
      <c r="A22" s="93" t="s">
        <v>309</v>
      </c>
      <c r="B22" s="110">
        <f>IF(ISNUMBER(Interview!$J$376),Interview!$J$376,SUM(LEFT(Interview!$J$376),".5"))</f>
        <v>1.7000000000000002</v>
      </c>
      <c r="C22" s="219">
        <f>Roadmap!M118</f>
        <v>1.7000000000000002</v>
      </c>
      <c r="D22" s="48">
        <f t="shared" si="7"/>
        <v>1.7000000000000002</v>
      </c>
      <c r="E22" s="219">
        <f>Roadmap!Q118</f>
        <v>1.7000000000000002</v>
      </c>
      <c r="F22" s="48">
        <f t="shared" si="8"/>
        <v>1.7000000000000002</v>
      </c>
      <c r="G22" s="219">
        <f>Roadmap!U118</f>
        <v>1.85</v>
      </c>
      <c r="H22" s="48">
        <f t="shared" si="9"/>
        <v>1.85</v>
      </c>
      <c r="I22" s="219">
        <f>Roadmap!Y118</f>
        <v>1.85</v>
      </c>
      <c r="J22" s="48">
        <f t="shared" si="10"/>
        <v>1.85</v>
      </c>
      <c r="K22" s="135">
        <f t="shared" si="0"/>
        <v>0.14999999999999991</v>
      </c>
      <c r="L22" s="229"/>
      <c r="M22" s="229"/>
      <c r="N22" s="229"/>
      <c r="O22" s="229"/>
      <c r="P22" s="229"/>
      <c r="Q22" s="229"/>
      <c r="R22" s="229"/>
      <c r="S22" s="229"/>
      <c r="T22" s="229"/>
      <c r="U22" s="229"/>
      <c r="V22" s="229"/>
      <c r="Z22" s="40" t="str">
        <f t="shared" si="1"/>
        <v>Environment Hardening</v>
      </c>
      <c r="AA22" s="136">
        <f t="shared" si="2"/>
        <v>1.85</v>
      </c>
      <c r="AB22" s="136">
        <f t="shared" si="3"/>
        <v>1.85</v>
      </c>
      <c r="AC22" s="136">
        <f t="shared" si="4"/>
        <v>1.7000000000000002</v>
      </c>
      <c r="AD22" s="136">
        <f t="shared" si="5"/>
        <v>1.7000000000000002</v>
      </c>
      <c r="AE22" s="136">
        <f t="shared" si="6"/>
        <v>1.7000000000000002</v>
      </c>
    </row>
    <row r="23" spans="1:31" ht="14" thickBot="1" x14ac:dyDescent="0.2">
      <c r="A23" s="94" t="s">
        <v>7</v>
      </c>
      <c r="B23" s="112">
        <f>IF(ISNUMBER(Interview!$J$411),Interview!$J$411,SUM(LEFT(Interview!$J$411),".5"))</f>
        <v>0.95</v>
      </c>
      <c r="C23" s="222">
        <f>Roadmap!M127</f>
        <v>1.0499999999999998</v>
      </c>
      <c r="D23" s="52">
        <f t="shared" si="7"/>
        <v>1.0499999999999998</v>
      </c>
      <c r="E23" s="222">
        <f>Roadmap!Q127</f>
        <v>1.2</v>
      </c>
      <c r="F23" s="52">
        <f t="shared" si="8"/>
        <v>1.2</v>
      </c>
      <c r="G23" s="222">
        <f>Roadmap!U127</f>
        <v>1.4500000000000002</v>
      </c>
      <c r="H23" s="52">
        <f t="shared" si="9"/>
        <v>1.4500000000000002</v>
      </c>
      <c r="I23" s="222">
        <f>Roadmap!Y127</f>
        <v>1.6</v>
      </c>
      <c r="J23" s="52">
        <f t="shared" si="10"/>
        <v>1.6</v>
      </c>
      <c r="K23" s="135">
        <f t="shared" si="0"/>
        <v>0.65000000000000013</v>
      </c>
      <c r="L23" s="229"/>
      <c r="M23" s="229"/>
      <c r="N23" s="229"/>
      <c r="O23" s="229"/>
      <c r="P23" s="229"/>
      <c r="Q23" s="229"/>
      <c r="R23" s="229"/>
      <c r="S23" s="229"/>
      <c r="T23" s="229"/>
      <c r="U23" s="229"/>
      <c r="V23" s="229"/>
      <c r="Z23" s="40" t="str">
        <f t="shared" si="1"/>
        <v>Operational Enablement</v>
      </c>
      <c r="AA23" s="136">
        <f t="shared" si="2"/>
        <v>1.6</v>
      </c>
      <c r="AB23" s="136">
        <f t="shared" si="3"/>
        <v>1.4500000000000002</v>
      </c>
      <c r="AC23" s="136">
        <f t="shared" si="4"/>
        <v>1.2</v>
      </c>
      <c r="AD23" s="136">
        <f t="shared" si="5"/>
        <v>1.0499999999999998</v>
      </c>
      <c r="AE23" s="136">
        <f t="shared" si="6"/>
        <v>0.95</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1.0500000000000007</v>
      </c>
      <c r="D25" s="136"/>
      <c r="E25" s="136">
        <f>SUM(E12:E23)-SUM(C12:C23)</f>
        <v>1.7666666666666622</v>
      </c>
      <c r="F25" s="136"/>
      <c r="G25" s="136">
        <f>SUM(G12:G23)-SUM(E12:E23)</f>
        <v>2.4333333333333371</v>
      </c>
      <c r="H25" s="136"/>
      <c r="I25" s="136">
        <f>SUM(I12:I23)-SUM(G12:G23)</f>
        <v>2.2166666666666686</v>
      </c>
      <c r="J25" s="136"/>
      <c r="K25" s="135">
        <f>SUM(K12:K23)</f>
        <v>7.4666666666666686</v>
      </c>
      <c r="L25" s="229"/>
      <c r="M25" s="229"/>
      <c r="N25" s="229"/>
      <c r="O25" s="229"/>
      <c r="P25" s="229"/>
      <c r="Q25" s="229"/>
      <c r="R25" s="229"/>
      <c r="S25" s="229"/>
      <c r="T25" s="229"/>
      <c r="U25" s="229"/>
      <c r="V25" s="229"/>
    </row>
    <row r="26" spans="1:31" x14ac:dyDescent="0.15">
      <c r="B26" s="53"/>
      <c r="C26" s="54">
        <f>C25/$K$25</f>
        <v>0.14062500000000006</v>
      </c>
      <c r="E26" s="54">
        <f>E25/$K$25</f>
        <v>0.23660714285714218</v>
      </c>
      <c r="G26" s="54">
        <f>G25/$K$25</f>
        <v>0.32589285714285759</v>
      </c>
      <c r="I26" s="54">
        <f>I25/$K$25</f>
        <v>0.29687500000000017</v>
      </c>
      <c r="K26" s="55">
        <f>1-K25/24</f>
        <v>0.68888888888888888</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3"/>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31" sqref="J31"/>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45" t="s">
        <v>477</v>
      </c>
      <c r="B1" s="346"/>
      <c r="C1" s="346"/>
      <c r="D1" s="346"/>
      <c r="E1" s="346"/>
      <c r="F1" s="346"/>
      <c r="G1" s="346"/>
      <c r="H1" s="346"/>
      <c r="I1" s="346"/>
      <c r="J1" s="346"/>
      <c r="K1" s="347"/>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490</v>
      </c>
      <c r="J14" t="s">
        <v>366</v>
      </c>
      <c r="K14">
        <v>0</v>
      </c>
    </row>
    <row r="15" spans="1:11" x14ac:dyDescent="0.15">
      <c r="H15" s="459"/>
      <c r="I15" s="113" t="s">
        <v>492</v>
      </c>
      <c r="J15" t="s">
        <v>493</v>
      </c>
      <c r="K15">
        <v>0.2</v>
      </c>
    </row>
    <row r="16" spans="1:11" x14ac:dyDescent="0.15">
      <c r="H16" s="459"/>
      <c r="I16" s="115" t="s">
        <v>449</v>
      </c>
      <c r="J16" t="s">
        <v>494</v>
      </c>
      <c r="K16">
        <v>0.5</v>
      </c>
    </row>
    <row r="17" spans="8:11" x14ac:dyDescent="0.15">
      <c r="H17" s="459"/>
      <c r="I17" s="116" t="s">
        <v>496</v>
      </c>
      <c r="J17" t="s">
        <v>495</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t="s">
        <v>488</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489</v>
      </c>
      <c r="J29" t="s">
        <v>366</v>
      </c>
      <c r="K29">
        <v>0</v>
      </c>
    </row>
    <row r="30" spans="8:11" x14ac:dyDescent="0.15">
      <c r="H30" s="459"/>
      <c r="I30" s="113" t="s">
        <v>491</v>
      </c>
      <c r="J30" t="s">
        <v>497</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Attribution and License</vt:lpstr>
      <vt:lpstr>Interview</vt:lpstr>
      <vt:lpstr>Scorecard</vt:lpstr>
      <vt:lpstr>Roadmap</vt:lpstr>
      <vt:lpstr>Roadmap Chart</vt:lpstr>
      <vt:lpstr>Lookups</vt:lpstr>
      <vt:lpstr>Background Images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Deleersnyder Sebastien</dc:creator>
  <cp:keywords/>
  <dc:description/>
  <cp:lastModifiedBy>Brian Glas</cp:lastModifiedBy>
  <dcterms:created xsi:type="dcterms:W3CDTF">2009-06-08T07:01:59Z</dcterms:created>
  <dcterms:modified xsi:type="dcterms:W3CDTF">2017-02-03T16:42:56Z</dcterms:modified>
  <cp:category/>
</cp:coreProperties>
</file>