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istrateir\Research\Projects\towards_netzero_metals\data\"/>
    </mc:Choice>
  </mc:AlternateContent>
  <xr:revisionPtr revIDLastSave="0" documentId="13_ncr:1_{4DEA6AAC-DB15-497D-83A8-A2BBF38C1850}" xr6:coauthVersionLast="47" xr6:coauthVersionMax="47" xr10:uidLastSave="{00000000-0000-0000-0000-000000000000}"/>
  <bookViews>
    <workbookView xWindow="-120" yWindow="-120" windowWidth="38640" windowHeight="21240" activeTab="4" xr2:uid="{00000000-000D-0000-FFFF-FFFF00000000}"/>
  </bookViews>
  <sheets>
    <sheet name="Intro" sheetId="3" r:id="rId1"/>
    <sheet name="Lithium - Brine" sheetId="1" r:id="rId2"/>
    <sheet name="Lithium - Spodumene" sheetId="6" r:id="rId3"/>
    <sheet name="Cobalt" sheetId="4" r:id="rId4"/>
    <sheet name="Graphite - Natural" sheetId="2" r:id="rId5"/>
    <sheet name="Graphite - Synthetic" sheetId="8" r:id="rId6"/>
    <sheet name="Datasets for breakdown" sheetId="10" r:id="rId7"/>
    <sheet name="Elec cons" sheetId="11" r:id="rId8"/>
  </sheets>
  <externalReferences>
    <externalReference r:id="rId9"/>
  </externalReferences>
  <definedNames>
    <definedName name="_xlnm._FilterDatabase" localSheetId="3" hidden="1">Cobalt!$A$8:$XEY$8</definedName>
    <definedName name="_xlnm._FilterDatabase" localSheetId="4" hidden="1">'Graphite - Natural'!$A$1:$O$1</definedName>
    <definedName name="_xlnm._FilterDatabase" localSheetId="5" hidden="1">'Graphite - Synthetic'!$A$1:$O$1</definedName>
    <definedName name="_xlnm._FilterDatabase" localSheetId="1" hidden="1">'Lithium - Brine'!$A$20:$J$20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8" l="1"/>
  <c r="H65" i="8"/>
  <c r="H64" i="8"/>
  <c r="H67" i="8"/>
  <c r="H63" i="8"/>
  <c r="H62" i="8"/>
  <c r="H61" i="8"/>
  <c r="H60" i="8"/>
  <c r="H59" i="8"/>
  <c r="H58" i="8"/>
  <c r="H57" i="8"/>
  <c r="H56" i="8"/>
  <c r="H55" i="8"/>
  <c r="H54" i="8"/>
  <c r="D35" i="6" l="1"/>
  <c r="D12" i="6"/>
  <c r="H67" i="6"/>
  <c r="D66" i="6"/>
  <c r="H68" i="6"/>
  <c r="H66" i="6"/>
  <c r="E8" i="10" l="1"/>
  <c r="D56" i="6"/>
  <c r="H41" i="6"/>
  <c r="H18" i="6"/>
  <c r="H32" i="6"/>
  <c r="H9" i="6"/>
  <c r="D11" i="6"/>
  <c r="H22" i="6"/>
  <c r="D22" i="6"/>
  <c r="H21" i="6"/>
  <c r="D21" i="6"/>
  <c r="D45" i="6"/>
  <c r="D44" i="6"/>
  <c r="H45" i="6"/>
  <c r="H44" i="6"/>
  <c r="H42" i="6"/>
  <c r="D42" i="6"/>
  <c r="H19" i="6"/>
  <c r="H12" i="6"/>
  <c r="H35" i="6"/>
  <c r="H20" i="6"/>
  <c r="H43" i="6"/>
  <c r="D40" i="6"/>
  <c r="D43" i="6" s="1"/>
  <c r="D17" i="6"/>
  <c r="D20" i="6" s="1"/>
  <c r="H17" i="6"/>
  <c r="H40" i="6"/>
  <c r="H16" i="6"/>
  <c r="H39" i="6"/>
  <c r="H15" i="6"/>
  <c r="H38" i="6"/>
  <c r="H14" i="6"/>
  <c r="H37" i="6"/>
  <c r="H13" i="6"/>
  <c r="H36" i="6"/>
  <c r="H11" i="6"/>
  <c r="D34" i="6"/>
  <c r="H34" i="6"/>
  <c r="E6" i="10"/>
  <c r="E5" i="10"/>
  <c r="E4" i="10"/>
  <c r="H15" i="1"/>
  <c r="D14" i="1"/>
  <c r="H14" i="1"/>
  <c r="D19" i="1"/>
  <c r="D18" i="1"/>
  <c r="D13" i="1"/>
  <c r="H13" i="1"/>
  <c r="D17" i="1"/>
  <c r="H17" i="1"/>
  <c r="H16" i="1"/>
  <c r="H11" i="1"/>
  <c r="F8" i="11"/>
  <c r="D8" i="11"/>
  <c r="E8" i="11"/>
  <c r="E7" i="11"/>
  <c r="C6" i="11"/>
  <c r="D6" i="11"/>
  <c r="E6" i="11"/>
  <c r="H52" i="1"/>
  <c r="D52" i="1"/>
  <c r="H41" i="8"/>
  <c r="H31" i="2"/>
  <c r="H64" i="2"/>
  <c r="C7" i="11"/>
  <c r="H56" i="6"/>
  <c r="D77" i="6"/>
  <c r="H60" i="6"/>
  <c r="H85" i="6"/>
  <c r="H84" i="6"/>
  <c r="H83" i="6"/>
  <c r="H82" i="6"/>
  <c r="H81" i="6"/>
  <c r="H80" i="6"/>
  <c r="H79" i="6"/>
  <c r="H78" i="6"/>
  <c r="H55" i="6"/>
  <c r="H57" i="6"/>
  <c r="H61" i="6"/>
  <c r="H58" i="6"/>
  <c r="H59" i="6"/>
  <c r="H62" i="6"/>
  <c r="H63" i="6"/>
  <c r="H64" i="6"/>
  <c r="H65" i="6"/>
  <c r="H69" i="6"/>
  <c r="H70" i="6"/>
  <c r="H71" i="6"/>
  <c r="H72" i="6"/>
  <c r="H73" i="6"/>
  <c r="H74" i="6"/>
  <c r="H75" i="6"/>
  <c r="H76" i="6"/>
  <c r="H77" i="6"/>
  <c r="E11" i="10"/>
  <c r="E10" i="10"/>
  <c r="D68" i="2"/>
  <c r="H24" i="8"/>
  <c r="H25" i="8"/>
  <c r="D11" i="8"/>
  <c r="E10" i="11" s="1"/>
  <c r="H11" i="8"/>
  <c r="H23" i="8"/>
  <c r="D39" i="8"/>
  <c r="H39" i="8"/>
  <c r="D40" i="8"/>
  <c r="H44" i="8"/>
  <c r="H43" i="8"/>
  <c r="H42" i="8"/>
  <c r="H40" i="8"/>
  <c r="H38" i="8"/>
  <c r="D41" i="8"/>
  <c r="F7" i="11" l="1"/>
  <c r="F6" i="11"/>
  <c r="D31" i="2"/>
  <c r="D64" i="2"/>
  <c r="H101" i="4"/>
  <c r="H102" i="4"/>
  <c r="H103" i="4"/>
  <c r="H104" i="4"/>
  <c r="H105" i="4"/>
  <c r="H106" i="4"/>
  <c r="H107" i="4"/>
  <c r="H108" i="4"/>
  <c r="H100" i="4"/>
  <c r="H85" i="4"/>
  <c r="H86" i="4"/>
  <c r="H87" i="4"/>
  <c r="H88" i="4"/>
  <c r="H89" i="4"/>
  <c r="H90" i="4"/>
  <c r="H91" i="4"/>
  <c r="H92" i="4"/>
  <c r="H93" i="4"/>
  <c r="H94" i="4"/>
  <c r="H95" i="4"/>
  <c r="H96" i="4"/>
  <c r="H97" i="4"/>
  <c r="H98" i="4"/>
  <c r="H99" i="4"/>
  <c r="H84" i="4"/>
  <c r="H83" i="4"/>
  <c r="H11" i="4"/>
  <c r="H71" i="1"/>
  <c r="H51" i="1"/>
  <c r="H50" i="1"/>
  <c r="H47" i="1"/>
  <c r="H45" i="1"/>
  <c r="H49" i="1"/>
  <c r="H53" i="1"/>
  <c r="H48" i="1"/>
  <c r="H46" i="1"/>
  <c r="H44" i="1"/>
  <c r="H34" i="1"/>
  <c r="H33" i="1" l="1"/>
  <c r="H30" i="1"/>
  <c r="D24" i="8" l="1"/>
  <c r="D23" i="8"/>
  <c r="H28" i="8"/>
  <c r="H27" i="8"/>
  <c r="H26" i="8"/>
  <c r="H22" i="8"/>
  <c r="H12" i="8"/>
  <c r="H10" i="8"/>
  <c r="H9" i="8"/>
  <c r="D10" i="8"/>
  <c r="E22" i="10" s="1"/>
  <c r="H87" i="2"/>
  <c r="H86" i="2"/>
  <c r="H85" i="2"/>
  <c r="H71" i="2"/>
  <c r="H62" i="2"/>
  <c r="H49" i="2"/>
  <c r="H38" i="2"/>
  <c r="H28" i="2"/>
  <c r="H17" i="2"/>
  <c r="H16" i="2"/>
  <c r="H10" i="2"/>
  <c r="H84" i="2"/>
  <c r="H83" i="2"/>
  <c r="H82" i="2"/>
  <c r="H70" i="2"/>
  <c r="H69" i="2"/>
  <c r="H68" i="2"/>
  <c r="H67" i="2"/>
  <c r="H66" i="2"/>
  <c r="H65" i="2"/>
  <c r="H63" i="2"/>
  <c r="H51" i="2"/>
  <c r="H50" i="2"/>
  <c r="H37" i="2"/>
  <c r="H36" i="2"/>
  <c r="H35" i="2"/>
  <c r="H34" i="2"/>
  <c r="H33" i="2"/>
  <c r="H32" i="2"/>
  <c r="H30" i="2"/>
  <c r="H29" i="2"/>
  <c r="H14" i="2"/>
  <c r="H13" i="2"/>
  <c r="H12" i="2"/>
  <c r="H11" i="2"/>
  <c r="H15" i="2"/>
  <c r="H81" i="2"/>
  <c r="H61" i="2"/>
  <c r="H48" i="2"/>
  <c r="H27" i="2"/>
  <c r="H9" i="2"/>
  <c r="E19" i="10" l="1"/>
  <c r="E20" i="10"/>
  <c r="D10" i="11"/>
  <c r="F10" i="11" s="1"/>
  <c r="E18" i="10"/>
  <c r="E21" i="10"/>
  <c r="H31" i="4"/>
  <c r="H30" i="4"/>
  <c r="H29" i="4"/>
  <c r="H28" i="4"/>
  <c r="H27" i="4"/>
  <c r="H26" i="4"/>
  <c r="H25" i="4"/>
  <c r="H24" i="4"/>
  <c r="H23" i="4"/>
  <c r="H22" i="4"/>
  <c r="H21" i="4"/>
  <c r="H20" i="4"/>
  <c r="H19" i="4"/>
  <c r="H18" i="4"/>
  <c r="H17" i="4"/>
  <c r="H16" i="4"/>
  <c r="H15" i="4"/>
  <c r="H14" i="4"/>
  <c r="H13" i="4"/>
  <c r="H12" i="4"/>
  <c r="H10" i="4"/>
  <c r="H9" i="4"/>
  <c r="H42" i="4"/>
  <c r="H52" i="4"/>
  <c r="H54" i="4"/>
  <c r="H53" i="4"/>
  <c r="H51" i="4"/>
  <c r="H50" i="4"/>
  <c r="H49" i="4"/>
  <c r="H48" i="4"/>
  <c r="H47" i="4"/>
  <c r="H46" i="4"/>
  <c r="H45" i="4"/>
  <c r="H44" i="4"/>
  <c r="H43" i="4"/>
  <c r="H41" i="4"/>
  <c r="H65" i="4"/>
  <c r="H64" i="4"/>
  <c r="H73" i="4"/>
  <c r="H72" i="4"/>
  <c r="H71" i="4"/>
  <c r="H70" i="4"/>
  <c r="H69" i="4"/>
  <c r="H68" i="4"/>
  <c r="H67" i="4"/>
  <c r="H66" i="4"/>
  <c r="H70" i="1"/>
  <c r="H69" i="1"/>
  <c r="H68" i="1"/>
  <c r="H67" i="1"/>
  <c r="B1" i="1" l="1"/>
  <c r="H29" i="1"/>
  <c r="H63" i="1"/>
  <c r="H32" i="1"/>
  <c r="H31" i="1"/>
  <c r="H66" i="1"/>
  <c r="H65" i="1"/>
  <c r="H64"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C9" i="11" l="1"/>
  <c r="D9" i="11"/>
  <c r="E16" i="10"/>
  <c r="E15" i="10"/>
  <c r="E14" i="10"/>
  <c r="E13" i="10"/>
  <c r="E9" i="11"/>
  <c r="F9" i="11" l="1"/>
</calcChain>
</file>

<file path=xl/sharedStrings.xml><?xml version="1.0" encoding="utf-8"?>
<sst xmlns="http://schemas.openxmlformats.org/spreadsheetml/2006/main" count="1833" uniqueCount="374">
  <si>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</si>
  <si>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</si>
  <si>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</si>
  <si>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</si>
  <si>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</si>
  <si>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</si>
  <si>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</si>
  <si>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</si>
  <si>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</si>
  <si>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</si>
  <si>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</si>
  <si>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</si>
  <si>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</si>
  <si>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</si>
  <si>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</si>
  <si>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</si>
  <si>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</si>
  <si>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</si>
  <si>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</si>
  <si>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</si>
  <si>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</si>
  <si>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</si>
  <si>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</si>
  <si>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</si>
  <si>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</si>
  <si>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</si>
  <si>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</si>
  <si>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</si>
  <si>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</si>
  <si>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</si>
  <si>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4550 kWh/t</t>
  </si>
  <si>
    <t>megajoule</t>
  </si>
  <si>
    <t>diesel, burned in building machine</t>
  </si>
  <si>
    <t>0.249 kg/t, for forklift</t>
  </si>
  <si>
    <t>market for nitrogen, liquid</t>
  </si>
  <si>
    <t>nitrogen, liquid</t>
  </si>
  <si>
    <t>1.5 kg/t</t>
  </si>
  <si>
    <t>1010 purified graphite/t</t>
  </si>
  <si>
    <t>market for pitch</t>
  </si>
  <si>
    <t>Europe without Switzerland</t>
  </si>
  <si>
    <t>pitch</t>
  </si>
  <si>
    <t>50 kg pitch oil/t</t>
  </si>
  <si>
    <t>Carbon dioxide, fossil</t>
  </si>
  <si>
    <t>air</t>
  </si>
  <si>
    <t>biosphere</t>
  </si>
  <si>
    <t>64.407 kg CO2/t</t>
  </si>
  <si>
    <t>Nitrogen</t>
  </si>
  <si>
    <t>1.5 kg N/t</t>
  </si>
  <si>
    <t>305 kWh/t</t>
  </si>
  <si>
    <t>cubic meter</t>
  </si>
  <si>
    <t>hydrogen fluoride</t>
  </si>
  <si>
    <t>market for hydrochloric acid, without water, in 30% solution state</t>
  </si>
  <si>
    <t>hydrochloric acid, without water, in 30% solution state</t>
  </si>
  <si>
    <t>200 kg/t</t>
  </si>
  <si>
    <t>market for nitric acid, without water, in 50% solution state</t>
  </si>
  <si>
    <t>nitric acid, without water, in 50% solution state</t>
  </si>
  <si>
    <t>100 kg/t</t>
  </si>
  <si>
    <t>market for tap water</t>
  </si>
  <si>
    <t>tap water</t>
  </si>
  <si>
    <t>25 m3/t</t>
  </si>
  <si>
    <t>market for lime</t>
  </si>
  <si>
    <t>lime</t>
  </si>
  <si>
    <t>400 kg/t</t>
  </si>
  <si>
    <t>natural graphite spheronization</t>
  </si>
  <si>
    <t>Water</t>
  </si>
  <si>
    <t>320.145 kg, as steam to air</t>
  </si>
  <si>
    <t>market for wastewater, average</t>
  </si>
  <si>
    <t>wastewater, average</t>
  </si>
  <si>
    <t>2100 kWh/t</t>
  </si>
  <si>
    <t>0.415 kg/t, for forklift</t>
  </si>
  <si>
    <t>natural graphite concentration</t>
  </si>
  <si>
    <t>graphite ore, concentrated</t>
  </si>
  <si>
    <t>2220 kg/t</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</si>
  <si>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</si>
  <si>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506 kWh/t</t>
  </si>
  <si>
    <t>0.996 kg/t, for bulldozer</t>
  </si>
  <si>
    <t>market for hard coal</t>
  </si>
  <si>
    <t>hard coal</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</si>
  <si>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</si>
  <si>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</si>
  <si>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</si>
  <si>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</si>
  <si>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</si>
  <si>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</si>
  <si>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</si>
  <si>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</si>
  <si>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</si>
  <si>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</si>
  <si>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</si>
  <si>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</si>
  <si>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8.7 kWh/t</t>
  </si>
  <si>
    <t>2.241 kg diesel/t, 43.4 MJ/kg</t>
  </si>
  <si>
    <t>market for explosive, tovex</t>
  </si>
  <si>
    <t>explosive, tovex</t>
  </si>
  <si>
    <t>0.248 kg/t. Originally, "ammonium nitrate" is used.</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</si>
  <si>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</si>
  <si>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</si>
  <si>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</si>
  <si>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</si>
  <si>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</si>
  <si>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</si>
  <si>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</si>
  <si>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</si>
  <si>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grahite precursor</t>
  </si>
  <si>
    <t>skip</t>
  </si>
  <si>
    <t>EV battery metals</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</si>
  <si>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</si>
  <si>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</si>
  <si>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</si>
  <si>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</si>
  <si>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</si>
  <si>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</si>
  <si>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</si>
  <si>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</si>
  <si>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</si>
  <si>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</si>
  <si>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</si>
  <si>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</si>
  <si>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</si>
  <si>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</si>
  <si>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</si>
  <si>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</si>
  <si>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</si>
  <si>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</si>
  <si>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</si>
  <si>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</si>
  <si>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</si>
  <si>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Metal</t>
  </si>
  <si>
    <t>Production pathway</t>
  </si>
  <si>
    <t>Inventory data description and source</t>
  </si>
  <si>
    <t>Lithium</t>
  </si>
  <si>
    <t>Brine</t>
  </si>
  <si>
    <t>Spodumene</t>
  </si>
  <si>
    <t>Cobalt</t>
  </si>
  <si>
    <t>Nickel</t>
  </si>
  <si>
    <t>Graphite</t>
  </si>
  <si>
    <t>Natural graphite</t>
  </si>
  <si>
    <t>Synthetic 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</si>
  <si>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</si>
  <si>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</si>
  <si>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</si>
  <si>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</si>
  <si>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ecoinvent 3.9.1 cutoff</t>
  </si>
  <si>
    <t>copper-cobalt mining, industrial, economic allocation</t>
  </si>
  <si>
    <t>CD</t>
  </si>
  <si>
    <t>copper-cobalt ore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</si>
  <si>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</si>
  <si>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Transformation, from unspecified</t>
  </si>
  <si>
    <t>biosphere database</t>
  </si>
  <si>
    <t>cobalt hydroxide, via hydrometallurigcal ore procesing, economic allocation</t>
  </si>
  <si>
    <t>cobalt hydroxide</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</si>
  <si>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</si>
  <si>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</si>
  <si>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</si>
  <si>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</si>
  <si>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</si>
  <si>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</si>
  <si>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</si>
  <si>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</si>
  <si>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</si>
  <si>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</si>
  <si>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</si>
  <si>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</si>
  <si>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</si>
  <si>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</si>
  <si>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</si>
  <si>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ZM</t>
  </si>
  <si>
    <t>sulfidic tailings, from copper mine operation</t>
  </si>
  <si>
    <t>cobalt sulfate production, from copper mining, economic allocation</t>
  </si>
  <si>
    <t>cobalt sulfate</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</si>
  <si>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</si>
  <si>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</si>
  <si>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</si>
  <si>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</si>
  <si>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</si>
  <si>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</si>
  <si>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</si>
  <si>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</si>
  <si>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</si>
  <si>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</si>
  <si>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</si>
  <si>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</si>
  <si>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</si>
  <si>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</si>
  <si>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</si>
  <si>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</si>
  <si>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</si>
  <si>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</si>
  <si>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</si>
  <si>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</si>
  <si>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</si>
  <si>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</si>
  <si>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</si>
  <si>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DRC</t>
  </si>
  <si>
    <t>Battery-grade graphite</t>
  </si>
  <si>
    <t>6.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</si>
  <si>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7.	Surovtseva, D., Crossin, E., Pell, R., and Stamford, L. (2022). Toward a life cycle inventory for graphite production. Journal of Industrial Ecology 26, 964–979. 10.1111/jiec.13234</t>
  </si>
  <si>
    <t>natural graphite production, battery grade, from Heilongjiang</t>
  </si>
  <si>
    <t>natural graphite, battery grade</t>
  </si>
  <si>
    <t>natural graphite purification</t>
  </si>
  <si>
    <t>natural graphite, purified</t>
  </si>
  <si>
    <t>natural graphite, spherical</t>
  </si>
  <si>
    <t>synthetic graphite, 99.9% pure</t>
  </si>
  <si>
    <t>2% mass loss on graphitization</t>
  </si>
  <si>
    <t>CH</t>
  </si>
  <si>
    <t>petroleum coke</t>
  </si>
  <si>
    <t>Cobalt sulfate</t>
  </si>
  <si>
    <t>Nickel sulfate</t>
  </si>
  <si>
    <t>Average</t>
  </si>
  <si>
    <t>"Calcined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 Source: Surovtseva, D, Crossin, E, Pell, R, Stamford, L. Toward a life cycle inventory for graphite production. J Ind Ecol. 2022; 26: 964– 979. https://doi.org/10.1111/jiec.13234</t>
  </si>
  <si>
    <t>market for electricity, low voltage</t>
  </si>
  <si>
    <t>from "precipitation 1"</t>
  </si>
  <si>
    <t>including electricity from "washing", "precipitation 1", "filtering through water ion exchanger"</t>
  </si>
  <si>
    <t>including "filtering through water ion exchanger"</t>
  </si>
  <si>
    <t>Removal of lime, boron and manganese. Source: Regionalized life cycle assessment of present and future lithium production for Li-ion batteries. Vanessa Schenker, Christopher Oberschelp, Stephan Pfister.</t>
  </si>
  <si>
    <t>purified lithium brine</t>
  </si>
  <si>
    <t>electricity, low voltage</t>
  </si>
  <si>
    <t>including electricity from "filtering through water ion exchanger"</t>
  </si>
  <si>
    <t>from "filtering through water ion exchanger"</t>
  </si>
  <si>
    <t>from manganese removal</t>
  </si>
  <si>
    <t>for pure water via reverse osmosis</t>
  </si>
  <si>
    <t>market for soda ash, light</t>
  </si>
  <si>
    <t>soda ash, light</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</si>
  <si>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</si>
  <si>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</si>
  <si>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transport, freight train</t>
  </si>
  <si>
    <t>market group for tap water</t>
  </si>
  <si>
    <t>market group for heat, district or industrial, natural gas</t>
  </si>
  <si>
    <t>market for sulfur dioxide, liquid</t>
  </si>
  <si>
    <t>RER</t>
  </si>
  <si>
    <t>sulfur dioxide, liquid</t>
  </si>
  <si>
    <t>Sodium</t>
  </si>
  <si>
    <t>Water, well, in ground</t>
  </si>
  <si>
    <t>Water, river</t>
  </si>
  <si>
    <t>Sulfite</t>
  </si>
  <si>
    <t>disodium disulphite production</t>
  </si>
  <si>
    <t>Copper</t>
  </si>
  <si>
    <t>Particulate Matter, &lt; 2.5 um</t>
  </si>
  <si>
    <t>Particulate Matter, &gt; 2.5 um and &lt; 10um</t>
  </si>
  <si>
    <t>Particulate Matter, &gt; 10 um</t>
  </si>
  <si>
    <r>
      <t xml:space="preserve">The inventory represents lithium extraction from brine at Salar de Atacama in Chile, which accounts for ca. </t>
    </r>
    <r>
      <rPr>
        <sz val="11"/>
        <color rgb="FFFF0000"/>
        <rFont val="Calibri"/>
        <family val="2"/>
        <scheme val="minor"/>
      </rPr>
      <t>75% of global lithium production from brines</t>
    </r>
    <r>
      <rPr>
        <sz val="11"/>
        <color theme="1"/>
        <rFont val="Calibri"/>
        <family val="2"/>
        <scheme val="minor"/>
      </rPr>
      <t>. The inventory data was sourced from Schenker et al. [1]. Initial unit processes were aggregated in a more convienent way for the scope of our study.</t>
    </r>
  </si>
  <si>
    <t>2.	Wernet, G., Bauer, C., Steubing, B., Reinhard, J., Moreno-Ruiz, E., and Weidema, B. (2016). The ecoinvent database version 3 (part I): overview and methodology. Int. J. Life Cycle Assess. 21, 1218–1230. 10.1007/s11367-016-1087-8.</t>
  </si>
  <si>
    <t>3.	Arvidsson, R., Chordia, M., and Nordelöf, A. (2022). Quantifying the life-cycle health impacts of a cobalt-containing lithium-ion battery. Int J Life Cycle Assess 27, 1106–1118. 10.1007/s11367-022-02084-3.</t>
  </si>
  <si>
    <t>4.	Dai, Q. (2018). Cobalt Life Cycle Analysis Update for the GREET Model</t>
  </si>
  <si>
    <t>5.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</si>
  <si>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r>
      <t xml:space="preserve">The inventory represents battery-grade graphite production from natural graphite in the Heilongjiang province in the north-east of China. Inventory data come from Engels et al. [6], who gathered primary data from plants. The authors confirm that the data is representative for the Chinese market, which currently accounts for </t>
    </r>
    <r>
      <rPr>
        <sz val="11"/>
        <color rgb="FFFF0000"/>
        <rFont val="Calibri"/>
        <family val="2"/>
        <scheme val="minor"/>
      </rPr>
      <t>XX% of global natural graphite mining and XX% of global battery-grade graphite production</t>
    </r>
    <r>
      <rPr>
        <sz val="11"/>
        <color theme="1"/>
        <rFont val="Calibri"/>
        <family val="2"/>
        <scheme val="minor"/>
      </rPr>
      <t>. We use the inventory as implemented in the premise tool [2] without further modifications.</t>
    </r>
  </si>
  <si>
    <t>market for electricity, medium voltage</t>
  </si>
  <si>
    <t>heat production, at hard coal industrial furnace 1-10MW</t>
  </si>
  <si>
    <t>heat, district or industrial, other than natural gas</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</si>
  <si>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</si>
  <si>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</si>
  <si>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coal tar pitch production</t>
  </si>
  <si>
    <t>coal tar pitch</t>
  </si>
  <si>
    <t>market for petroleum coke</t>
  </si>
  <si>
    <t>Inventory data for calcination of petroleum coke to needle coke, baking, and graphitization come from Surovtseva et al. [7] as implemented in the premise tool [2]. Coal tar pitch and green coke production inventories are from ecoinvent v3.9.1</t>
  </si>
  <si>
    <t>yield of needle coke from calcination is 74%, with the remaining material lost as emissions of CO2, CO, and CH4</t>
  </si>
  <si>
    <t>80-20 ratio of needle coke to pitch; 0.4% mass loss on baking as emissions of CO, CH4, and Nox</t>
  </si>
  <si>
    <t>synthetic graphite production, graphitization</t>
  </si>
  <si>
    <t>graphite precursor production, baking</t>
  </si>
  <si>
    <t>Source: Surovtseva, D, Crossin, E, Pell, R, Stamford, L. Toward a life cycle inventory for graphite production. J Ind Ecol. 2022; 26: 964– 979. https://doi.org/10.1111/jiec.13234; Iyer and Kelly. Updated Production Inventory for Lithium-Ion Battery Anodes for the GREET Model, and Review of Advanced Battery Chemistries. 2022</t>
  </si>
  <si>
    <t>The graphite is &gt; 99.9% pure and is in powder form, further purification is not required. However, micronization, shaping, and coating are required to upgrade to battery-grade</t>
  </si>
  <si>
    <t>graphitization is conducted in Castner electric furnace powered exclusively by electricity. Electricity consumption for Castner furnace based on Iyer and Kelly (2022)</t>
  </si>
  <si>
    <t>needle coke production, calcination</t>
  </si>
  <si>
    <t>emissions from calcination</t>
  </si>
  <si>
    <t>sum of all suppliers to the RoW dataset in ecoinvent</t>
  </si>
  <si>
    <t>Propane</t>
  </si>
  <si>
    <t>ecoinvent default data</t>
  </si>
  <si>
    <t>air::urban air close to ground</t>
  </si>
  <si>
    <t>Aluminium III</t>
  </si>
  <si>
    <t>NMVOC, non-methane volatile organic compounds</t>
  </si>
  <si>
    <t>Graphite, natural</t>
  </si>
  <si>
    <t>metal</t>
  </si>
  <si>
    <t>stage</t>
  </si>
  <si>
    <t>Refining</t>
  </si>
  <si>
    <t>Concentration</t>
  </si>
  <si>
    <t>Mining</t>
  </si>
  <si>
    <t>Graphite, synthetic</t>
  </si>
  <si>
    <t>"coking [RoW]" ecoinvent dataset adjusted to China. This is an allocated dataset: "The multioutput-prozess "hard coal, in coke plant" delivers the coproducts "coke oven gas, at plant", "tar, at coke plant", and "benzene, at coke plant". 79.8% of the total energy and material input as well as emission from the coke plant are allocated to coke production, 15% to coke oven gas production, 4.1% to tar production, and 1.1% to benzene production"</t>
  </si>
  <si>
    <t>hard coal coke factory construction</t>
  </si>
  <si>
    <t>hard coal coke factory</t>
  </si>
  <si>
    <t>market for iron sulfate</t>
  </si>
  <si>
    <t>iron sulfate</t>
  </si>
  <si>
    <t>market for phosphoric acid, fertiliser grade, without water, in 70% solution state</t>
  </si>
  <si>
    <t>phosphoric acid, fertiliser grade, without water, in 70% solution state</t>
  </si>
  <si>
    <t>market for water, decarbonised</t>
  </si>
  <si>
    <t>water, decarbonised</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</si>
  <si>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</si>
  <si>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</si>
  <si>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</si>
  <si>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</si>
  <si>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</si>
  <si>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</si>
  <si>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</si>
  <si>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</si>
  <si>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</si>
  <si>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</si>
  <si>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</si>
  <si>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</si>
  <si>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</si>
  <si>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</si>
  <si>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</si>
  <si>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</si>
  <si>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</si>
  <si>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</si>
  <si>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</si>
  <si>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</si>
  <si>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</si>
  <si>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</si>
  <si>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</si>
  <si>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</si>
  <si>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</si>
  <si>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</si>
  <si>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</si>
  <si>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</si>
  <si>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</si>
  <si>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as "dearomatized hydrocarbon fluid production" in the original dataset, requiring 2 kg of kersone per kg</t>
  </si>
  <si>
    <t>heat production, anthracite, at stove 5-15kW</t>
  </si>
  <si>
    <t>The inventory represents cobalt minig in the Democratic Republic of Congo and refining in China.  The Democratic Republic of Congo accounted for over 70% of global cobalt production in 2022, and its dominance is expected to persist. Inventory data come from Arvidson et al. [3] and Dai et al. [4] as implemented in the premise tool [5]. This inventory assumes that the cobalt-copper ore comes 20% from artisanal mining and 80% from industrial mining. Here, we assume that 100% comes from industrial mining.</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</si>
  <si>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</si>
  <si>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</si>
  <si>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</si>
  <si>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</si>
  <si>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</si>
  <si>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</si>
  <si>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</si>
  <si>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</si>
  <si>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</si>
  <si>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</si>
  <si>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</si>
  <si>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</si>
  <si>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</si>
  <si>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Graphite - Synthetic</t>
  </si>
  <si>
    <t>Source: Regionalized life cycle assessment of present and future lithium production for Li-ion batteries. Vanessa Schenker, Christopher Oberschelp, Stephan Pfister. Includes transport to purification.</t>
  </si>
  <si>
    <t>including electricity consumption for pure water via reverse osmosis</t>
  </si>
  <si>
    <t>lithium brine production, from evaporation pond, Salar de Atacama</t>
  </si>
  <si>
    <t>lithium carbonate production, Salar de Atacama</t>
  </si>
  <si>
    <t>lithium brine purification, Salar de Atacama</t>
  </si>
  <si>
    <t>transport over 240 km from Salar de Atacama to Antofagasta for purification and refining</t>
  </si>
  <si>
    <t>lithium hydroxide production, Salar de Atacama</t>
  </si>
  <si>
    <t>lithium hydroxide, battery grade</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</si>
  <si>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</si>
  <si>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heat, from steam</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</si>
  <si>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</si>
  <si>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</si>
  <si>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</si>
  <si>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</si>
  <si>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</si>
  <si>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</si>
  <si>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</si>
  <si>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</si>
  <si>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</si>
  <si>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</si>
  <si>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</si>
  <si>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steam production, from natural gas</t>
  </si>
  <si>
    <t>included in ecoinvent but not in Dai et al.; high contribution to carbon footprint</t>
  </si>
  <si>
    <t>Dataset is regionalized to AU; the market activity is considered in the original dataset</t>
  </si>
  <si>
    <t>Dataset is regionalized to CL</t>
  </si>
  <si>
    <t>Dataset is regionalized to CL; including heat from "precipitation 2", "washing", "precipitation 1"</t>
  </si>
  <si>
    <t>Dataset is regionalized to CL; assuming that Kelly et al. considers 21 MJ of natural gas, it was converted to heating based on a 90% efficiency according to the ecoinvent dataset</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</si>
  <si>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</si>
  <si>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</si>
  <si>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</si>
  <si>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</si>
  <si>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</si>
  <si>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Dataset is regionalized to CN; 135.89 MJ coal per kg of product, from which 39% is for steam and 61% is heat for the kiln; for the steam, the boiler has an efficiency of 80%</t>
  </si>
  <si>
    <t>Dataset is regionalized to CN; 71.343 MJ coal per kg of product, from which 54% is for steam and 46% is direct heat for the kilm. An efficiency of 80% for the boiler is already considered</t>
  </si>
  <si>
    <t>Dataset is regionalized to CN; 50 kg hard coal/t concentrate, 28.9 MJ/kg</t>
  </si>
  <si>
    <t>Dataset is regionalized to CN; 1050 MJ/t</t>
  </si>
  <si>
    <t>Dataset is regionalized to CN; heating to 800-1000 °C in a natural gas-fired furnace</t>
  </si>
  <si>
    <t>Dataset is regionalized to CN; 80-20 ratio of needle coke to pitch; 0.4% mass loss on baking as emissions of CO, CH4, and Nox</t>
  </si>
  <si>
    <t>Lithium hydroxide</t>
  </si>
  <si>
    <r>
      <t xml:space="preserve">The inventory represents lithium hydroxide production from spodumene mined at the Greenbushes mine in Australia and refined in China. This pathway supplies </t>
    </r>
    <r>
      <rPr>
        <sz val="11"/>
        <color rgb="FFFF0000"/>
        <rFont val="Calibri"/>
        <family val="2"/>
        <scheme val="minor"/>
      </rPr>
      <t>XX% of the global lithium production from spodumene</t>
    </r>
    <r>
      <rPr>
        <sz val="11"/>
        <color theme="1"/>
        <rFont val="Calibri"/>
        <family val="2"/>
        <scheme val="minor"/>
      </rPr>
      <t>. The inventory data come from ecoinvent v3.9.1 database [2] without further modifications.</t>
    </r>
  </si>
  <si>
    <t>market for hydrogen fluoride</t>
  </si>
  <si>
    <t>180 kg/t. Original "hydrofluoric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</si>
</sst>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s>
  <borders count="7">
    <border>
      <left/>
      <right/>
      <top/>
      <bottom/>
      <diagonal/>
    </border>
    <border>
      <left/>
      <right/>
      <top style="medium">
        <color indexed="64"/>
      </top>
      <bottom style="medium">
        <color indexed="64"/>
      </bottom>
      <diagonal/>
    </border>
    <border>
      <left/>
      <right/>
      <top style="medium">
        <color indexed="64"/>
      </top>
      <bottom/>
      <diagonal/>
    </border>
    <border>
      <left/>
      <right/>
      <top style="medium">
        <color indexed="64"/>
      </top>
      <bottom style="medium">
        <color rgb="FFA6A6A6"/>
      </bottom>
      <diagonal/>
    </border>
    <border>
      <left/>
      <right/>
      <top/>
      <bottom style="medium">
        <color rgb="FFA6A6A6"/>
      </bottom>
      <diagonal/>
    </border>
    <border>
      <left/>
      <right/>
      <top/>
      <bottom style="medium">
        <color indexed="64"/>
      </bottom>
      <diagonal/>
    </border>
    <border>
      <left/>
      <right/>
      <top style="medium">
        <color rgb="FFA6A6A6"/>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0" fontId="2" fillId="2" borderId="0" xfId="0" applyFont="1" applyFill="1"/>
    <xf numFmtId="0" fontId="2" fillId="0" borderId="1" xfId="0" applyFont="1" applyBorder="1" applyAlignment="1">
      <alignment horizontal="justify" vertical="center" wrapText="1"/>
    </xf>
    <xf numFmtId="0" fontId="0" fillId="0" borderId="3" xfId="0" applyBorder="1" applyAlignment="1">
      <alignment horizontal="justify" vertical="top" wrapText="1"/>
    </xf>
    <xf numFmtId="0" fontId="0" fillId="0" borderId="4" xfId="0" applyBorder="1" applyAlignment="1">
      <alignment horizontal="justify" vertical="top" wrapText="1"/>
    </xf>
    <xf numFmtId="0" fontId="0" fillId="0" borderId="5" xfId="0" applyBorder="1" applyAlignment="1">
      <alignment horizontal="justify" vertical="top" wrapText="1"/>
    </xf>
    <xf numFmtId="0" fontId="3" fillId="0" borderId="3" xfId="1" applyBorder="1" applyAlignment="1">
      <alignment horizontal="justify" vertical="top" wrapText="1"/>
    </xf>
    <xf numFmtId="0" fontId="3" fillId="0" borderId="4" xfId="1" applyBorder="1" applyAlignment="1">
      <alignment horizontal="justify" vertical="top" wrapText="1"/>
    </xf>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4" fillId="0" borderId="0" xfId="0" applyNumberFormat="1"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0" fontId="3" fillId="0" borderId="5" xfId="1" applyBorder="1" applyAlignment="1">
      <alignment horizontal="justify" vertical="top" wrapText="1"/>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1" fillId="0" borderId="0" xfId="0" applyFont="1" applyAlignment="1">
      <alignment horizontal="left"/>
    </xf>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0" fillId="0" borderId="6" xfId="0" applyBorder="1" applyAlignment="1">
      <alignment horizontal="justify" vertical="top" wrapText="1"/>
    </xf>
    <xf numFmtId="0" fontId="0" fillId="0" borderId="5" xfId="0" applyBorder="1" applyAlignment="1">
      <alignment horizontal="justify"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strateir\AppData\Local\Microsoft\Windows\INetCache\Content.Outlook\SEJV72ZT\lci_metals_AMF.xlsx" TargetMode="External"/><Relationship Id="rId1" Type="http://schemas.openxmlformats.org/officeDocument/2006/relationships/externalLinkPath" Target="/Users/istrateir/AppData/Local/Microsoft/Windows/INetCache/Content.Outlook/SEJV72ZT/lci_metals_AM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thium - Brine"/>
      <sheetName val="Lithium - Spodumene"/>
      <sheetName val="Cobalt"/>
      <sheetName val="Graphite - Natural"/>
      <sheetName val="Graphite - Synthetic"/>
      <sheetName val="Datasets for breakdown"/>
    </sheetNames>
    <sheetDataSet>
      <sheetData sheetId="0">
        <row r="3">
          <cell r="B3" t="str">
            <v>EV battery metals</v>
          </cell>
        </row>
        <row r="4">
          <cell r="B4" t="str">
            <v>ecoinvent 3.9.1 cutoff</v>
          </cell>
        </row>
        <row r="5">
          <cell r="B5" t="str">
            <v>biosphere3</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2"/>
  <sheetViews>
    <sheetView showGridLines="0" workbookViewId="0">
      <selection activeCell="D9" sqref="D9"/>
    </sheetView>
  </sheetViews>
  <sheetFormatPr defaultRowHeight="15" x14ac:dyDescent="0.25"/>
  <cols>
    <col min="1" max="1" width="19.7109375" customWidth="1"/>
    <col min="2" max="2" width="20.5703125" customWidth="1"/>
    <col min="3" max="3" width="21.5703125" customWidth="1"/>
    <col min="4" max="4" width="95.7109375" customWidth="1"/>
  </cols>
  <sheetData>
    <row r="1" spans="1:4" x14ac:dyDescent="0.25">
      <c r="A1" t="s">
        <v>104</v>
      </c>
    </row>
    <row r="3" spans="1:4" x14ac:dyDescent="0.25">
      <c r="A3" t="s">
        <v>0</v>
      </c>
      <c r="B3" s="2" t="s">
        <v>105</v>
      </c>
    </row>
    <row r="4" spans="1:4" x14ac:dyDescent="0.25">
      <c r="A4" t="s">
        <v>141</v>
      </c>
      <c r="B4" s="2" t="s">
        <v>142</v>
      </c>
      <c r="D4" s="1"/>
    </row>
    <row r="5" spans="1:4" x14ac:dyDescent="0.25">
      <c r="A5" t="s">
        <v>148</v>
      </c>
      <c r="B5" s="2" t="s">
        <v>108</v>
      </c>
      <c r="D5" s="1"/>
    </row>
    <row r="6" spans="1:4" ht="15.75" thickBot="1" x14ac:dyDescent="0.3">
      <c r="B6" s="1"/>
    </row>
    <row r="7" spans="1:4" ht="15.75" thickBot="1" x14ac:dyDescent="0.3">
      <c r="A7" s="3" t="s">
        <v>127</v>
      </c>
      <c r="B7" s="3" t="s">
        <v>140</v>
      </c>
      <c r="C7" s="3" t="s">
        <v>128</v>
      </c>
      <c r="D7" s="3" t="s">
        <v>129</v>
      </c>
    </row>
    <row r="8" spans="1:4" ht="45.75" thickBot="1" x14ac:dyDescent="0.3">
      <c r="A8" s="41" t="s">
        <v>130</v>
      </c>
      <c r="B8" s="41" t="s">
        <v>370</v>
      </c>
      <c r="C8" s="7" t="s">
        <v>131</v>
      </c>
      <c r="D8" s="4" t="s">
        <v>240</v>
      </c>
    </row>
    <row r="9" spans="1:4" ht="45.75" thickBot="1" x14ac:dyDescent="0.3">
      <c r="A9" s="42"/>
      <c r="B9" s="42"/>
      <c r="C9" s="8" t="s">
        <v>132</v>
      </c>
      <c r="D9" s="5" t="s">
        <v>371</v>
      </c>
    </row>
    <row r="10" spans="1:4" ht="62.25" customHeight="1" thickBot="1" x14ac:dyDescent="0.3">
      <c r="A10" s="5" t="s">
        <v>133</v>
      </c>
      <c r="B10" s="5" t="s">
        <v>206</v>
      </c>
      <c r="C10" s="8" t="s">
        <v>193</v>
      </c>
      <c r="D10" s="5" t="s">
        <v>317</v>
      </c>
    </row>
    <row r="11" spans="1:4" ht="15.75" thickBot="1" x14ac:dyDescent="0.3">
      <c r="A11" s="5" t="s">
        <v>134</v>
      </c>
      <c r="B11" s="5" t="s">
        <v>207</v>
      </c>
      <c r="C11" s="8" t="s">
        <v>208</v>
      </c>
      <c r="D11" s="5"/>
    </row>
    <row r="12" spans="1:4" ht="80.25" customHeight="1" thickBot="1" x14ac:dyDescent="0.3">
      <c r="A12" s="39" t="s">
        <v>135</v>
      </c>
      <c r="B12" s="43" t="s">
        <v>194</v>
      </c>
      <c r="C12" s="8" t="s">
        <v>136</v>
      </c>
      <c r="D12" s="5" t="s">
        <v>245</v>
      </c>
    </row>
    <row r="13" spans="1:4" ht="45.75" thickBot="1" x14ac:dyDescent="0.3">
      <c r="A13" s="40"/>
      <c r="B13" s="44"/>
      <c r="C13" s="21" t="s">
        <v>137</v>
      </c>
      <c r="D13" s="6" t="s">
        <v>254</v>
      </c>
    </row>
    <row r="15" spans="1:4" x14ac:dyDescent="0.25">
      <c r="A15" s="1" t="s">
        <v>138</v>
      </c>
      <c r="B15" s="1"/>
    </row>
    <row r="16" spans="1:4" x14ac:dyDescent="0.25">
      <c r="A16" t="s">
        <v>139</v>
      </c>
    </row>
    <row r="17" spans="1:1" x14ac:dyDescent="0.25">
      <c r="A17" t="s">
        <v>241</v>
      </c>
    </row>
    <row r="18" spans="1:1" x14ac:dyDescent="0.25">
      <c r="A18" t="s">
        <v>242</v>
      </c>
    </row>
    <row r="19" spans="1:1" x14ac:dyDescent="0.25">
      <c r="A19" t="s">
        <v>243</v>
      </c>
    </row>
    <row r="20" spans="1:1" x14ac:dyDescent="0.25">
      <c r="A20" t="s">
        <v>244</v>
      </c>
    </row>
    <row r="21" spans="1:1" x14ac:dyDescent="0.25">
      <c r="A21" t="s">
        <v>195</v>
      </c>
    </row>
    <row r="22" spans="1:1" x14ac:dyDescent="0.25">
      <c r="A22" t="s">
        <v>196</v>
      </c>
    </row>
  </sheetData>
  <mergeCells count="4">
    <mergeCell ref="A12:A13"/>
    <mergeCell ref="A8:A9"/>
    <mergeCell ref="B8:B9"/>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Natural graphite" xr:uid="{C38581DC-A7F9-406A-8B1D-3DB06C8400A4}"/>
    <hyperlink ref="C13" location="'Graphite - Synthetic'!A1" display="Synthetic graphite" xr:uid="{FE9A5F6E-1523-4357-9417-51BDF2E8DEFD}"/>
    <hyperlink ref="C11" location="Nickel!A1" display="Average" xr:uid="{6EFA70C4-9183-4377-9D9B-9110212831A2}"/>
    <hyperlink ref="C10" location="Cobalt!A1" display="DRC" xr:uid="{601FC3FB-F39C-4E43-B47D-37A9CFA21D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85" zoomScaleNormal="85" workbookViewId="0">
      <selection activeCell="A48" sqref="A48"/>
    </sheetView>
  </sheetViews>
  <sheetFormatPr defaultColWidth="8.85546875" defaultRowHeight="15" x14ac:dyDescent="0.25"/>
  <cols>
    <col min="1" max="1" width="49.42578125" style="12" customWidth="1"/>
    <col min="2" max="2" width="36.42578125" style="12" customWidth="1"/>
    <col min="3" max="3" width="8.140625" style="12" bestFit="1" customWidth="1"/>
    <col min="4" max="4" width="10.42578125" style="12" customWidth="1"/>
    <col min="5" max="5" width="17.7109375" style="12" bestFit="1" customWidth="1"/>
    <col min="6" max="6" width="13.42578125" style="12" bestFit="1" customWidth="1"/>
    <col min="7" max="7" width="25.5703125" style="12" bestFit="1" customWidth="1"/>
    <col min="8" max="8" width="20.42578125" style="12" bestFit="1" customWidth="1"/>
  </cols>
  <sheetData>
    <row r="1" spans="1:9" x14ac:dyDescent="0.25">
      <c r="A1" s="13" t="s">
        <v>0</v>
      </c>
      <c r="B1" s="13" t="str">
        <f>Intro!B3</f>
        <v>EV battery metals</v>
      </c>
    </row>
    <row r="2" spans="1:9" s="10" customFormat="1" x14ac:dyDescent="0.25">
      <c r="A2" s="14"/>
      <c r="B2" s="14"/>
      <c r="C2" s="14"/>
      <c r="D2" s="14"/>
      <c r="E2" s="14"/>
      <c r="F2" s="14"/>
      <c r="G2" s="14"/>
      <c r="H2" s="14"/>
    </row>
    <row r="3" spans="1:9" s="1" customFormat="1" x14ac:dyDescent="0.25">
      <c r="A3" s="11" t="s">
        <v>1</v>
      </c>
      <c r="B3" s="11" t="s">
        <v>338</v>
      </c>
      <c r="C3" s="11"/>
      <c r="D3" s="11"/>
      <c r="E3" s="11"/>
      <c r="F3" s="11"/>
      <c r="G3" s="11"/>
      <c r="H3" s="11"/>
    </row>
    <row r="4" spans="1:9" x14ac:dyDescent="0.25">
      <c r="A4" s="11" t="s">
        <v>6</v>
      </c>
      <c r="B4" s="12" t="s">
        <v>339</v>
      </c>
    </row>
    <row r="5" spans="1:9" x14ac:dyDescent="0.25">
      <c r="A5" s="11" t="s">
        <v>3</v>
      </c>
      <c r="B5" s="12" t="s">
        <v>106</v>
      </c>
    </row>
    <row r="6" spans="1:9" x14ac:dyDescent="0.25">
      <c r="A6" s="11" t="s">
        <v>5</v>
      </c>
      <c r="B6" s="12">
        <v>1</v>
      </c>
    </row>
    <row r="7" spans="1:9" x14ac:dyDescent="0.25">
      <c r="A7" s="11" t="s">
        <v>7</v>
      </c>
      <c r="B7" s="12" t="s">
        <v>8</v>
      </c>
    </row>
    <row r="8" spans="1:9" x14ac:dyDescent="0.25">
      <c r="A8" s="11" t="s">
        <v>2</v>
      </c>
      <c r="B8" s="12" t="s">
        <v>340</v>
      </c>
    </row>
    <row r="9" spans="1:9" x14ac:dyDescent="0.25">
      <c r="A9" s="11" t="s">
        <v>9</v>
      </c>
    </row>
    <row r="10" spans="1:9" s="1" customFormat="1" ht="15.75" customHeight="1" x14ac:dyDescent="0.25">
      <c r="A10" s="11" t="s">
        <v>10</v>
      </c>
      <c r="B10" s="11" t="s">
        <v>6</v>
      </c>
      <c r="C10" s="11" t="s">
        <v>3</v>
      </c>
      <c r="D10" s="11" t="s">
        <v>11</v>
      </c>
      <c r="E10" s="11" t="s">
        <v>7</v>
      </c>
      <c r="F10" s="11" t="s">
        <v>13</v>
      </c>
      <c r="G10" s="11" t="s">
        <v>12</v>
      </c>
      <c r="H10" s="11" t="s">
        <v>0</v>
      </c>
      <c r="I10" s="11" t="s">
        <v>2</v>
      </c>
    </row>
    <row r="11" spans="1:9" x14ac:dyDescent="0.25">
      <c r="A11" s="12" t="s">
        <v>338</v>
      </c>
      <c r="B11" s="12" t="s">
        <v>339</v>
      </c>
      <c r="C11" s="12" t="s">
        <v>106</v>
      </c>
      <c r="D11" s="23">
        <v>1</v>
      </c>
      <c r="E11" s="12" t="s">
        <v>8</v>
      </c>
      <c r="F11" s="12" t="s">
        <v>14</v>
      </c>
      <c r="H11" s="12" t="str">
        <f>Intro!$B$3</f>
        <v>EV battery metals</v>
      </c>
    </row>
    <row r="12" spans="1:9" x14ac:dyDescent="0.25">
      <c r="A12" s="12" t="s">
        <v>335</v>
      </c>
      <c r="B12" s="12" t="s">
        <v>125</v>
      </c>
      <c r="C12" s="12" t="s">
        <v>106</v>
      </c>
      <c r="D12" s="23">
        <v>1.05</v>
      </c>
      <c r="E12" s="12" t="s">
        <v>8</v>
      </c>
      <c r="F12" s="12" t="s">
        <v>15</v>
      </c>
      <c r="H12" s="12" t="s">
        <v>105</v>
      </c>
    </row>
    <row r="13" spans="1:9" x14ac:dyDescent="0.25">
      <c r="A13" s="12" t="s">
        <v>246</v>
      </c>
      <c r="B13" s="12" t="s">
        <v>29</v>
      </c>
      <c r="C13" s="12" t="s">
        <v>106</v>
      </c>
      <c r="D13" s="23">
        <f>5000/3.6/1000</f>
        <v>1.3888888888888888</v>
      </c>
      <c r="E13" s="12" t="s">
        <v>28</v>
      </c>
      <c r="F13" s="12" t="s">
        <v>15</v>
      </c>
      <c r="H13" s="12" t="str">
        <f>Intro!$B$4</f>
        <v>ecoinvent 3.9.1 cutoff</v>
      </c>
      <c r="I13" t="s">
        <v>212</v>
      </c>
    </row>
    <row r="14" spans="1:9" x14ac:dyDescent="0.25">
      <c r="A14" s="12" t="s">
        <v>101</v>
      </c>
      <c r="B14" s="12" t="s">
        <v>102</v>
      </c>
      <c r="C14" s="12" t="s">
        <v>24</v>
      </c>
      <c r="D14" s="35">
        <f>21*0.9</f>
        <v>18.900000000000002</v>
      </c>
      <c r="E14" s="12" t="s">
        <v>31</v>
      </c>
      <c r="F14" s="12" t="s">
        <v>15</v>
      </c>
      <c r="H14" s="12" t="str">
        <f>Intro!$B$4</f>
        <v>ecoinvent 3.9.1 cutoff</v>
      </c>
      <c r="I14" t="s">
        <v>358</v>
      </c>
    </row>
    <row r="15" spans="1:9" x14ac:dyDescent="0.25">
      <c r="A15" s="12" t="s">
        <v>32</v>
      </c>
      <c r="B15" s="12" t="s">
        <v>32</v>
      </c>
      <c r="C15" s="12" t="s">
        <v>18</v>
      </c>
      <c r="D15" s="23">
        <v>3</v>
      </c>
      <c r="E15" s="12" t="s">
        <v>31</v>
      </c>
      <c r="F15" s="12" t="s">
        <v>15</v>
      </c>
      <c r="H15" s="12" t="str">
        <f>Intro!$B$4</f>
        <v>ecoinvent 3.9.1 cutoff</v>
      </c>
    </row>
    <row r="16" spans="1:9" x14ac:dyDescent="0.25">
      <c r="A16" s="12" t="s">
        <v>313</v>
      </c>
      <c r="B16" s="12" t="s">
        <v>312</v>
      </c>
      <c r="C16" s="12" t="s">
        <v>24</v>
      </c>
      <c r="D16" s="23">
        <v>1.1499999999999999</v>
      </c>
      <c r="E16" s="12" t="s">
        <v>8</v>
      </c>
      <c r="F16" s="12" t="s">
        <v>15</v>
      </c>
      <c r="H16" s="12" t="str">
        <f>Intro!$B$4</f>
        <v>ecoinvent 3.9.1 cutoff</v>
      </c>
    </row>
    <row r="17" spans="1:9" x14ac:dyDescent="0.25">
      <c r="A17" s="12" t="s">
        <v>57</v>
      </c>
      <c r="B17" s="12" t="s">
        <v>58</v>
      </c>
      <c r="C17" s="12" t="s">
        <v>24</v>
      </c>
      <c r="D17" s="23">
        <f>0.5/997</f>
        <v>5.0150451354062187E-4</v>
      </c>
      <c r="E17" s="12" t="s">
        <v>8</v>
      </c>
      <c r="F17" s="12" t="s">
        <v>15</v>
      </c>
      <c r="H17" s="12" t="str">
        <f>Intro!$B$4</f>
        <v>ecoinvent 3.9.1 cutoff</v>
      </c>
    </row>
    <row r="18" spans="1:9" x14ac:dyDescent="0.25">
      <c r="A18" s="12" t="s">
        <v>237</v>
      </c>
      <c r="D18" s="22">
        <f>100/1000000</f>
        <v>1E-4</v>
      </c>
      <c r="E18" s="12" t="s">
        <v>8</v>
      </c>
      <c r="F18" s="12" t="s">
        <v>44</v>
      </c>
      <c r="G18" s="12" t="s">
        <v>267</v>
      </c>
      <c r="H18" s="12" t="s">
        <v>108</v>
      </c>
    </row>
    <row r="19" spans="1:9" x14ac:dyDescent="0.25">
      <c r="A19" s="12" t="s">
        <v>238</v>
      </c>
      <c r="D19" s="22">
        <f>50/1000000</f>
        <v>5.0000000000000002E-5</v>
      </c>
      <c r="E19" s="12" t="s">
        <v>8</v>
      </c>
      <c r="F19" s="12" t="s">
        <v>44</v>
      </c>
      <c r="G19" s="12" t="s">
        <v>267</v>
      </c>
      <c r="H19" s="12" t="s">
        <v>108</v>
      </c>
    </row>
    <row r="20" spans="1:9" s="10" customFormat="1" x14ac:dyDescent="0.25">
      <c r="A20" s="14"/>
      <c r="B20" s="14"/>
      <c r="C20" s="14"/>
      <c r="D20" s="14"/>
      <c r="E20" s="14"/>
      <c r="F20" s="14"/>
      <c r="G20" s="14"/>
      <c r="H20" s="14"/>
    </row>
    <row r="21" spans="1:9" s="1" customFormat="1" x14ac:dyDescent="0.25">
      <c r="A21" s="11" t="s">
        <v>1</v>
      </c>
      <c r="B21" s="11" t="s">
        <v>335</v>
      </c>
      <c r="C21" s="11"/>
      <c r="D21" s="11"/>
      <c r="E21" s="11"/>
      <c r="F21" s="11"/>
      <c r="G21" s="11"/>
      <c r="H21" s="11"/>
    </row>
    <row r="22" spans="1:9" x14ac:dyDescent="0.25">
      <c r="A22" s="11" t="s">
        <v>6</v>
      </c>
      <c r="B22" s="12" t="s">
        <v>125</v>
      </c>
    </row>
    <row r="23" spans="1:9" x14ac:dyDescent="0.25">
      <c r="A23" s="11" t="s">
        <v>3</v>
      </c>
      <c r="B23" s="12" t="s">
        <v>106</v>
      </c>
    </row>
    <row r="24" spans="1:9" x14ac:dyDescent="0.25">
      <c r="A24" s="11" t="s">
        <v>5</v>
      </c>
      <c r="B24" s="12">
        <v>1</v>
      </c>
    </row>
    <row r="25" spans="1:9" x14ac:dyDescent="0.25">
      <c r="A25" s="11" t="s">
        <v>7</v>
      </c>
      <c r="B25" s="12" t="s">
        <v>8</v>
      </c>
    </row>
    <row r="26" spans="1:9" x14ac:dyDescent="0.25">
      <c r="A26" s="11" t="s">
        <v>2</v>
      </c>
      <c r="B26" s="12" t="s">
        <v>126</v>
      </c>
    </row>
    <row r="27" spans="1:9" x14ac:dyDescent="0.25">
      <c r="A27" s="11" t="s">
        <v>9</v>
      </c>
    </row>
    <row r="28" spans="1:9" s="1" customFormat="1" x14ac:dyDescent="0.25">
      <c r="A28" s="11" t="s">
        <v>10</v>
      </c>
      <c r="B28" s="11" t="s">
        <v>6</v>
      </c>
      <c r="C28" s="11" t="s">
        <v>3</v>
      </c>
      <c r="D28" s="11" t="s">
        <v>11</v>
      </c>
      <c r="E28" s="11" t="s">
        <v>7</v>
      </c>
      <c r="F28" s="11" t="s">
        <v>13</v>
      </c>
      <c r="G28" s="11" t="s">
        <v>12</v>
      </c>
      <c r="H28" s="11" t="s">
        <v>0</v>
      </c>
      <c r="I28" s="11" t="s">
        <v>2</v>
      </c>
    </row>
    <row r="29" spans="1:9" x14ac:dyDescent="0.25">
      <c r="A29" s="12" t="s">
        <v>335</v>
      </c>
      <c r="B29" s="12" t="s">
        <v>125</v>
      </c>
      <c r="C29" s="12" t="s">
        <v>106</v>
      </c>
      <c r="D29" s="23">
        <v>1</v>
      </c>
      <c r="E29" s="12" t="s">
        <v>8</v>
      </c>
      <c r="F29" s="12" t="s">
        <v>14</v>
      </c>
      <c r="H29" s="12" t="str">
        <f>Intro!$B$3</f>
        <v>EV battery metals</v>
      </c>
    </row>
    <row r="30" spans="1:9" x14ac:dyDescent="0.25">
      <c r="A30" s="12" t="s">
        <v>336</v>
      </c>
      <c r="B30" s="12" t="s">
        <v>215</v>
      </c>
      <c r="C30" s="12" t="s">
        <v>106</v>
      </c>
      <c r="D30" s="23">
        <v>21.79506169541488</v>
      </c>
      <c r="E30" s="12" t="s">
        <v>8</v>
      </c>
      <c r="F30" s="12" t="s">
        <v>15</v>
      </c>
      <c r="H30" s="12" t="str">
        <f>Intro!$B$3</f>
        <v>EV battery metals</v>
      </c>
    </row>
    <row r="31" spans="1:9" x14ac:dyDescent="0.25">
      <c r="A31" s="12" t="s">
        <v>246</v>
      </c>
      <c r="B31" s="12" t="s">
        <v>29</v>
      </c>
      <c r="C31" s="12" t="s">
        <v>106</v>
      </c>
      <c r="D31" s="23">
        <v>0.4145329784893011</v>
      </c>
      <c r="E31" s="12" t="s">
        <v>28</v>
      </c>
      <c r="F31" s="12" t="s">
        <v>15</v>
      </c>
      <c r="H31" s="12" t="str">
        <f>Intro!$B$4</f>
        <v>ecoinvent 3.9.1 cutoff</v>
      </c>
      <c r="I31" t="s">
        <v>212</v>
      </c>
    </row>
    <row r="32" spans="1:9" x14ac:dyDescent="0.25">
      <c r="A32" s="12" t="s">
        <v>101</v>
      </c>
      <c r="B32" s="12" t="s">
        <v>102</v>
      </c>
      <c r="C32" s="12" t="s">
        <v>24</v>
      </c>
      <c r="D32" s="23">
        <v>22.867800020038139</v>
      </c>
      <c r="E32" s="12" t="s">
        <v>31</v>
      </c>
      <c r="F32" s="12" t="s">
        <v>15</v>
      </c>
      <c r="H32" s="12" t="str">
        <f>Intro!$B$4</f>
        <v>ecoinvent 3.9.1 cutoff</v>
      </c>
      <c r="I32" t="s">
        <v>357</v>
      </c>
    </row>
    <row r="33" spans="1:10" x14ac:dyDescent="0.25">
      <c r="A33" s="12" t="s">
        <v>221</v>
      </c>
      <c r="B33" s="12" t="s">
        <v>222</v>
      </c>
      <c r="C33" s="12" t="s">
        <v>18</v>
      </c>
      <c r="D33" s="23">
        <v>2.0487995361037497</v>
      </c>
      <c r="E33" s="12" t="s">
        <v>8</v>
      </c>
      <c r="F33" s="12" t="s">
        <v>15</v>
      </c>
      <c r="H33" s="12" t="str">
        <f>Intro!$B$4</f>
        <v>ecoinvent 3.9.1 cutoff</v>
      </c>
      <c r="I33" t="s">
        <v>211</v>
      </c>
    </row>
    <row r="34" spans="1:10" x14ac:dyDescent="0.25">
      <c r="A34" s="12" t="s">
        <v>107</v>
      </c>
      <c r="D34" s="23">
        <v>2.9466740911820659E-2</v>
      </c>
      <c r="E34" s="12" t="s">
        <v>49</v>
      </c>
      <c r="F34" s="12" t="s">
        <v>44</v>
      </c>
      <c r="G34" s="12" t="s">
        <v>100</v>
      </c>
      <c r="H34" s="12" t="str">
        <f>Intro!$B$5</f>
        <v>biosphere3</v>
      </c>
      <c r="I34" s="12" t="s">
        <v>213</v>
      </c>
    </row>
    <row r="35" spans="1:10" s="10" customFormat="1" x14ac:dyDescent="0.25">
      <c r="A35" s="14"/>
      <c r="B35" s="14"/>
      <c r="C35" s="14"/>
      <c r="D35" s="14"/>
      <c r="E35" s="14"/>
      <c r="F35" s="14"/>
      <c r="G35" s="14"/>
      <c r="H35" s="14"/>
    </row>
    <row r="36" spans="1:10" x14ac:dyDescent="0.25">
      <c r="A36" s="11" t="s">
        <v>1</v>
      </c>
      <c r="B36" s="11" t="s">
        <v>336</v>
      </c>
      <c r="C36" s="11"/>
      <c r="D36" s="11"/>
      <c r="E36" s="11"/>
      <c r="F36" s="11"/>
      <c r="G36" s="11"/>
      <c r="H36" s="11"/>
      <c r="I36" s="1"/>
      <c r="J36" s="1"/>
    </row>
    <row r="37" spans="1:10" x14ac:dyDescent="0.25">
      <c r="A37" s="11" t="s">
        <v>6</v>
      </c>
      <c r="B37" s="12" t="s">
        <v>215</v>
      </c>
    </row>
    <row r="38" spans="1:10" x14ac:dyDescent="0.25">
      <c r="A38" s="11" t="s">
        <v>3</v>
      </c>
      <c r="B38" s="12" t="s">
        <v>106</v>
      </c>
    </row>
    <row r="39" spans="1:10" x14ac:dyDescent="0.25">
      <c r="A39" s="11" t="s">
        <v>5</v>
      </c>
      <c r="B39" s="12">
        <v>1</v>
      </c>
    </row>
    <row r="40" spans="1:10" x14ac:dyDescent="0.25">
      <c r="A40" s="11" t="s">
        <v>7</v>
      </c>
      <c r="B40" s="12" t="s">
        <v>8</v>
      </c>
    </row>
    <row r="41" spans="1:10" x14ac:dyDescent="0.25">
      <c r="A41" s="11" t="s">
        <v>2</v>
      </c>
      <c r="B41" s="12" t="s">
        <v>214</v>
      </c>
    </row>
    <row r="42" spans="1:10" x14ac:dyDescent="0.25">
      <c r="A42" s="11" t="s">
        <v>9</v>
      </c>
    </row>
    <row r="43" spans="1:10" x14ac:dyDescent="0.25">
      <c r="A43" s="11" t="s">
        <v>10</v>
      </c>
      <c r="B43" s="11" t="s">
        <v>6</v>
      </c>
      <c r="C43" s="11" t="s">
        <v>3</v>
      </c>
      <c r="D43" s="11" t="s">
        <v>11</v>
      </c>
      <c r="E43" s="11" t="s">
        <v>7</v>
      </c>
      <c r="F43" s="11" t="s">
        <v>13</v>
      </c>
      <c r="G43" s="11" t="s">
        <v>12</v>
      </c>
      <c r="H43" s="11" t="s">
        <v>0</v>
      </c>
      <c r="I43" s="11" t="s">
        <v>2</v>
      </c>
    </row>
    <row r="44" spans="1:10" ht="16.5" customHeight="1" x14ac:dyDescent="0.25">
      <c r="A44" s="12" t="s">
        <v>336</v>
      </c>
      <c r="B44" s="12" t="s">
        <v>215</v>
      </c>
      <c r="C44" s="12" t="s">
        <v>106</v>
      </c>
      <c r="D44" s="12">
        <v>1</v>
      </c>
      <c r="E44" s="12" t="s">
        <v>8</v>
      </c>
      <c r="F44" s="12" t="s">
        <v>14</v>
      </c>
      <c r="H44" s="12" t="str">
        <f>Intro!$B$3</f>
        <v>EV battery metals</v>
      </c>
    </row>
    <row r="45" spans="1:10" x14ac:dyDescent="0.25">
      <c r="A45" s="12" t="s">
        <v>334</v>
      </c>
      <c r="B45" s="12" t="s">
        <v>111</v>
      </c>
      <c r="C45" s="12" t="s">
        <v>106</v>
      </c>
      <c r="D45" s="18">
        <v>0.16875852888636439</v>
      </c>
      <c r="E45" s="12" t="s">
        <v>8</v>
      </c>
      <c r="F45" s="12" t="s">
        <v>15</v>
      </c>
      <c r="H45" s="12" t="str">
        <f>Intro!$B$3</f>
        <v>EV battery metals</v>
      </c>
    </row>
    <row r="46" spans="1:10" x14ac:dyDescent="0.25">
      <c r="A46" s="12" t="s">
        <v>210</v>
      </c>
      <c r="B46" s="12" t="s">
        <v>216</v>
      </c>
      <c r="C46" s="12" t="s">
        <v>106</v>
      </c>
      <c r="D46" s="12">
        <v>1.1850367131328013E-3</v>
      </c>
      <c r="E46" s="12" t="s">
        <v>28</v>
      </c>
      <c r="F46" s="12" t="s">
        <v>15</v>
      </c>
      <c r="H46" s="12" t="str">
        <f>Intro!$B$4</f>
        <v>ecoinvent 3.9.1 cutoff</v>
      </c>
      <c r="I46" t="s">
        <v>217</v>
      </c>
    </row>
    <row r="47" spans="1:10" x14ac:dyDescent="0.25">
      <c r="A47" s="12" t="s">
        <v>101</v>
      </c>
      <c r="B47" s="12" t="s">
        <v>102</v>
      </c>
      <c r="C47" s="12" t="s">
        <v>24</v>
      </c>
      <c r="D47" s="12">
        <v>5.3212383280761087E-3</v>
      </c>
      <c r="E47" s="12" t="s">
        <v>31</v>
      </c>
      <c r="F47" s="12" t="s">
        <v>15</v>
      </c>
      <c r="H47" s="12" t="str">
        <f>Intro!$B$4</f>
        <v>ecoinvent 3.9.1 cutoff</v>
      </c>
      <c r="I47" t="s">
        <v>356</v>
      </c>
    </row>
    <row r="48" spans="1:10" x14ac:dyDescent="0.25">
      <c r="A48" s="12" t="s">
        <v>123</v>
      </c>
      <c r="B48" s="12" t="s">
        <v>124</v>
      </c>
      <c r="C48" s="12" t="s">
        <v>24</v>
      </c>
      <c r="D48" s="12">
        <v>1.8276552313448999E-3</v>
      </c>
      <c r="E48" s="12" t="s">
        <v>8</v>
      </c>
      <c r="F48" s="12" t="s">
        <v>15</v>
      </c>
      <c r="H48" s="12" t="str">
        <f>Intro!$B$4</f>
        <v>ecoinvent 3.9.1 cutoff</v>
      </c>
    </row>
    <row r="49" spans="1:9" x14ac:dyDescent="0.25">
      <c r="A49" s="12" t="s">
        <v>221</v>
      </c>
      <c r="B49" s="12" t="s">
        <v>222</v>
      </c>
      <c r="C49" s="12" t="s">
        <v>18</v>
      </c>
      <c r="D49" s="12">
        <v>1.3467161338811401E-2</v>
      </c>
      <c r="E49" s="12" t="s">
        <v>8</v>
      </c>
      <c r="F49" s="12" t="s">
        <v>15</v>
      </c>
      <c r="H49" s="12" t="str">
        <f>Intro!$B$4</f>
        <v>ecoinvent 3.9.1 cutoff</v>
      </c>
      <c r="I49" t="s">
        <v>219</v>
      </c>
    </row>
    <row r="50" spans="1:9" x14ac:dyDescent="0.25">
      <c r="A50" s="12" t="s">
        <v>51</v>
      </c>
      <c r="B50" s="12" t="s">
        <v>52</v>
      </c>
      <c r="C50" s="12" t="s">
        <v>24</v>
      </c>
      <c r="D50" s="12">
        <v>4.6626447061508796E-3</v>
      </c>
      <c r="E50" s="12" t="s">
        <v>8</v>
      </c>
      <c r="F50" s="12" t="s">
        <v>15</v>
      </c>
      <c r="H50" s="12" t="str">
        <f>Intro!$B$4</f>
        <v>ecoinvent 3.9.1 cutoff</v>
      </c>
    </row>
    <row r="51" spans="1:9" x14ac:dyDescent="0.25">
      <c r="A51" s="12" t="s">
        <v>121</v>
      </c>
      <c r="B51" s="12" t="s">
        <v>122</v>
      </c>
      <c r="C51" s="12" t="s">
        <v>18</v>
      </c>
      <c r="D51" s="12">
        <v>2.5177683745143077E-3</v>
      </c>
      <c r="E51" s="12" t="s">
        <v>8</v>
      </c>
      <c r="F51" s="12" t="s">
        <v>15</v>
      </c>
      <c r="H51" s="12" t="str">
        <f>Intro!$B$4</f>
        <v>ecoinvent 3.9.1 cutoff</v>
      </c>
    </row>
    <row r="52" spans="1:9" x14ac:dyDescent="0.25">
      <c r="A52" s="12" t="s">
        <v>109</v>
      </c>
      <c r="B52" s="12" t="s">
        <v>110</v>
      </c>
      <c r="C52" s="12" t="s">
        <v>24</v>
      </c>
      <c r="D52" s="12">
        <f>0.00417577610014538*2</f>
        <v>8.3515522002907596E-3</v>
      </c>
      <c r="E52" s="12" t="s">
        <v>8</v>
      </c>
      <c r="F52" s="12" t="s">
        <v>15</v>
      </c>
      <c r="H52" s="12" t="str">
        <f>Intro!$B$4</f>
        <v>ecoinvent 3.9.1 cutoff</v>
      </c>
      <c r="I52" t="s">
        <v>315</v>
      </c>
    </row>
    <row r="53" spans="1:9" x14ac:dyDescent="0.25">
      <c r="A53" s="12" t="s">
        <v>107</v>
      </c>
      <c r="D53" s="12">
        <v>1.0681303400421702E-5</v>
      </c>
      <c r="E53" s="12" t="s">
        <v>49</v>
      </c>
      <c r="F53" s="12" t="s">
        <v>44</v>
      </c>
      <c r="G53" s="12" t="s">
        <v>100</v>
      </c>
      <c r="H53" s="12" t="str">
        <f>Intro!$B$5</f>
        <v>biosphere3</v>
      </c>
      <c r="I53" t="s">
        <v>218</v>
      </c>
    </row>
    <row r="54" spans="1:9" s="10" customFormat="1" x14ac:dyDescent="0.25">
      <c r="A54" s="14"/>
      <c r="B54" s="14"/>
      <c r="C54" s="14"/>
      <c r="D54" s="14"/>
      <c r="E54" s="14"/>
      <c r="F54" s="14"/>
      <c r="G54" s="14"/>
      <c r="H54" s="14"/>
    </row>
    <row r="55" spans="1:9" s="1" customFormat="1" x14ac:dyDescent="0.25">
      <c r="A55" s="11" t="s">
        <v>1</v>
      </c>
      <c r="B55" s="11" t="s">
        <v>334</v>
      </c>
      <c r="C55" s="11"/>
      <c r="D55" s="11"/>
      <c r="E55" s="11"/>
      <c r="F55" s="11"/>
      <c r="G55" s="11"/>
      <c r="H55" s="11"/>
    </row>
    <row r="56" spans="1:9" x14ac:dyDescent="0.25">
      <c r="A56" s="11" t="s">
        <v>6</v>
      </c>
      <c r="B56" s="12" t="s">
        <v>111</v>
      </c>
    </row>
    <row r="57" spans="1:9" x14ac:dyDescent="0.25">
      <c r="A57" s="11" t="s">
        <v>3</v>
      </c>
      <c r="B57" s="12" t="s">
        <v>106</v>
      </c>
    </row>
    <row r="58" spans="1:9" x14ac:dyDescent="0.25">
      <c r="A58" s="11" t="s">
        <v>5</v>
      </c>
      <c r="B58" s="12">
        <v>1</v>
      </c>
      <c r="D58" s="22"/>
    </row>
    <row r="59" spans="1:9" ht="14.1" customHeight="1" x14ac:dyDescent="0.25">
      <c r="A59" s="11" t="s">
        <v>7</v>
      </c>
      <c r="B59" s="12" t="s">
        <v>8</v>
      </c>
    </row>
    <row r="60" spans="1:9" x14ac:dyDescent="0.25">
      <c r="A60" s="11" t="s">
        <v>2</v>
      </c>
      <c r="B60" s="12" t="s">
        <v>332</v>
      </c>
    </row>
    <row r="61" spans="1:9" x14ac:dyDescent="0.25">
      <c r="A61" s="11" t="s">
        <v>9</v>
      </c>
    </row>
    <row r="62" spans="1:9" x14ac:dyDescent="0.25">
      <c r="A62" s="11" t="s">
        <v>10</v>
      </c>
      <c r="B62" s="11" t="s">
        <v>6</v>
      </c>
      <c r="C62" s="11" t="s">
        <v>3</v>
      </c>
      <c r="D62" s="11" t="s">
        <v>11</v>
      </c>
      <c r="E62" s="11" t="s">
        <v>7</v>
      </c>
      <c r="F62" s="11" t="s">
        <v>13</v>
      </c>
      <c r="G62" s="11" t="s">
        <v>12</v>
      </c>
      <c r="H62" s="11" t="s">
        <v>0</v>
      </c>
      <c r="I62" s="11" t="s">
        <v>2</v>
      </c>
    </row>
    <row r="63" spans="1:9" x14ac:dyDescent="0.25">
      <c r="A63" s="12" t="s">
        <v>334</v>
      </c>
      <c r="B63" s="12" t="s">
        <v>111</v>
      </c>
      <c r="C63" s="12" t="s">
        <v>106</v>
      </c>
      <c r="D63" s="23">
        <v>1</v>
      </c>
      <c r="E63" s="12" t="s">
        <v>8</v>
      </c>
      <c r="F63" s="12" t="s">
        <v>14</v>
      </c>
      <c r="H63" s="12" t="str">
        <f>Intro!$B$3</f>
        <v>EV battery metals</v>
      </c>
    </row>
    <row r="64" spans="1:9" x14ac:dyDescent="0.25">
      <c r="A64" s="12" t="s">
        <v>210</v>
      </c>
      <c r="B64" s="12" t="s">
        <v>216</v>
      </c>
      <c r="C64" s="12" t="s">
        <v>106</v>
      </c>
      <c r="D64" s="23">
        <v>2.9303319749086187E-3</v>
      </c>
      <c r="E64" s="12" t="s">
        <v>28</v>
      </c>
      <c r="F64" s="12" t="s">
        <v>15</v>
      </c>
      <c r="H64" s="12" t="str">
        <f>Intro!$B$4</f>
        <v>ecoinvent 3.9.1 cutoff</v>
      </c>
      <c r="I64" t="s">
        <v>333</v>
      </c>
    </row>
    <row r="65" spans="1:9" x14ac:dyDescent="0.25">
      <c r="A65" s="12" t="s">
        <v>112</v>
      </c>
      <c r="B65" s="12" t="s">
        <v>112</v>
      </c>
      <c r="C65" s="12" t="s">
        <v>18</v>
      </c>
      <c r="D65" s="22">
        <v>1.6088665933519349E-4</v>
      </c>
      <c r="E65" s="12" t="s">
        <v>113</v>
      </c>
      <c r="F65" s="12" t="s">
        <v>15</v>
      </c>
      <c r="H65" s="12" t="str">
        <f>Intro!$B$4</f>
        <v>ecoinvent 3.9.1 cutoff</v>
      </c>
    </row>
    <row r="66" spans="1:9" x14ac:dyDescent="0.25">
      <c r="A66" s="12" t="s">
        <v>114</v>
      </c>
      <c r="B66" s="12" t="s">
        <v>114</v>
      </c>
      <c r="C66" s="12" t="s">
        <v>24</v>
      </c>
      <c r="D66" s="23">
        <v>0.24</v>
      </c>
      <c r="E66" s="12" t="s">
        <v>17</v>
      </c>
      <c r="F66" s="12" t="s">
        <v>15</v>
      </c>
      <c r="H66" s="12" t="str">
        <f>Intro!$B$4</f>
        <v>ecoinvent 3.9.1 cutoff</v>
      </c>
      <c r="I66" t="s">
        <v>337</v>
      </c>
    </row>
    <row r="67" spans="1:9" x14ac:dyDescent="0.25">
      <c r="A67" s="12" t="s">
        <v>130</v>
      </c>
      <c r="D67" s="23">
        <v>0.1055414191739782</v>
      </c>
      <c r="E67" s="12" t="s">
        <v>8</v>
      </c>
      <c r="F67" s="12" t="s">
        <v>44</v>
      </c>
      <c r="G67" s="12" t="s">
        <v>100</v>
      </c>
      <c r="H67" s="12" t="str">
        <f>Intro!$B$5</f>
        <v>biosphere3</v>
      </c>
    </row>
    <row r="68" spans="1:9" x14ac:dyDescent="0.25">
      <c r="A68" s="12" t="s">
        <v>115</v>
      </c>
      <c r="D68" s="22">
        <v>2.2033311689119981E-10</v>
      </c>
      <c r="E68" s="12" t="s">
        <v>116</v>
      </c>
      <c r="F68" s="12" t="s">
        <v>44</v>
      </c>
      <c r="G68" s="12" t="s">
        <v>117</v>
      </c>
      <c r="H68" s="12" t="str">
        <f>Intro!$B$5</f>
        <v>biosphere3</v>
      </c>
    </row>
    <row r="69" spans="1:9" x14ac:dyDescent="0.25">
      <c r="A69" s="12" t="s">
        <v>118</v>
      </c>
      <c r="D69" s="22">
        <v>5.5083279222799941E-12</v>
      </c>
      <c r="E69" s="12" t="s">
        <v>119</v>
      </c>
      <c r="F69" s="12" t="s">
        <v>44</v>
      </c>
      <c r="G69" s="12" t="s">
        <v>117</v>
      </c>
      <c r="H69" s="12" t="str">
        <f>Intro!$B$5</f>
        <v>biosphere3</v>
      </c>
    </row>
    <row r="70" spans="1:9" x14ac:dyDescent="0.25">
      <c r="A70" s="12" t="s">
        <v>120</v>
      </c>
      <c r="D70" s="22">
        <v>5.5083279222799941E-12</v>
      </c>
      <c r="E70" s="12" t="s">
        <v>119</v>
      </c>
      <c r="F70" s="12" t="s">
        <v>44</v>
      </c>
      <c r="G70" s="12" t="s">
        <v>117</v>
      </c>
      <c r="H70" s="12" t="str">
        <f>Intro!$B$5</f>
        <v>biosphere3</v>
      </c>
    </row>
    <row r="71" spans="1:9" x14ac:dyDescent="0.25">
      <c r="A71" s="12" t="s">
        <v>107</v>
      </c>
      <c r="D71" s="22">
        <v>1.895833262163252E-4</v>
      </c>
      <c r="E71" s="12" t="s">
        <v>49</v>
      </c>
      <c r="F71" s="12" t="s">
        <v>44</v>
      </c>
      <c r="G71" s="12" t="s">
        <v>100</v>
      </c>
      <c r="H71" s="12" t="str">
        <f>Intro!$B$5</f>
        <v>biosphere3</v>
      </c>
      <c r="I71" t="s">
        <v>220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N175"/>
  <sheetViews>
    <sheetView zoomScale="85" zoomScaleNormal="85" workbookViewId="0">
      <selection activeCell="I35" sqref="I35"/>
    </sheetView>
  </sheetViews>
  <sheetFormatPr defaultColWidth="8.85546875" defaultRowHeight="15" x14ac:dyDescent="0.25"/>
  <cols>
    <col min="1" max="1" width="49.42578125" style="12" customWidth="1"/>
    <col min="2" max="2" width="30.85546875" style="12" customWidth="1"/>
    <col min="3" max="3" width="8.140625" style="12" bestFit="1" customWidth="1"/>
    <col min="4" max="4" width="11.5703125" style="12" bestFit="1" customWidth="1"/>
    <col min="5" max="5" width="13.140625" style="12" customWidth="1"/>
    <col min="6" max="6" width="13.42578125" style="12" bestFit="1" customWidth="1"/>
    <col min="7" max="7" width="22.5703125" style="12" customWidth="1"/>
    <col min="8" max="8" width="20.42578125" style="12" bestFit="1" customWidth="1"/>
  </cols>
  <sheetData>
    <row r="1" spans="1:9" s="1" customFormat="1" x14ac:dyDescent="0.25">
      <c r="A1" s="11" t="s">
        <v>1</v>
      </c>
      <c r="B1" s="11" t="s">
        <v>352</v>
      </c>
      <c r="C1" s="11"/>
      <c r="D1" s="11"/>
      <c r="E1" s="11"/>
      <c r="F1" s="11"/>
      <c r="G1" s="11"/>
      <c r="H1" s="11"/>
    </row>
    <row r="2" spans="1:9" x14ac:dyDescent="0.25">
      <c r="A2" s="11" t="s">
        <v>6</v>
      </c>
      <c r="B2" s="12" t="s">
        <v>339</v>
      </c>
    </row>
    <row r="3" spans="1:9" x14ac:dyDescent="0.25">
      <c r="A3" s="11" t="s">
        <v>3</v>
      </c>
      <c r="B3" s="12" t="s">
        <v>4</v>
      </c>
    </row>
    <row r="4" spans="1:9" x14ac:dyDescent="0.25">
      <c r="A4" s="11" t="s">
        <v>11</v>
      </c>
      <c r="B4" s="12">
        <v>1</v>
      </c>
    </row>
    <row r="5" spans="1:9" x14ac:dyDescent="0.25">
      <c r="A5" s="11" t="s">
        <v>7</v>
      </c>
      <c r="B5" s="12" t="s">
        <v>8</v>
      </c>
    </row>
    <row r="6" spans="1:9" x14ac:dyDescent="0.25">
      <c r="A6" s="11" t="s">
        <v>2</v>
      </c>
      <c r="B6" s="12" t="s">
        <v>340</v>
      </c>
    </row>
    <row r="7" spans="1:9" x14ac:dyDescent="0.25">
      <c r="A7" s="11" t="s">
        <v>9</v>
      </c>
    </row>
    <row r="8" spans="1:9" s="1" customFormat="1" x14ac:dyDescent="0.25">
      <c r="A8" s="11" t="s">
        <v>10</v>
      </c>
      <c r="B8" s="11" t="s">
        <v>6</v>
      </c>
      <c r="C8" s="11" t="s">
        <v>3</v>
      </c>
      <c r="D8" s="11" t="s">
        <v>11</v>
      </c>
      <c r="E8" s="11" t="s">
        <v>7</v>
      </c>
      <c r="F8" s="11" t="s">
        <v>13</v>
      </c>
      <c r="G8" s="11" t="s">
        <v>12</v>
      </c>
      <c r="H8" s="11" t="s">
        <v>0</v>
      </c>
      <c r="I8" s="11" t="s">
        <v>2</v>
      </c>
    </row>
    <row r="9" spans="1:9" x14ac:dyDescent="0.25">
      <c r="A9" s="12" t="s">
        <v>352</v>
      </c>
      <c r="B9" s="12" t="s">
        <v>339</v>
      </c>
      <c r="C9" s="12" t="s">
        <v>4</v>
      </c>
      <c r="D9" s="23">
        <v>1</v>
      </c>
      <c r="E9" s="12" t="s">
        <v>8</v>
      </c>
      <c r="F9" s="12" t="s">
        <v>14</v>
      </c>
      <c r="H9" s="12" t="str">
        <f>Intro!$B$3</f>
        <v>EV battery metals</v>
      </c>
    </row>
    <row r="10" spans="1:9" x14ac:dyDescent="0.25">
      <c r="A10" s="12" t="s">
        <v>289</v>
      </c>
      <c r="B10" s="12" t="s">
        <v>290</v>
      </c>
      <c r="C10" s="12" t="s">
        <v>291</v>
      </c>
      <c r="D10" s="23">
        <v>6.42</v>
      </c>
      <c r="E10" s="12" t="s">
        <v>8</v>
      </c>
      <c r="F10" s="12" t="s">
        <v>15</v>
      </c>
      <c r="H10" s="12" t="s">
        <v>105</v>
      </c>
    </row>
    <row r="11" spans="1:9" x14ac:dyDescent="0.25">
      <c r="A11" s="12" t="s">
        <v>27</v>
      </c>
      <c r="B11" s="12" t="s">
        <v>29</v>
      </c>
      <c r="C11" s="12" t="s">
        <v>4</v>
      </c>
      <c r="D11" s="23">
        <f>12600/3.6/1000</f>
        <v>3.5</v>
      </c>
      <c r="E11" s="12" t="s">
        <v>28</v>
      </c>
      <c r="F11" s="12" t="s">
        <v>15</v>
      </c>
      <c r="H11" s="12" t="str">
        <f>Intro!$B$4</f>
        <v>ecoinvent 3.9.1 cutoff</v>
      </c>
    </row>
    <row r="12" spans="1:9" x14ac:dyDescent="0.25">
      <c r="A12" s="12" t="s">
        <v>247</v>
      </c>
      <c r="B12" s="12" t="s">
        <v>248</v>
      </c>
      <c r="C12" s="12" t="s">
        <v>24</v>
      </c>
      <c r="D12" s="23">
        <f>71.343</f>
        <v>71.343000000000004</v>
      </c>
      <c r="E12" s="12" t="s">
        <v>31</v>
      </c>
      <c r="F12" s="12" t="s">
        <v>15</v>
      </c>
      <c r="H12" s="12" t="str">
        <f>Intro!$B$4</f>
        <v>ecoinvent 3.9.1 cutoff</v>
      </c>
      <c r="I12" s="12" t="s">
        <v>365</v>
      </c>
    </row>
    <row r="13" spans="1:9" x14ac:dyDescent="0.25">
      <c r="A13" s="12" t="s">
        <v>171</v>
      </c>
      <c r="B13" s="12" t="s">
        <v>172</v>
      </c>
      <c r="C13" s="12" t="s">
        <v>24</v>
      </c>
      <c r="D13" s="23">
        <v>1.52</v>
      </c>
      <c r="E13" s="12" t="s">
        <v>8</v>
      </c>
      <c r="F13" s="12" t="s">
        <v>15</v>
      </c>
      <c r="H13" s="12" t="str">
        <f>Intro!$B$4</f>
        <v>ecoinvent 3.9.1 cutoff</v>
      </c>
    </row>
    <row r="14" spans="1:9" x14ac:dyDescent="0.25">
      <c r="A14" s="12" t="s">
        <v>221</v>
      </c>
      <c r="B14" s="12" t="s">
        <v>222</v>
      </c>
      <c r="C14" s="12" t="s">
        <v>18</v>
      </c>
      <c r="D14" s="23">
        <v>2.5000000000000001E-2</v>
      </c>
      <c r="E14" s="12" t="s">
        <v>8</v>
      </c>
      <c r="F14" s="12" t="s">
        <v>15</v>
      </c>
      <c r="H14" s="12" t="str">
        <f>Intro!$B$4</f>
        <v>ecoinvent 3.9.1 cutoff</v>
      </c>
    </row>
    <row r="15" spans="1:9" x14ac:dyDescent="0.25">
      <c r="A15" s="12" t="s">
        <v>158</v>
      </c>
      <c r="B15" s="12" t="s">
        <v>159</v>
      </c>
      <c r="C15" s="12" t="s">
        <v>18</v>
      </c>
      <c r="D15" s="23">
        <v>1.18</v>
      </c>
      <c r="E15" s="12" t="s">
        <v>8</v>
      </c>
      <c r="F15" s="12" t="s">
        <v>15</v>
      </c>
      <c r="H15" s="12" t="str">
        <f>Intro!$B$4</f>
        <v>ecoinvent 3.9.1 cutoff</v>
      </c>
    </row>
    <row r="16" spans="1:9" x14ac:dyDescent="0.25">
      <c r="A16" s="12" t="s">
        <v>313</v>
      </c>
      <c r="B16" s="12" t="s">
        <v>312</v>
      </c>
      <c r="C16" s="12" t="s">
        <v>24</v>
      </c>
      <c r="D16" s="23">
        <v>0.6</v>
      </c>
      <c r="E16" s="12" t="s">
        <v>8</v>
      </c>
      <c r="F16" s="12" t="s">
        <v>15</v>
      </c>
      <c r="H16" s="12" t="str">
        <f>Intro!$B$4</f>
        <v>ecoinvent 3.9.1 cutoff</v>
      </c>
    </row>
    <row r="17" spans="1:14" x14ac:dyDescent="0.25">
      <c r="A17" s="12" t="s">
        <v>57</v>
      </c>
      <c r="B17" s="12" t="s">
        <v>58</v>
      </c>
      <c r="C17" s="12" t="s">
        <v>24</v>
      </c>
      <c r="D17" s="23">
        <f>11.24*997/1000</f>
        <v>11.206280000000001</v>
      </c>
      <c r="E17" s="12" t="s">
        <v>8</v>
      </c>
      <c r="F17" s="12" t="s">
        <v>15</v>
      </c>
      <c r="H17" s="12" t="str">
        <f>Intro!$B$4</f>
        <v>ecoinvent 3.9.1 cutoff</v>
      </c>
    </row>
    <row r="18" spans="1:14" x14ac:dyDescent="0.25">
      <c r="A18" s="12" t="s">
        <v>188</v>
      </c>
      <c r="B18" s="12" t="s">
        <v>189</v>
      </c>
      <c r="C18" s="12" t="s">
        <v>18</v>
      </c>
      <c r="D18" s="22">
        <v>2.1009242972217799E-10</v>
      </c>
      <c r="E18" s="12" t="s">
        <v>7</v>
      </c>
      <c r="F18" s="12" t="s">
        <v>15</v>
      </c>
      <c r="H18" s="12" t="str">
        <f>Intro!$B$4</f>
        <v>ecoinvent 3.9.1 cutoff</v>
      </c>
      <c r="I18" t="s">
        <v>349</v>
      </c>
    </row>
    <row r="19" spans="1:14" x14ac:dyDescent="0.25">
      <c r="A19" s="12" t="s">
        <v>311</v>
      </c>
      <c r="B19" s="12" t="s">
        <v>310</v>
      </c>
      <c r="C19" s="12" t="s">
        <v>24</v>
      </c>
      <c r="D19" s="23">
        <v>-13.040000000000001</v>
      </c>
      <c r="E19" s="12" t="s">
        <v>8</v>
      </c>
      <c r="F19" s="12" t="s">
        <v>15</v>
      </c>
      <c r="H19" s="12" t="str">
        <f>Intro!$B$4</f>
        <v>ecoinvent 3.9.1 cutoff</v>
      </c>
      <c r="I19" t="s">
        <v>345</v>
      </c>
    </row>
    <row r="20" spans="1:14" x14ac:dyDescent="0.25">
      <c r="A20" s="12" t="s">
        <v>66</v>
      </c>
      <c r="B20" s="12" t="s">
        <v>67</v>
      </c>
      <c r="C20" s="12" t="s">
        <v>24</v>
      </c>
      <c r="D20" s="23">
        <f>(-D17/997)*0.78</f>
        <v>-8.767200000000001E-3</v>
      </c>
      <c r="E20" s="12" t="s">
        <v>49</v>
      </c>
      <c r="F20" s="12" t="s">
        <v>15</v>
      </c>
      <c r="H20" s="12" t="str">
        <f>Intro!$B$4</f>
        <v>ecoinvent 3.9.1 cutoff</v>
      </c>
      <c r="I20" t="s">
        <v>347</v>
      </c>
    </row>
    <row r="21" spans="1:14" x14ac:dyDescent="0.25">
      <c r="A21" s="12" t="s">
        <v>96</v>
      </c>
      <c r="D21" s="12">
        <f>(0.99+0.32)/1000</f>
        <v>1.31E-3</v>
      </c>
      <c r="E21" s="12" t="s">
        <v>8</v>
      </c>
      <c r="F21" s="12" t="s">
        <v>44</v>
      </c>
      <c r="G21" s="12" t="s">
        <v>267</v>
      </c>
      <c r="H21" s="12" t="str">
        <f>Intro!$B$5</f>
        <v>biosphere3</v>
      </c>
      <c r="I21" t="s">
        <v>346</v>
      </c>
    </row>
    <row r="22" spans="1:14" x14ac:dyDescent="0.25">
      <c r="A22" s="12" t="s">
        <v>163</v>
      </c>
      <c r="D22" s="22">
        <f>(0.07+0.02)/1000</f>
        <v>9.0000000000000006E-5</v>
      </c>
      <c r="E22" s="12" t="s">
        <v>8</v>
      </c>
      <c r="F22" s="12" t="s">
        <v>44</v>
      </c>
      <c r="G22" s="12" t="s">
        <v>267</v>
      </c>
      <c r="H22" s="12" t="str">
        <f>Intro!$B$5</f>
        <v>biosphere3</v>
      </c>
      <c r="I22" t="s">
        <v>346</v>
      </c>
    </row>
    <row r="23" spans="1:14" s="10" customFormat="1" x14ac:dyDescent="0.25">
      <c r="A23" s="14"/>
      <c r="B23" s="14"/>
      <c r="C23" s="14"/>
      <c r="D23" s="14"/>
      <c r="E23" s="14"/>
      <c r="F23" s="14"/>
      <c r="G23" s="14"/>
      <c r="H23" s="14"/>
    </row>
    <row r="24" spans="1:14" x14ac:dyDescent="0.25">
      <c r="A24" s="11" t="s">
        <v>1</v>
      </c>
      <c r="B24" s="11" t="s">
        <v>351</v>
      </c>
      <c r="C24" s="11"/>
      <c r="D24" s="11"/>
      <c r="E24" s="11"/>
      <c r="F24" s="11"/>
      <c r="G24" s="11"/>
      <c r="H24" s="11"/>
      <c r="I24" s="1"/>
      <c r="J24" s="1"/>
      <c r="K24" s="1"/>
      <c r="L24" s="1"/>
      <c r="M24" s="1"/>
      <c r="N24" s="1"/>
    </row>
    <row r="25" spans="1:14" x14ac:dyDescent="0.25">
      <c r="A25" s="11" t="s">
        <v>6</v>
      </c>
      <c r="B25" s="12" t="s">
        <v>125</v>
      </c>
    </row>
    <row r="26" spans="1:14" x14ac:dyDescent="0.25">
      <c r="A26" s="11" t="s">
        <v>3</v>
      </c>
      <c r="B26" s="12" t="s">
        <v>4</v>
      </c>
    </row>
    <row r="27" spans="1:14" x14ac:dyDescent="0.25">
      <c r="A27" s="11" t="s">
        <v>11</v>
      </c>
      <c r="B27" s="12">
        <v>1</v>
      </c>
    </row>
    <row r="28" spans="1:14" x14ac:dyDescent="0.25">
      <c r="A28" s="11" t="s">
        <v>7</v>
      </c>
      <c r="B28" s="12" t="s">
        <v>8</v>
      </c>
    </row>
    <row r="29" spans="1:14" x14ac:dyDescent="0.25">
      <c r="A29" s="11" t="s">
        <v>2</v>
      </c>
      <c r="B29" s="12" t="s">
        <v>342</v>
      </c>
    </row>
    <row r="30" spans="1:14" x14ac:dyDescent="0.25">
      <c r="A30" s="11" t="s">
        <v>9</v>
      </c>
    </row>
    <row r="31" spans="1:14" x14ac:dyDescent="0.25">
      <c r="A31" s="11" t="s">
        <v>10</v>
      </c>
      <c r="B31" s="11" t="s">
        <v>6</v>
      </c>
      <c r="C31" s="11" t="s">
        <v>3</v>
      </c>
      <c r="D31" s="11" t="s">
        <v>11</v>
      </c>
      <c r="E31" s="11" t="s">
        <v>7</v>
      </c>
      <c r="F31" s="11" t="s">
        <v>13</v>
      </c>
      <c r="G31" s="11" t="s">
        <v>12</v>
      </c>
      <c r="H31" s="11" t="s">
        <v>0</v>
      </c>
      <c r="I31" s="11" t="s">
        <v>2</v>
      </c>
      <c r="J31" s="1"/>
      <c r="K31" s="1"/>
      <c r="L31" s="1"/>
      <c r="M31" s="1"/>
      <c r="N31" s="1"/>
    </row>
    <row r="32" spans="1:14" x14ac:dyDescent="0.25">
      <c r="A32" s="12" t="s">
        <v>351</v>
      </c>
      <c r="B32" s="12" t="s">
        <v>125</v>
      </c>
      <c r="C32" s="12" t="s">
        <v>4</v>
      </c>
      <c r="D32" s="23">
        <v>1</v>
      </c>
      <c r="E32" s="12" t="s">
        <v>8</v>
      </c>
      <c r="F32" s="12" t="s">
        <v>14</v>
      </c>
      <c r="H32" s="12" t="str">
        <f>Intro!$B$3</f>
        <v>EV battery metals</v>
      </c>
    </row>
    <row r="33" spans="1:9" x14ac:dyDescent="0.25">
      <c r="A33" s="12" t="s">
        <v>289</v>
      </c>
      <c r="B33" s="12" t="s">
        <v>290</v>
      </c>
      <c r="C33" s="12" t="s">
        <v>291</v>
      </c>
      <c r="D33" s="23">
        <v>7.3</v>
      </c>
      <c r="E33" s="12" t="s">
        <v>8</v>
      </c>
      <c r="F33" s="12" t="s">
        <v>15</v>
      </c>
      <c r="H33" s="12" t="s">
        <v>105</v>
      </c>
    </row>
    <row r="34" spans="1:9" x14ac:dyDescent="0.25">
      <c r="A34" s="12" t="s">
        <v>27</v>
      </c>
      <c r="B34" s="12" t="s">
        <v>29</v>
      </c>
      <c r="C34" s="12" t="s">
        <v>4</v>
      </c>
      <c r="D34" s="23">
        <f>6480/3.6/1000</f>
        <v>1.8</v>
      </c>
      <c r="E34" s="12" t="s">
        <v>28</v>
      </c>
      <c r="F34" s="12" t="s">
        <v>15</v>
      </c>
      <c r="H34" s="12" t="str">
        <f>Intro!$B$4</f>
        <v>ecoinvent 3.9.1 cutoff</v>
      </c>
    </row>
    <row r="35" spans="1:9" x14ac:dyDescent="0.25">
      <c r="A35" s="12" t="s">
        <v>247</v>
      </c>
      <c r="B35" s="12" t="s">
        <v>248</v>
      </c>
      <c r="C35" s="12" t="s">
        <v>24</v>
      </c>
      <c r="D35" s="23">
        <f>135.89</f>
        <v>135.88999999999999</v>
      </c>
      <c r="E35" s="12" t="s">
        <v>31</v>
      </c>
      <c r="F35" s="12" t="s">
        <v>15</v>
      </c>
      <c r="H35" s="12" t="str">
        <f>Intro!$B$4</f>
        <v>ecoinvent 3.9.1 cutoff</v>
      </c>
      <c r="I35" s="12" t="s">
        <v>364</v>
      </c>
    </row>
    <row r="36" spans="1:9" x14ac:dyDescent="0.25">
      <c r="A36" s="12" t="s">
        <v>171</v>
      </c>
      <c r="B36" s="12" t="s">
        <v>172</v>
      </c>
      <c r="C36" s="12" t="s">
        <v>24</v>
      </c>
      <c r="D36" s="23">
        <v>1.71</v>
      </c>
      <c r="E36" s="12" t="s">
        <v>8</v>
      </c>
      <c r="F36" s="12" t="s">
        <v>15</v>
      </c>
      <c r="H36" s="12" t="str">
        <f>Intro!$B$4</f>
        <v>ecoinvent 3.9.1 cutoff</v>
      </c>
    </row>
    <row r="37" spans="1:9" x14ac:dyDescent="0.25">
      <c r="A37" s="12" t="s">
        <v>221</v>
      </c>
      <c r="B37" s="12" t="s">
        <v>222</v>
      </c>
      <c r="C37" s="12" t="s">
        <v>18</v>
      </c>
      <c r="D37" s="23">
        <v>2.0499999999999998</v>
      </c>
      <c r="E37" s="12" t="s">
        <v>8</v>
      </c>
      <c r="F37" s="12" t="s">
        <v>15</v>
      </c>
      <c r="H37" s="12" t="str">
        <f>Intro!$B$4</f>
        <v>ecoinvent 3.9.1 cutoff</v>
      </c>
    </row>
    <row r="38" spans="1:9" x14ac:dyDescent="0.25">
      <c r="A38" s="12" t="s">
        <v>158</v>
      </c>
      <c r="B38" s="12" t="s">
        <v>159</v>
      </c>
      <c r="C38" s="12" t="s">
        <v>18</v>
      </c>
      <c r="D38" s="23">
        <v>0.05</v>
      </c>
      <c r="E38" s="12" t="s">
        <v>8</v>
      </c>
      <c r="F38" s="12" t="s">
        <v>15</v>
      </c>
      <c r="H38" s="12" t="str">
        <f>Intro!$B$4</f>
        <v>ecoinvent 3.9.1 cutoff</v>
      </c>
    </row>
    <row r="39" spans="1:9" x14ac:dyDescent="0.25">
      <c r="A39" s="12" t="s">
        <v>313</v>
      </c>
      <c r="B39" s="12" t="s">
        <v>312</v>
      </c>
      <c r="C39" s="12" t="s">
        <v>24</v>
      </c>
      <c r="D39" s="23">
        <v>0.7</v>
      </c>
      <c r="E39" s="12" t="s">
        <v>8</v>
      </c>
      <c r="F39" s="12" t="s">
        <v>15</v>
      </c>
      <c r="H39" s="12" t="str">
        <f>Intro!$B$4</f>
        <v>ecoinvent 3.9.1 cutoff</v>
      </c>
    </row>
    <row r="40" spans="1:9" x14ac:dyDescent="0.25">
      <c r="A40" s="12" t="s">
        <v>57</v>
      </c>
      <c r="B40" s="12" t="s">
        <v>58</v>
      </c>
      <c r="C40" s="12" t="s">
        <v>24</v>
      </c>
      <c r="D40" s="35">
        <f>40*997/1000</f>
        <v>39.880000000000003</v>
      </c>
      <c r="E40" s="12" t="s">
        <v>8</v>
      </c>
      <c r="F40" s="12" t="s">
        <v>15</v>
      </c>
      <c r="H40" s="12" t="str">
        <f>Intro!$B$4</f>
        <v>ecoinvent 3.9.1 cutoff</v>
      </c>
    </row>
    <row r="41" spans="1:9" x14ac:dyDescent="0.25">
      <c r="A41" s="12" t="s">
        <v>188</v>
      </c>
      <c r="B41" s="12" t="s">
        <v>189</v>
      </c>
      <c r="C41" s="12" t="s">
        <v>18</v>
      </c>
      <c r="D41" s="22">
        <v>2.1009242972217799E-10</v>
      </c>
      <c r="E41" s="12" t="s">
        <v>7</v>
      </c>
      <c r="F41" s="12" t="s">
        <v>15</v>
      </c>
      <c r="H41" s="12" t="str">
        <f>Intro!$B$4</f>
        <v>ecoinvent 3.9.1 cutoff</v>
      </c>
      <c r="I41" t="s">
        <v>349</v>
      </c>
    </row>
    <row r="42" spans="1:9" x14ac:dyDescent="0.25">
      <c r="A42" s="12" t="s">
        <v>311</v>
      </c>
      <c r="B42" s="12" t="s">
        <v>310</v>
      </c>
      <c r="C42" s="12" t="s">
        <v>24</v>
      </c>
      <c r="D42" s="23">
        <f>-(12.89+0.15)</f>
        <v>-13.040000000000001</v>
      </c>
      <c r="E42" s="12" t="s">
        <v>8</v>
      </c>
      <c r="F42" s="12" t="s">
        <v>15</v>
      </c>
      <c r="H42" s="12" t="str">
        <f>Intro!$B$4</f>
        <v>ecoinvent 3.9.1 cutoff</v>
      </c>
      <c r="I42" t="s">
        <v>344</v>
      </c>
    </row>
    <row r="43" spans="1:9" x14ac:dyDescent="0.25">
      <c r="A43" s="12" t="s">
        <v>66</v>
      </c>
      <c r="B43" s="12" t="s">
        <v>67</v>
      </c>
      <c r="C43" s="12" t="s">
        <v>24</v>
      </c>
      <c r="D43" s="23">
        <f>(-D40/997)*0.78</f>
        <v>-3.1200000000000002E-2</v>
      </c>
      <c r="E43" s="12" t="s">
        <v>49</v>
      </c>
      <c r="F43" s="12" t="s">
        <v>15</v>
      </c>
      <c r="H43" s="12" t="str">
        <f>Intro!$B$4</f>
        <v>ecoinvent 3.9.1 cutoff</v>
      </c>
      <c r="I43" t="s">
        <v>348</v>
      </c>
    </row>
    <row r="44" spans="1:9" x14ac:dyDescent="0.25">
      <c r="A44" s="12" t="s">
        <v>96</v>
      </c>
      <c r="D44" s="12">
        <f>(0.99+0.32)/1000</f>
        <v>1.31E-3</v>
      </c>
      <c r="E44" s="12" t="s">
        <v>8</v>
      </c>
      <c r="F44" s="12" t="s">
        <v>44</v>
      </c>
      <c r="G44" s="12" t="s">
        <v>267</v>
      </c>
      <c r="H44" s="12" t="str">
        <f>Intro!$B$5</f>
        <v>biosphere3</v>
      </c>
      <c r="I44" s="12" t="s">
        <v>343</v>
      </c>
    </row>
    <row r="45" spans="1:9" x14ac:dyDescent="0.25">
      <c r="A45" s="12" t="s">
        <v>163</v>
      </c>
      <c r="D45" s="22">
        <f>(0.07+0.02)/1000</f>
        <v>9.0000000000000006E-5</v>
      </c>
      <c r="E45" s="12" t="s">
        <v>8</v>
      </c>
      <c r="F45" s="12" t="s">
        <v>44</v>
      </c>
      <c r="G45" s="12" t="s">
        <v>267</v>
      </c>
      <c r="H45" s="12" t="str">
        <f>Intro!$B$5</f>
        <v>biosphere3</v>
      </c>
      <c r="I45" s="12" t="s">
        <v>343</v>
      </c>
    </row>
    <row r="46" spans="1:9" s="10" customFormat="1" x14ac:dyDescent="0.25">
      <c r="A46" s="14"/>
      <c r="B46" s="14"/>
      <c r="C46" s="14"/>
      <c r="D46" s="14"/>
      <c r="E46" s="14"/>
      <c r="F46" s="14"/>
      <c r="G46" s="14"/>
      <c r="H46" s="14"/>
    </row>
    <row r="47" spans="1:9" s="1" customFormat="1" x14ac:dyDescent="0.25">
      <c r="A47" s="11" t="s">
        <v>1</v>
      </c>
      <c r="B47" s="11" t="s">
        <v>289</v>
      </c>
      <c r="C47" s="11"/>
      <c r="D47" s="11"/>
      <c r="E47" s="11"/>
      <c r="F47" s="11"/>
      <c r="G47" s="11"/>
      <c r="H47" s="11"/>
    </row>
    <row r="48" spans="1:9" x14ac:dyDescent="0.25">
      <c r="A48" s="11" t="s">
        <v>6</v>
      </c>
      <c r="B48" s="12" t="s">
        <v>290</v>
      </c>
    </row>
    <row r="49" spans="1:11" x14ac:dyDescent="0.25">
      <c r="A49" s="11" t="s">
        <v>3</v>
      </c>
      <c r="B49" s="12" t="s">
        <v>291</v>
      </c>
    </row>
    <row r="50" spans="1:11" x14ac:dyDescent="0.25">
      <c r="A50" s="11" t="s">
        <v>11</v>
      </c>
      <c r="B50" s="12">
        <v>1</v>
      </c>
    </row>
    <row r="51" spans="1:11" x14ac:dyDescent="0.25">
      <c r="A51" s="11" t="s">
        <v>7</v>
      </c>
      <c r="B51" s="12" t="s">
        <v>8</v>
      </c>
    </row>
    <row r="52" spans="1:11" x14ac:dyDescent="0.25">
      <c r="A52" s="11" t="s">
        <v>2</v>
      </c>
      <c r="B52" s="12" t="s">
        <v>306</v>
      </c>
    </row>
    <row r="53" spans="1:11" x14ac:dyDescent="0.25">
      <c r="A53" s="11" t="s">
        <v>9</v>
      </c>
    </row>
    <row r="54" spans="1:11" s="1" customFormat="1" x14ac:dyDescent="0.25">
      <c r="A54" s="11" t="s">
        <v>10</v>
      </c>
      <c r="B54" s="11" t="s">
        <v>6</v>
      </c>
      <c r="C54" s="11" t="s">
        <v>3</v>
      </c>
      <c r="D54" s="11" t="s">
        <v>11</v>
      </c>
      <c r="E54" s="11" t="s">
        <v>7</v>
      </c>
      <c r="F54" s="11" t="s">
        <v>13</v>
      </c>
      <c r="G54" s="11" t="s">
        <v>12</v>
      </c>
      <c r="H54" s="11" t="s">
        <v>0</v>
      </c>
      <c r="I54" s="11" t="s">
        <v>2</v>
      </c>
    </row>
    <row r="55" spans="1:11" x14ac:dyDescent="0.25">
      <c r="A55" s="12" t="s">
        <v>289</v>
      </c>
      <c r="B55" s="12" t="s">
        <v>290</v>
      </c>
      <c r="C55" s="12" t="s">
        <v>291</v>
      </c>
      <c r="D55" s="23">
        <v>1</v>
      </c>
      <c r="E55" s="12" t="s">
        <v>8</v>
      </c>
      <c r="F55" s="12" t="s">
        <v>14</v>
      </c>
      <c r="H55" s="12" t="str">
        <f>Intro!$B$3</f>
        <v>EV battery metals</v>
      </c>
    </row>
    <row r="56" spans="1:11" x14ac:dyDescent="0.25">
      <c r="A56" s="12" t="s">
        <v>309</v>
      </c>
      <c r="B56" s="12" t="s">
        <v>309</v>
      </c>
      <c r="C56" s="12" t="s">
        <v>18</v>
      </c>
      <c r="D56" s="23">
        <f>0.034*(6163.76/2250)</f>
        <v>9.3141262222222229E-2</v>
      </c>
      <c r="E56" s="12" t="s">
        <v>31</v>
      </c>
      <c r="F56" s="12" t="s">
        <v>15</v>
      </c>
      <c r="H56" s="12" t="str">
        <f>Intro!$B$4</f>
        <v>ecoinvent 3.9.1 cutoff</v>
      </c>
      <c r="I56" t="s">
        <v>350</v>
      </c>
    </row>
    <row r="57" spans="1:11" x14ac:dyDescent="0.25">
      <c r="A57" s="12" t="s">
        <v>32</v>
      </c>
      <c r="B57" s="12" t="s">
        <v>32</v>
      </c>
      <c r="C57" s="12" t="s">
        <v>18</v>
      </c>
      <c r="D57" s="23">
        <v>2.5499999999999998E-2</v>
      </c>
      <c r="E57" s="12" t="s">
        <v>31</v>
      </c>
      <c r="F57" s="12" t="s">
        <v>15</v>
      </c>
      <c r="H57" s="12" t="str">
        <f>Intro!$B$4</f>
        <v>ecoinvent 3.9.1 cutoff</v>
      </c>
    </row>
    <row r="58" spans="1:11" x14ac:dyDescent="0.25">
      <c r="A58" s="12" t="s">
        <v>316</v>
      </c>
      <c r="B58" s="12" t="s">
        <v>295</v>
      </c>
      <c r="C58" s="12" t="s">
        <v>24</v>
      </c>
      <c r="D58" s="22">
        <v>2.82E-3</v>
      </c>
      <c r="E58" s="12" t="s">
        <v>31</v>
      </c>
      <c r="F58" s="12" t="s">
        <v>15</v>
      </c>
      <c r="H58" s="12" t="str">
        <f>Intro!$B$4</f>
        <v>ecoinvent 3.9.1 cutoff</v>
      </c>
      <c r="I58" t="s">
        <v>355</v>
      </c>
    </row>
    <row r="59" spans="1:11" x14ac:dyDescent="0.25">
      <c r="A59" s="12" t="s">
        <v>247</v>
      </c>
      <c r="B59" s="12" t="s">
        <v>248</v>
      </c>
      <c r="C59" s="12" t="s">
        <v>24</v>
      </c>
      <c r="D59" s="22">
        <v>8.9800000000000005E-2</v>
      </c>
      <c r="E59" s="12" t="s">
        <v>31</v>
      </c>
      <c r="F59" s="12" t="s">
        <v>15</v>
      </c>
      <c r="H59" s="12" t="str">
        <f>Intro!$B$4</f>
        <v>ecoinvent 3.9.1 cutoff</v>
      </c>
      <c r="I59" t="s">
        <v>355</v>
      </c>
    </row>
    <row r="60" spans="1:11" x14ac:dyDescent="0.25">
      <c r="A60" s="12" t="s">
        <v>92</v>
      </c>
      <c r="B60" s="12" t="s">
        <v>93</v>
      </c>
      <c r="C60" s="12" t="s">
        <v>18</v>
      </c>
      <c r="D60" s="22">
        <v>2.7099999999999997E-4</v>
      </c>
      <c r="E60" s="12" t="s">
        <v>8</v>
      </c>
      <c r="F60" s="12" t="s">
        <v>15</v>
      </c>
      <c r="H60" s="12" t="str">
        <f>Intro!$B$4</f>
        <v>ecoinvent 3.9.1 cutoff</v>
      </c>
      <c r="I60" s="12" t="s">
        <v>305</v>
      </c>
      <c r="J60" s="12"/>
    </row>
    <row r="61" spans="1:11" x14ac:dyDescent="0.25">
      <c r="A61" s="12" t="s">
        <v>294</v>
      </c>
      <c r="B61" s="12" t="s">
        <v>293</v>
      </c>
      <c r="C61" s="12" t="s">
        <v>18</v>
      </c>
      <c r="D61" s="22">
        <v>2.7800000000000001E-8</v>
      </c>
      <c r="E61" s="12" t="s">
        <v>292</v>
      </c>
      <c r="F61" s="12" t="s">
        <v>15</v>
      </c>
      <c r="H61" s="12" t="str">
        <f>Intro!$B$4</f>
        <v>ecoinvent 3.9.1 cutoff</v>
      </c>
    </row>
    <row r="62" spans="1:11" x14ac:dyDescent="0.25">
      <c r="A62" s="12" t="s">
        <v>297</v>
      </c>
      <c r="B62" s="12" t="s">
        <v>296</v>
      </c>
      <c r="C62" s="12" t="s">
        <v>24</v>
      </c>
      <c r="D62" s="22">
        <v>2.31E-4</v>
      </c>
      <c r="E62" s="12" t="s">
        <v>8</v>
      </c>
      <c r="F62" s="12" t="s">
        <v>15</v>
      </c>
      <c r="H62" s="12" t="str">
        <f>Intro!$B$4</f>
        <v>ecoinvent 3.9.1 cutoff</v>
      </c>
    </row>
    <row r="63" spans="1:11" x14ac:dyDescent="0.25">
      <c r="A63" s="12" t="s">
        <v>299</v>
      </c>
      <c r="B63" s="12" t="s">
        <v>298</v>
      </c>
      <c r="C63" s="12" t="s">
        <v>18</v>
      </c>
      <c r="D63" s="22">
        <v>8.3299999999999998E-13</v>
      </c>
      <c r="E63" s="12" t="s">
        <v>7</v>
      </c>
      <c r="F63" s="12" t="s">
        <v>15</v>
      </c>
      <c r="H63" s="12" t="str">
        <f>Intro!$B$4</f>
        <v>ecoinvent 3.9.1 cutoff</v>
      </c>
      <c r="K63" s="12"/>
    </row>
    <row r="64" spans="1:11" x14ac:dyDescent="0.25">
      <c r="A64" s="12" t="s">
        <v>164</v>
      </c>
      <c r="B64" s="12" t="s">
        <v>87</v>
      </c>
      <c r="C64" s="12" t="s">
        <v>18</v>
      </c>
      <c r="D64" s="22">
        <v>-1.38884862559625</v>
      </c>
      <c r="E64" s="12" t="s">
        <v>8</v>
      </c>
      <c r="F64" s="12" t="s">
        <v>15</v>
      </c>
      <c r="H64" s="12" t="str">
        <f>Intro!$B$4</f>
        <v>ecoinvent 3.9.1 cutoff</v>
      </c>
    </row>
    <row r="65" spans="1:9" x14ac:dyDescent="0.25">
      <c r="A65" s="12" t="s">
        <v>301</v>
      </c>
      <c r="B65" s="12" t="s">
        <v>300</v>
      </c>
      <c r="C65" s="12" t="s">
        <v>18</v>
      </c>
      <c r="D65" s="22">
        <v>2.1299999999999999E-6</v>
      </c>
      <c r="E65" s="12" t="s">
        <v>119</v>
      </c>
      <c r="F65" s="12" t="s">
        <v>15</v>
      </c>
      <c r="H65" s="12" t="str">
        <f>Intro!$B$4</f>
        <v>ecoinvent 3.9.1 cutoff</v>
      </c>
    </row>
    <row r="66" spans="1:9" x14ac:dyDescent="0.25">
      <c r="A66" s="12" t="s">
        <v>162</v>
      </c>
      <c r="B66" s="12" t="s">
        <v>25</v>
      </c>
      <c r="C66" s="15" t="s">
        <v>18</v>
      </c>
      <c r="D66" s="24">
        <f>0.16+0.161</f>
        <v>0.32100000000000001</v>
      </c>
      <c r="E66" s="15" t="s">
        <v>17</v>
      </c>
      <c r="F66" s="15" t="s">
        <v>15</v>
      </c>
      <c r="H66" s="12" t="str">
        <f>Intro!$B$4</f>
        <v>ecoinvent 3.9.1 cutoff</v>
      </c>
      <c r="I66" t="s">
        <v>362</v>
      </c>
    </row>
    <row r="67" spans="1:9" x14ac:dyDescent="0.25">
      <c r="A67" s="12" t="s">
        <v>180</v>
      </c>
      <c r="B67" s="12" t="s">
        <v>181</v>
      </c>
      <c r="C67" s="15" t="s">
        <v>24</v>
      </c>
      <c r="D67" s="24">
        <v>0.40200000000000002</v>
      </c>
      <c r="E67" s="15" t="s">
        <v>17</v>
      </c>
      <c r="F67" s="15" t="s">
        <v>15</v>
      </c>
      <c r="H67" s="12" t="str">
        <f>Intro!$B$4</f>
        <v>ecoinvent 3.9.1 cutoff</v>
      </c>
      <c r="I67" t="s">
        <v>363</v>
      </c>
    </row>
    <row r="68" spans="1:9" x14ac:dyDescent="0.25">
      <c r="A68" s="12" t="s">
        <v>16</v>
      </c>
      <c r="B68" s="12" t="s">
        <v>19</v>
      </c>
      <c r="C68" s="15" t="s">
        <v>18</v>
      </c>
      <c r="D68" s="20">
        <v>7.24</v>
      </c>
      <c r="E68" s="15" t="s">
        <v>17</v>
      </c>
      <c r="F68" s="15" t="s">
        <v>15</v>
      </c>
      <c r="H68" s="12" t="str">
        <f>Intro!$B$4</f>
        <v>ecoinvent 3.9.1 cutoff</v>
      </c>
      <c r="I68" t="s">
        <v>361</v>
      </c>
    </row>
    <row r="69" spans="1:9" x14ac:dyDescent="0.25">
      <c r="A69" s="12" t="s">
        <v>237</v>
      </c>
      <c r="D69" s="22">
        <v>1.45E-4</v>
      </c>
      <c r="E69" s="12" t="s">
        <v>8</v>
      </c>
      <c r="F69" s="12" t="s">
        <v>44</v>
      </c>
      <c r="G69" s="12" t="s">
        <v>287</v>
      </c>
      <c r="H69" s="12" t="str">
        <f>Intro!$B$5</f>
        <v>biosphere3</v>
      </c>
      <c r="I69" s="12" t="s">
        <v>308</v>
      </c>
    </row>
    <row r="70" spans="1:9" x14ac:dyDescent="0.25">
      <c r="A70" s="12" t="s">
        <v>239</v>
      </c>
      <c r="D70" s="22">
        <v>1.4499999999999999E-3</v>
      </c>
      <c r="E70" s="12" t="s">
        <v>8</v>
      </c>
      <c r="F70" s="12" t="s">
        <v>44</v>
      </c>
      <c r="G70" s="12" t="s">
        <v>287</v>
      </c>
      <c r="H70" s="12" t="str">
        <f>Intro!$B$5</f>
        <v>biosphere3</v>
      </c>
      <c r="I70" s="12" t="s">
        <v>308</v>
      </c>
    </row>
    <row r="71" spans="1:9" x14ac:dyDescent="0.25">
      <c r="A71" s="12" t="s">
        <v>238</v>
      </c>
      <c r="D71" s="22">
        <v>1.31E-3</v>
      </c>
      <c r="E71" s="12" t="s">
        <v>8</v>
      </c>
      <c r="F71" s="12" t="s">
        <v>44</v>
      </c>
      <c r="G71" s="12" t="s">
        <v>287</v>
      </c>
      <c r="H71" s="12" t="str">
        <f>Intro!$B$5</f>
        <v>biosphere3</v>
      </c>
      <c r="I71" s="12" t="s">
        <v>308</v>
      </c>
    </row>
    <row r="72" spans="1:9" x14ac:dyDescent="0.25">
      <c r="A72" s="12" t="s">
        <v>302</v>
      </c>
      <c r="D72" s="22">
        <v>0.99003290717264403</v>
      </c>
      <c r="E72" s="12" t="s">
        <v>8</v>
      </c>
      <c r="F72" s="12" t="s">
        <v>44</v>
      </c>
      <c r="G72" s="12" t="s">
        <v>100</v>
      </c>
      <c r="H72" s="12" t="str">
        <f>Intro!$B$5</f>
        <v>biosphere3</v>
      </c>
      <c r="I72" s="12" t="s">
        <v>308</v>
      </c>
    </row>
    <row r="73" spans="1:9" s="38" customFormat="1" x14ac:dyDescent="0.25">
      <c r="A73" s="36" t="s">
        <v>115</v>
      </c>
      <c r="B73" s="36"/>
      <c r="C73" s="36"/>
      <c r="D73" s="37">
        <v>1.2E-4</v>
      </c>
      <c r="E73" s="36" t="s">
        <v>116</v>
      </c>
      <c r="F73" s="36" t="s">
        <v>44</v>
      </c>
      <c r="G73" s="36" t="s">
        <v>117</v>
      </c>
      <c r="H73" s="36" t="str">
        <f>Intro!$B$5</f>
        <v>biosphere3</v>
      </c>
      <c r="I73" s="36" t="s">
        <v>308</v>
      </c>
    </row>
    <row r="74" spans="1:9" s="38" customFormat="1" x14ac:dyDescent="0.25">
      <c r="A74" s="36" t="s">
        <v>132</v>
      </c>
      <c r="B74" s="36"/>
      <c r="C74" s="36"/>
      <c r="D74" s="37">
        <v>0.98506613074472904</v>
      </c>
      <c r="E74" s="36" t="s">
        <v>8</v>
      </c>
      <c r="F74" s="36" t="s">
        <v>44</v>
      </c>
      <c r="G74" s="36" t="s">
        <v>100</v>
      </c>
      <c r="H74" s="36" t="str">
        <f>Intro!$B$5</f>
        <v>biosphere3</v>
      </c>
      <c r="I74" s="36" t="s">
        <v>308</v>
      </c>
    </row>
    <row r="75" spans="1:9" s="38" customFormat="1" x14ac:dyDescent="0.25">
      <c r="A75" s="36" t="s">
        <v>303</v>
      </c>
      <c r="B75" s="36"/>
      <c r="C75" s="36"/>
      <c r="D75" s="37">
        <v>2.1299999999999999E-6</v>
      </c>
      <c r="E75" s="36" t="s">
        <v>119</v>
      </c>
      <c r="F75" s="36" t="s">
        <v>44</v>
      </c>
      <c r="G75" s="36" t="s">
        <v>117</v>
      </c>
      <c r="H75" s="36" t="str">
        <f>Intro!$B$5</f>
        <v>biosphere3</v>
      </c>
      <c r="I75" s="36" t="s">
        <v>308</v>
      </c>
    </row>
    <row r="76" spans="1:9" s="38" customFormat="1" x14ac:dyDescent="0.25">
      <c r="A76" s="36" t="s">
        <v>120</v>
      </c>
      <c r="B76" s="36"/>
      <c r="C76" s="36"/>
      <c r="D76" s="37">
        <v>2.1299999999999999E-6</v>
      </c>
      <c r="E76" s="36" t="s">
        <v>119</v>
      </c>
      <c r="F76" s="36" t="s">
        <v>44</v>
      </c>
      <c r="G76" s="36" t="s">
        <v>117</v>
      </c>
      <c r="H76" s="36" t="str">
        <f>Intro!$B$5</f>
        <v>biosphere3</v>
      </c>
      <c r="I76" s="36" t="s">
        <v>308</v>
      </c>
    </row>
    <row r="77" spans="1:9" s="38" customFormat="1" x14ac:dyDescent="0.25">
      <c r="A77" s="36" t="s">
        <v>232</v>
      </c>
      <c r="B77" s="36"/>
      <c r="C77" s="36"/>
      <c r="D77" s="37">
        <f>3/1000</f>
        <v>3.0000000000000001E-3</v>
      </c>
      <c r="E77" s="36" t="s">
        <v>49</v>
      </c>
      <c r="F77" s="36" t="s">
        <v>44</v>
      </c>
      <c r="G77" s="36" t="s">
        <v>191</v>
      </c>
      <c r="H77" s="36" t="str">
        <f>Intro!$B$5</f>
        <v>biosphere3</v>
      </c>
      <c r="I77" s="36" t="s">
        <v>307</v>
      </c>
    </row>
    <row r="78" spans="1:9" s="38" customFormat="1" x14ac:dyDescent="0.25">
      <c r="A78" s="36" t="s">
        <v>268</v>
      </c>
      <c r="B78" s="36"/>
      <c r="C78" s="36"/>
      <c r="D78" s="37">
        <v>4.0920999999999997E-5</v>
      </c>
      <c r="E78" s="36" t="s">
        <v>8</v>
      </c>
      <c r="F78" s="36" t="s">
        <v>44</v>
      </c>
      <c r="G78" s="36" t="s">
        <v>43</v>
      </c>
      <c r="H78" s="36" t="str">
        <f>Intro!$B$5</f>
        <v>biosphere3</v>
      </c>
      <c r="I78" s="36" t="s">
        <v>304</v>
      </c>
    </row>
    <row r="79" spans="1:9" s="38" customFormat="1" x14ac:dyDescent="0.25">
      <c r="A79" s="36" t="s">
        <v>286</v>
      </c>
      <c r="B79" s="36"/>
      <c r="C79" s="36"/>
      <c r="D79" s="37">
        <v>1.6402E-9</v>
      </c>
      <c r="E79" s="36" t="s">
        <v>8</v>
      </c>
      <c r="F79" s="36" t="s">
        <v>44</v>
      </c>
      <c r="G79" s="36" t="s">
        <v>43</v>
      </c>
      <c r="H79" s="36" t="str">
        <f>Intro!$B$5</f>
        <v>biosphere3</v>
      </c>
      <c r="I79" s="36" t="s">
        <v>304</v>
      </c>
    </row>
    <row r="80" spans="1:9" s="38" customFormat="1" x14ac:dyDescent="0.25">
      <c r="A80" s="36" t="s">
        <v>98</v>
      </c>
      <c r="B80" s="36"/>
      <c r="C80" s="36"/>
      <c r="D80" s="37">
        <v>0</v>
      </c>
      <c r="E80" s="36" t="s">
        <v>8</v>
      </c>
      <c r="F80" s="36" t="s">
        <v>44</v>
      </c>
      <c r="G80" s="36" t="s">
        <v>43</v>
      </c>
      <c r="H80" s="36" t="str">
        <f>Intro!$B$5</f>
        <v>biosphere3</v>
      </c>
      <c r="I80" s="36" t="s">
        <v>304</v>
      </c>
    </row>
    <row r="81" spans="1:11" x14ac:dyDescent="0.25">
      <c r="A81" s="12" t="s">
        <v>269</v>
      </c>
      <c r="D81" s="22">
        <v>0</v>
      </c>
      <c r="E81" s="12" t="s">
        <v>8</v>
      </c>
      <c r="F81" s="12" t="s">
        <v>44</v>
      </c>
      <c r="G81" s="12" t="s">
        <v>43</v>
      </c>
      <c r="H81" s="12" t="str">
        <f>Intro!$B$5</f>
        <v>biosphere3</v>
      </c>
      <c r="I81" s="12" t="s">
        <v>304</v>
      </c>
    </row>
    <row r="82" spans="1:11" x14ac:dyDescent="0.25">
      <c r="A82" s="12" t="s">
        <v>96</v>
      </c>
      <c r="D82" s="22">
        <v>9.3342000000000002E-4</v>
      </c>
      <c r="E82" s="12" t="s">
        <v>8</v>
      </c>
      <c r="F82" s="12" t="s">
        <v>44</v>
      </c>
      <c r="G82" s="12" t="s">
        <v>43</v>
      </c>
      <c r="H82" s="12" t="str">
        <f>Intro!$B$5</f>
        <v>biosphere3</v>
      </c>
      <c r="I82" s="12" t="s">
        <v>304</v>
      </c>
      <c r="J82" s="12"/>
      <c r="K82" s="12"/>
    </row>
    <row r="83" spans="1:11" x14ac:dyDescent="0.25">
      <c r="A83" s="12" t="s">
        <v>237</v>
      </c>
      <c r="D83" s="22">
        <v>4.8492000000000007E-4</v>
      </c>
      <c r="E83" s="12" t="s">
        <v>8</v>
      </c>
      <c r="F83" s="12" t="s">
        <v>44</v>
      </c>
      <c r="G83" s="12" t="s">
        <v>43</v>
      </c>
      <c r="H83" s="12" t="str">
        <f>Intro!$B$5</f>
        <v>biosphere3</v>
      </c>
      <c r="I83" s="12" t="s">
        <v>304</v>
      </c>
      <c r="J83" s="12"/>
      <c r="K83" s="12"/>
    </row>
    <row r="84" spans="1:11" x14ac:dyDescent="0.25">
      <c r="A84" s="12" t="s">
        <v>239</v>
      </c>
      <c r="D84" s="22">
        <v>6.9299999999999992E-8</v>
      </c>
      <c r="E84" s="12" t="s">
        <v>8</v>
      </c>
      <c r="F84" s="12" t="s">
        <v>44</v>
      </c>
      <c r="G84" s="12" t="s">
        <v>43</v>
      </c>
      <c r="H84" s="12" t="str">
        <f>Intro!$B$5</f>
        <v>biosphere3</v>
      </c>
      <c r="I84" s="12" t="s">
        <v>304</v>
      </c>
      <c r="J84" s="12"/>
      <c r="K84" s="12"/>
    </row>
    <row r="85" spans="1:11" x14ac:dyDescent="0.25">
      <c r="A85" s="12" t="s">
        <v>238</v>
      </c>
      <c r="D85" s="22">
        <v>2.4989999999999998E-16</v>
      </c>
      <c r="E85" s="12" t="s">
        <v>8</v>
      </c>
      <c r="F85" s="12" t="s">
        <v>44</v>
      </c>
      <c r="G85" s="12" t="s">
        <v>43</v>
      </c>
      <c r="H85" s="12" t="str">
        <f>Intro!$B$5</f>
        <v>biosphere3</v>
      </c>
      <c r="I85" s="12" t="s">
        <v>304</v>
      </c>
      <c r="J85" s="12"/>
      <c r="K85" s="12"/>
    </row>
    <row r="111" spans="5:5" x14ac:dyDescent="0.25">
      <c r="E111" s="22"/>
    </row>
    <row r="115" spans="1:6" x14ac:dyDescent="0.25">
      <c r="D115" s="22"/>
    </row>
    <row r="116" spans="1:6" x14ac:dyDescent="0.25">
      <c r="D116" s="22"/>
      <c r="E116" s="22"/>
    </row>
    <row r="119" spans="1:6" x14ac:dyDescent="0.25">
      <c r="E119" s="22"/>
    </row>
    <row r="120" spans="1:6" x14ac:dyDescent="0.25">
      <c r="A120" s="22"/>
      <c r="D120" s="22"/>
      <c r="F120" s="22"/>
    </row>
    <row r="121" spans="1:6" x14ac:dyDescent="0.25">
      <c r="A121" s="22"/>
      <c r="F121" s="22"/>
    </row>
    <row r="122" spans="1:6" x14ac:dyDescent="0.25">
      <c r="A122" s="22"/>
      <c r="F122" s="22"/>
    </row>
    <row r="123" spans="1:6" x14ac:dyDescent="0.25">
      <c r="A123" s="22"/>
      <c r="F123" s="22"/>
    </row>
    <row r="124" spans="1:6" x14ac:dyDescent="0.25">
      <c r="A124" s="22"/>
      <c r="F124" s="22"/>
    </row>
    <row r="125" spans="1:6" x14ac:dyDescent="0.25">
      <c r="A125" s="22"/>
      <c r="F125" s="22"/>
    </row>
    <row r="126" spans="1:6" x14ac:dyDescent="0.25">
      <c r="A126" s="22"/>
      <c r="F126" s="22"/>
    </row>
    <row r="127" spans="1:6" x14ac:dyDescent="0.25">
      <c r="A127" s="22"/>
      <c r="F127" s="22"/>
    </row>
    <row r="128" spans="1:6" x14ac:dyDescent="0.25">
      <c r="A128" s="22"/>
      <c r="F128" s="22"/>
    </row>
    <row r="129" spans="1:6" x14ac:dyDescent="0.25">
      <c r="A129" s="22"/>
      <c r="F129" s="22"/>
    </row>
    <row r="130" spans="1:6" x14ac:dyDescent="0.25">
      <c r="A130" s="22"/>
      <c r="F130" s="22"/>
    </row>
    <row r="131" spans="1:6" x14ac:dyDescent="0.25">
      <c r="A131" s="22"/>
      <c r="F131" s="22"/>
    </row>
    <row r="132" spans="1:6" x14ac:dyDescent="0.25">
      <c r="A132" s="22"/>
      <c r="F132" s="22"/>
    </row>
    <row r="133" spans="1:6" x14ac:dyDescent="0.25">
      <c r="A133" s="22"/>
      <c r="F133" s="22"/>
    </row>
    <row r="134" spans="1:6" x14ac:dyDescent="0.25">
      <c r="A134" s="22"/>
      <c r="F134" s="22"/>
    </row>
    <row r="135" spans="1:6" x14ac:dyDescent="0.25">
      <c r="A135" s="22"/>
      <c r="F135" s="22"/>
    </row>
    <row r="136" spans="1:6" x14ac:dyDescent="0.25">
      <c r="A136" s="22"/>
      <c r="F136" s="22"/>
    </row>
    <row r="137" spans="1:6" x14ac:dyDescent="0.25">
      <c r="A137" s="22"/>
      <c r="F137" s="22"/>
    </row>
    <row r="138" spans="1:6" x14ac:dyDescent="0.25">
      <c r="A138" s="22"/>
      <c r="F138" s="22"/>
    </row>
    <row r="139" spans="1:6" x14ac:dyDescent="0.25">
      <c r="A139" s="22"/>
      <c r="F139" s="22"/>
    </row>
    <row r="140" spans="1:6" x14ac:dyDescent="0.25">
      <c r="A140" s="22"/>
      <c r="F140" s="22"/>
    </row>
    <row r="141" spans="1:6" x14ac:dyDescent="0.25">
      <c r="F141" s="22"/>
    </row>
    <row r="142" spans="1:6" x14ac:dyDescent="0.25">
      <c r="A142" s="22"/>
      <c r="F142" s="22"/>
    </row>
    <row r="143" spans="1:6" x14ac:dyDescent="0.25">
      <c r="A143" s="22"/>
      <c r="F143" s="22"/>
    </row>
    <row r="144" spans="1:6" x14ac:dyDescent="0.25">
      <c r="A144" s="22"/>
      <c r="F144" s="22"/>
    </row>
    <row r="145" spans="1:6" x14ac:dyDescent="0.25">
      <c r="A145" s="22"/>
      <c r="F145" s="22"/>
    </row>
    <row r="146" spans="1:6" x14ac:dyDescent="0.25">
      <c r="A146" s="22"/>
      <c r="F146" s="22"/>
    </row>
    <row r="147" spans="1:6" x14ac:dyDescent="0.25">
      <c r="F147" s="22"/>
    </row>
    <row r="148" spans="1:6" x14ac:dyDescent="0.25">
      <c r="A148" s="22"/>
      <c r="F148" s="22"/>
    </row>
    <row r="149" spans="1:6" x14ac:dyDescent="0.25">
      <c r="A149" s="22"/>
      <c r="F149" s="22"/>
    </row>
    <row r="150" spans="1:6" x14ac:dyDescent="0.25">
      <c r="A150" s="22"/>
      <c r="F150" s="22"/>
    </row>
    <row r="151" spans="1:6" x14ac:dyDescent="0.25">
      <c r="A151" s="22"/>
      <c r="F151" s="22"/>
    </row>
    <row r="152" spans="1:6" x14ac:dyDescent="0.25">
      <c r="A152" s="22"/>
      <c r="F152" s="22"/>
    </row>
    <row r="153" spans="1:6" x14ac:dyDescent="0.25">
      <c r="A153" s="22"/>
      <c r="F153" s="22"/>
    </row>
    <row r="154" spans="1:6" x14ac:dyDescent="0.25">
      <c r="A154" s="22"/>
      <c r="F154" s="22"/>
    </row>
    <row r="155" spans="1:6" x14ac:dyDescent="0.25">
      <c r="A155" s="22"/>
      <c r="F155" s="22"/>
    </row>
    <row r="156" spans="1:6" x14ac:dyDescent="0.25">
      <c r="A156" s="22"/>
      <c r="F156" s="22"/>
    </row>
    <row r="157" spans="1:6" x14ac:dyDescent="0.25">
      <c r="A157" s="22"/>
      <c r="F157" s="22"/>
    </row>
    <row r="158" spans="1:6" x14ac:dyDescent="0.25">
      <c r="A158" s="22"/>
      <c r="F158" s="22"/>
    </row>
    <row r="159" spans="1:6" x14ac:dyDescent="0.25">
      <c r="A159" s="22"/>
      <c r="F159" s="22"/>
    </row>
    <row r="160" spans="1:6" x14ac:dyDescent="0.25">
      <c r="A160" s="22"/>
      <c r="F160" s="22"/>
    </row>
    <row r="161" spans="1:6" x14ac:dyDescent="0.25">
      <c r="F161" s="22"/>
    </row>
    <row r="162" spans="1:6" x14ac:dyDescent="0.25">
      <c r="A162" s="22"/>
      <c r="F162" s="22"/>
    </row>
    <row r="163" spans="1:6" x14ac:dyDescent="0.25">
      <c r="A163" s="22"/>
      <c r="F163" s="22"/>
    </row>
    <row r="164" spans="1:6" x14ac:dyDescent="0.25">
      <c r="A164" s="22"/>
      <c r="F164" s="22"/>
    </row>
    <row r="165" spans="1:6" x14ac:dyDescent="0.25">
      <c r="A165" s="22"/>
      <c r="F165" s="22"/>
    </row>
    <row r="166" spans="1:6" x14ac:dyDescent="0.25">
      <c r="A166" s="22"/>
      <c r="F166" s="22"/>
    </row>
    <row r="167" spans="1:6" x14ac:dyDescent="0.25">
      <c r="A167" s="22"/>
      <c r="F167" s="22"/>
    </row>
    <row r="168" spans="1:6" x14ac:dyDescent="0.25">
      <c r="A168" s="22"/>
      <c r="F168" s="22"/>
    </row>
    <row r="169" spans="1:6" x14ac:dyDescent="0.25">
      <c r="A169" s="22"/>
      <c r="F169" s="22"/>
    </row>
    <row r="170" spans="1:6" x14ac:dyDescent="0.25">
      <c r="A170" s="22"/>
      <c r="F170" s="22"/>
    </row>
    <row r="171" spans="1:6" x14ac:dyDescent="0.25">
      <c r="A171" s="22"/>
      <c r="F171" s="22"/>
    </row>
    <row r="172" spans="1:6" x14ac:dyDescent="0.25">
      <c r="A172" s="22"/>
      <c r="F172" s="22"/>
    </row>
    <row r="173" spans="1:6" x14ac:dyDescent="0.25">
      <c r="A173" s="22"/>
      <c r="F173" s="22"/>
    </row>
    <row r="174" spans="1:6" x14ac:dyDescent="0.25">
      <c r="A174" s="22"/>
      <c r="F174" s="22"/>
    </row>
    <row r="175" spans="1:6" x14ac:dyDescent="0.25">
      <c r="A175" s="22"/>
      <c r="F175" s="2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EY111"/>
  <sheetViews>
    <sheetView zoomScale="85" zoomScaleNormal="85" workbookViewId="0">
      <selection activeCell="D64" sqref="D64"/>
    </sheetView>
  </sheetViews>
  <sheetFormatPr defaultRowHeight="15" x14ac:dyDescent="0.25"/>
  <cols>
    <col min="1" max="1" width="49.28515625" style="12" bestFit="1" customWidth="1"/>
    <col min="2" max="2" width="25.85546875" style="12" customWidth="1"/>
    <col min="3" max="3" width="8.140625" style="12" bestFit="1" customWidth="1"/>
    <col min="4" max="4" width="12" style="12" bestFit="1" customWidth="1"/>
    <col min="5" max="5" width="17.7109375" style="12" bestFit="1" customWidth="1"/>
    <col min="6" max="6" width="13.42578125" style="12" bestFit="1" customWidth="1"/>
    <col min="7" max="7" width="25.5703125" style="12" bestFit="1" customWidth="1"/>
    <col min="8" max="8" width="32.42578125" style="12" bestFit="1" customWidth="1"/>
  </cols>
  <sheetData>
    <row r="1" spans="1:1019 1025:2043 2049:3067 3073:4091 4097:5115 5121:6139 6145:7163 7169:8187 8193:9211 9217:10235 10241:11259 11265:12283 12289:13307 13313:14331 14337:15355 15361:16379" s="9" customFormat="1" x14ac:dyDescent="0.25">
      <c r="A1" s="16" t="s">
        <v>1</v>
      </c>
      <c r="B1" s="16" t="s">
        <v>168</v>
      </c>
      <c r="C1" s="16"/>
      <c r="D1" s="15"/>
      <c r="E1" s="15"/>
      <c r="F1" s="15"/>
      <c r="G1" s="15"/>
      <c r="H1" s="15"/>
      <c r="I1" s="25"/>
      <c r="J1" s="25"/>
      <c r="K1" s="25"/>
      <c r="Q1" s="25"/>
      <c r="R1" s="25"/>
      <c r="S1" s="25"/>
      <c r="Y1" s="25"/>
      <c r="Z1" s="25"/>
      <c r="AA1" s="25"/>
      <c r="AG1" s="25"/>
      <c r="AH1" s="25"/>
      <c r="AI1" s="25"/>
      <c r="AO1" s="25"/>
      <c r="AP1" s="25"/>
      <c r="AQ1" s="25"/>
      <c r="AW1" s="25"/>
      <c r="AX1" s="25"/>
      <c r="AY1" s="25"/>
      <c r="BE1" s="25"/>
      <c r="BF1" s="25"/>
      <c r="BG1" s="25"/>
      <c r="BM1" s="25"/>
      <c r="BN1" s="25"/>
      <c r="BO1" s="25"/>
      <c r="BU1" s="25"/>
      <c r="BV1" s="25"/>
      <c r="BW1" s="25"/>
      <c r="CC1" s="25"/>
      <c r="CD1" s="25"/>
      <c r="CE1" s="25"/>
      <c r="CK1" s="25"/>
      <c r="CL1" s="25"/>
      <c r="CM1" s="25"/>
      <c r="CS1" s="25"/>
      <c r="CT1" s="25"/>
      <c r="CU1" s="25"/>
      <c r="DA1" s="25"/>
      <c r="DB1" s="25"/>
      <c r="DC1" s="25"/>
      <c r="DI1" s="25"/>
      <c r="DJ1" s="25"/>
      <c r="DK1" s="25"/>
      <c r="DQ1" s="25"/>
      <c r="DR1" s="25"/>
      <c r="DS1" s="25"/>
      <c r="DY1" s="25"/>
      <c r="DZ1" s="25"/>
      <c r="EA1" s="25"/>
      <c r="EG1" s="25"/>
      <c r="EH1" s="25"/>
      <c r="EI1" s="25"/>
      <c r="EO1" s="25"/>
      <c r="EP1" s="25"/>
      <c r="EQ1" s="25"/>
      <c r="EW1" s="25"/>
      <c r="EX1" s="25"/>
      <c r="EY1" s="25"/>
      <c r="FE1" s="25"/>
      <c r="FF1" s="25"/>
      <c r="FG1" s="25"/>
      <c r="FM1" s="25"/>
      <c r="FN1" s="25"/>
      <c r="FO1" s="25"/>
      <c r="FU1" s="25"/>
      <c r="FV1" s="25"/>
      <c r="FW1" s="25"/>
      <c r="GC1" s="25"/>
      <c r="GD1" s="25"/>
      <c r="GE1" s="25"/>
      <c r="GK1" s="25"/>
      <c r="GL1" s="25"/>
      <c r="GM1" s="25"/>
      <c r="GS1" s="25"/>
      <c r="GT1" s="25"/>
      <c r="GU1" s="25"/>
      <c r="HA1" s="25"/>
      <c r="HB1" s="25"/>
      <c r="HC1" s="25"/>
      <c r="HI1" s="25"/>
      <c r="HJ1" s="25"/>
      <c r="HK1" s="25"/>
      <c r="HQ1" s="25"/>
      <c r="HR1" s="25"/>
      <c r="HS1" s="25"/>
      <c r="HY1" s="25"/>
      <c r="HZ1" s="25"/>
      <c r="IA1" s="25"/>
      <c r="IG1" s="25"/>
      <c r="IH1" s="25"/>
      <c r="II1" s="25"/>
      <c r="IO1" s="25"/>
      <c r="IP1" s="25"/>
      <c r="IQ1" s="25"/>
      <c r="IW1" s="25"/>
      <c r="IX1" s="25"/>
      <c r="IY1" s="25"/>
      <c r="JE1" s="25"/>
      <c r="JF1" s="25"/>
      <c r="JG1" s="25"/>
      <c r="JM1" s="25"/>
      <c r="JN1" s="25"/>
      <c r="JO1" s="25"/>
      <c r="JU1" s="25"/>
      <c r="JV1" s="25"/>
      <c r="JW1" s="25"/>
      <c r="KC1" s="25"/>
      <c r="KD1" s="25"/>
      <c r="KE1" s="25"/>
      <c r="KK1" s="25"/>
      <c r="KL1" s="25"/>
      <c r="KM1" s="25"/>
      <c r="KS1" s="25"/>
      <c r="KT1" s="25"/>
      <c r="KU1" s="25"/>
      <c r="LA1" s="25"/>
      <c r="LB1" s="25"/>
      <c r="LC1" s="25"/>
      <c r="LI1" s="25"/>
      <c r="LJ1" s="25"/>
      <c r="LK1" s="25"/>
      <c r="LQ1" s="25"/>
      <c r="LR1" s="25"/>
      <c r="LS1" s="25"/>
      <c r="LY1" s="25"/>
      <c r="LZ1" s="25"/>
      <c r="MA1" s="25"/>
      <c r="MG1" s="25"/>
      <c r="MH1" s="25"/>
      <c r="MI1" s="25"/>
      <c r="MO1" s="25"/>
      <c r="MP1" s="25"/>
      <c r="MQ1" s="25"/>
      <c r="MW1" s="25"/>
      <c r="MX1" s="25"/>
      <c r="MY1" s="25"/>
      <c r="NE1" s="25"/>
      <c r="NF1" s="25"/>
      <c r="NG1" s="25"/>
      <c r="NM1" s="25"/>
      <c r="NN1" s="25"/>
      <c r="NO1" s="25"/>
      <c r="NU1" s="25"/>
      <c r="NV1" s="25"/>
      <c r="NW1" s="25"/>
      <c r="OC1" s="25"/>
      <c r="OD1" s="25"/>
      <c r="OE1" s="25"/>
      <c r="OK1" s="25"/>
      <c r="OL1" s="25"/>
      <c r="OM1" s="25"/>
      <c r="OS1" s="25"/>
      <c r="OT1" s="25"/>
      <c r="OU1" s="25"/>
      <c r="PA1" s="25"/>
      <c r="PB1" s="25"/>
      <c r="PC1" s="25"/>
      <c r="PI1" s="25"/>
      <c r="PJ1" s="25"/>
      <c r="PK1" s="25"/>
      <c r="PQ1" s="25"/>
      <c r="PR1" s="25"/>
      <c r="PS1" s="25"/>
      <c r="PY1" s="25"/>
      <c r="PZ1" s="25"/>
      <c r="QA1" s="25"/>
      <c r="QG1" s="25"/>
      <c r="QH1" s="25"/>
      <c r="QI1" s="25"/>
      <c r="QO1" s="25"/>
      <c r="QP1" s="25"/>
      <c r="QQ1" s="25"/>
      <c r="QW1" s="25"/>
      <c r="QX1" s="25"/>
      <c r="QY1" s="25"/>
      <c r="RE1" s="25"/>
      <c r="RF1" s="25"/>
      <c r="RG1" s="25"/>
      <c r="RM1" s="25"/>
      <c r="RN1" s="25"/>
      <c r="RO1" s="25"/>
      <c r="RU1" s="25"/>
      <c r="RV1" s="25"/>
      <c r="RW1" s="25"/>
      <c r="SC1" s="25"/>
      <c r="SD1" s="25"/>
      <c r="SE1" s="25"/>
      <c r="SK1" s="25"/>
      <c r="SL1" s="25"/>
      <c r="SM1" s="25"/>
      <c r="SS1" s="25"/>
      <c r="ST1" s="25"/>
      <c r="SU1" s="25"/>
      <c r="TA1" s="25"/>
      <c r="TB1" s="25"/>
      <c r="TC1" s="25"/>
      <c r="TI1" s="25"/>
      <c r="TJ1" s="25"/>
      <c r="TK1" s="25"/>
      <c r="TQ1" s="25"/>
      <c r="TR1" s="25"/>
      <c r="TS1" s="25"/>
      <c r="TY1" s="25"/>
      <c r="TZ1" s="25"/>
      <c r="UA1" s="25"/>
      <c r="UG1" s="25"/>
      <c r="UH1" s="25"/>
      <c r="UI1" s="25"/>
      <c r="UO1" s="25"/>
      <c r="UP1" s="25"/>
      <c r="UQ1" s="25"/>
      <c r="UW1" s="25"/>
      <c r="UX1" s="25"/>
      <c r="UY1" s="25"/>
      <c r="VE1" s="25"/>
      <c r="VF1" s="25"/>
      <c r="VG1" s="25"/>
      <c r="VM1" s="25"/>
      <c r="VN1" s="25"/>
      <c r="VO1" s="25"/>
      <c r="VU1" s="25"/>
      <c r="VV1" s="25"/>
      <c r="VW1" s="25"/>
      <c r="WC1" s="25"/>
      <c r="WD1" s="25"/>
      <c r="WE1" s="25"/>
      <c r="WK1" s="25"/>
      <c r="WL1" s="25"/>
      <c r="WM1" s="25"/>
      <c r="WS1" s="25"/>
      <c r="WT1" s="25"/>
      <c r="WU1" s="25"/>
      <c r="XA1" s="25"/>
      <c r="XB1" s="25"/>
      <c r="XC1" s="25"/>
      <c r="XI1" s="25"/>
      <c r="XJ1" s="25"/>
      <c r="XK1" s="25"/>
      <c r="XQ1" s="25"/>
      <c r="XR1" s="25"/>
      <c r="XS1" s="25"/>
      <c r="XY1" s="25"/>
      <c r="XZ1" s="25"/>
      <c r="YA1" s="25"/>
      <c r="YG1" s="25"/>
      <c r="YH1" s="25"/>
      <c r="YI1" s="25"/>
      <c r="YO1" s="25"/>
      <c r="YP1" s="25"/>
      <c r="YQ1" s="25"/>
      <c r="YW1" s="25"/>
      <c r="YX1" s="25"/>
      <c r="YY1" s="25"/>
      <c r="ZE1" s="25"/>
      <c r="ZF1" s="25"/>
      <c r="ZG1" s="25"/>
      <c r="ZM1" s="25"/>
      <c r="ZN1" s="25"/>
      <c r="ZO1" s="25"/>
      <c r="ZU1" s="25"/>
      <c r="ZV1" s="25"/>
      <c r="ZW1" s="25"/>
      <c r="AAC1" s="25"/>
      <c r="AAD1" s="25"/>
      <c r="AAE1" s="25"/>
      <c r="AAK1" s="25"/>
      <c r="AAL1" s="25"/>
      <c r="AAM1" s="25"/>
      <c r="AAS1" s="25"/>
      <c r="AAT1" s="25"/>
      <c r="AAU1" s="25"/>
      <c r="ABA1" s="25"/>
      <c r="ABB1" s="25"/>
      <c r="ABC1" s="25"/>
      <c r="ABI1" s="25"/>
      <c r="ABJ1" s="25"/>
      <c r="ABK1" s="25"/>
      <c r="ABQ1" s="25"/>
      <c r="ABR1" s="25"/>
      <c r="ABS1" s="25"/>
      <c r="ABY1" s="25"/>
      <c r="ABZ1" s="25"/>
      <c r="ACA1" s="25"/>
      <c r="ACG1" s="25"/>
      <c r="ACH1" s="25"/>
      <c r="ACI1" s="25"/>
      <c r="ACO1" s="25"/>
      <c r="ACP1" s="25"/>
      <c r="ACQ1" s="25"/>
      <c r="ACW1" s="25"/>
      <c r="ACX1" s="25"/>
      <c r="ACY1" s="25"/>
      <c r="ADE1" s="25"/>
      <c r="ADF1" s="25"/>
      <c r="ADG1" s="25"/>
      <c r="ADM1" s="25"/>
      <c r="ADN1" s="25"/>
      <c r="ADO1" s="25"/>
      <c r="ADU1" s="25"/>
      <c r="ADV1" s="25"/>
      <c r="ADW1" s="25"/>
      <c r="AEC1" s="25"/>
      <c r="AED1" s="25"/>
      <c r="AEE1" s="25"/>
      <c r="AEK1" s="25"/>
      <c r="AEL1" s="25"/>
      <c r="AEM1" s="25"/>
      <c r="AES1" s="25"/>
      <c r="AET1" s="25"/>
      <c r="AEU1" s="25"/>
      <c r="AFA1" s="25"/>
      <c r="AFB1" s="25"/>
      <c r="AFC1" s="25"/>
      <c r="AFI1" s="25"/>
      <c r="AFJ1" s="25"/>
      <c r="AFK1" s="25"/>
      <c r="AFQ1" s="25"/>
      <c r="AFR1" s="25"/>
      <c r="AFS1" s="25"/>
      <c r="AFY1" s="25"/>
      <c r="AFZ1" s="25"/>
      <c r="AGA1" s="25"/>
      <c r="AGG1" s="25"/>
      <c r="AGH1" s="25"/>
      <c r="AGI1" s="25"/>
      <c r="AGO1" s="25"/>
      <c r="AGP1" s="25"/>
      <c r="AGQ1" s="25"/>
      <c r="AGW1" s="25"/>
      <c r="AGX1" s="25"/>
      <c r="AGY1" s="25"/>
      <c r="AHE1" s="25"/>
      <c r="AHF1" s="25"/>
      <c r="AHG1" s="25"/>
      <c r="AHM1" s="25"/>
      <c r="AHN1" s="25"/>
      <c r="AHO1" s="25"/>
      <c r="AHU1" s="25"/>
      <c r="AHV1" s="25"/>
      <c r="AHW1" s="25"/>
      <c r="AIC1" s="25"/>
      <c r="AID1" s="25"/>
      <c r="AIE1" s="25"/>
      <c r="AIK1" s="25"/>
      <c r="AIL1" s="25"/>
      <c r="AIM1" s="25"/>
      <c r="AIS1" s="25"/>
      <c r="AIT1" s="25"/>
      <c r="AIU1" s="25"/>
      <c r="AJA1" s="25"/>
      <c r="AJB1" s="25"/>
      <c r="AJC1" s="25"/>
      <c r="AJI1" s="25"/>
      <c r="AJJ1" s="25"/>
      <c r="AJK1" s="25"/>
      <c r="AJQ1" s="25"/>
      <c r="AJR1" s="25"/>
      <c r="AJS1" s="25"/>
      <c r="AJY1" s="25"/>
      <c r="AJZ1" s="25"/>
      <c r="AKA1" s="25"/>
      <c r="AKG1" s="25"/>
      <c r="AKH1" s="25"/>
      <c r="AKI1" s="25"/>
      <c r="AKO1" s="25"/>
      <c r="AKP1" s="25"/>
      <c r="AKQ1" s="25"/>
      <c r="AKW1" s="25"/>
      <c r="AKX1" s="25"/>
      <c r="AKY1" s="25"/>
      <c r="ALE1" s="25"/>
      <c r="ALF1" s="25"/>
      <c r="ALG1" s="25"/>
      <c r="ALM1" s="25"/>
      <c r="ALN1" s="25"/>
      <c r="ALO1" s="25"/>
      <c r="ALU1" s="25"/>
      <c r="ALV1" s="25"/>
      <c r="ALW1" s="25"/>
      <c r="AMC1" s="25"/>
      <c r="AMD1" s="25"/>
      <c r="AME1" s="25"/>
      <c r="AMK1" s="25"/>
      <c r="AML1" s="25"/>
      <c r="AMM1" s="25"/>
      <c r="AMS1" s="25"/>
      <c r="AMT1" s="25"/>
      <c r="AMU1" s="25"/>
      <c r="ANA1" s="25"/>
      <c r="ANB1" s="25"/>
      <c r="ANC1" s="25"/>
      <c r="ANI1" s="25"/>
      <c r="ANJ1" s="25"/>
      <c r="ANK1" s="25"/>
      <c r="ANQ1" s="25"/>
      <c r="ANR1" s="25"/>
      <c r="ANS1" s="25"/>
      <c r="ANY1" s="25"/>
      <c r="ANZ1" s="25"/>
      <c r="AOA1" s="25"/>
      <c r="AOG1" s="25"/>
      <c r="AOH1" s="25"/>
      <c r="AOI1" s="25"/>
      <c r="AOO1" s="25"/>
      <c r="AOP1" s="25"/>
      <c r="AOQ1" s="25"/>
      <c r="AOW1" s="25"/>
      <c r="AOX1" s="25"/>
      <c r="AOY1" s="25"/>
      <c r="APE1" s="25"/>
      <c r="APF1" s="25"/>
      <c r="APG1" s="25"/>
      <c r="APM1" s="25"/>
      <c r="APN1" s="25"/>
      <c r="APO1" s="25"/>
      <c r="APU1" s="25"/>
      <c r="APV1" s="25"/>
      <c r="APW1" s="25"/>
      <c r="AQC1" s="25"/>
      <c r="AQD1" s="25"/>
      <c r="AQE1" s="25"/>
      <c r="AQK1" s="25"/>
      <c r="AQL1" s="25"/>
      <c r="AQM1" s="25"/>
      <c r="AQS1" s="25"/>
      <c r="AQT1" s="25"/>
      <c r="AQU1" s="25"/>
      <c r="ARA1" s="25"/>
      <c r="ARB1" s="25"/>
      <c r="ARC1" s="25"/>
      <c r="ARI1" s="25"/>
      <c r="ARJ1" s="25"/>
      <c r="ARK1" s="25"/>
      <c r="ARQ1" s="25"/>
      <c r="ARR1" s="25"/>
      <c r="ARS1" s="25"/>
      <c r="ARY1" s="25"/>
      <c r="ARZ1" s="25"/>
      <c r="ASA1" s="25"/>
      <c r="ASG1" s="25"/>
      <c r="ASH1" s="25"/>
      <c r="ASI1" s="25"/>
      <c r="ASO1" s="25"/>
      <c r="ASP1" s="25"/>
      <c r="ASQ1" s="25"/>
      <c r="ASW1" s="25"/>
      <c r="ASX1" s="25"/>
      <c r="ASY1" s="25"/>
      <c r="ATE1" s="25"/>
      <c r="ATF1" s="25"/>
      <c r="ATG1" s="25"/>
      <c r="ATM1" s="25"/>
      <c r="ATN1" s="25"/>
      <c r="ATO1" s="25"/>
      <c r="ATU1" s="25"/>
      <c r="ATV1" s="25"/>
      <c r="ATW1" s="25"/>
      <c r="AUC1" s="25"/>
      <c r="AUD1" s="25"/>
      <c r="AUE1" s="25"/>
      <c r="AUK1" s="25"/>
      <c r="AUL1" s="25"/>
      <c r="AUM1" s="25"/>
      <c r="AUS1" s="25"/>
      <c r="AUT1" s="25"/>
      <c r="AUU1" s="25"/>
      <c r="AVA1" s="25"/>
      <c r="AVB1" s="25"/>
      <c r="AVC1" s="25"/>
      <c r="AVI1" s="25"/>
      <c r="AVJ1" s="25"/>
      <c r="AVK1" s="25"/>
      <c r="AVQ1" s="25"/>
      <c r="AVR1" s="25"/>
      <c r="AVS1" s="25"/>
      <c r="AVY1" s="25"/>
      <c r="AVZ1" s="25"/>
      <c r="AWA1" s="25"/>
      <c r="AWG1" s="25"/>
      <c r="AWH1" s="25"/>
      <c r="AWI1" s="25"/>
      <c r="AWO1" s="25"/>
      <c r="AWP1" s="25"/>
      <c r="AWQ1" s="25"/>
      <c r="AWW1" s="25"/>
      <c r="AWX1" s="25"/>
      <c r="AWY1" s="25"/>
      <c r="AXE1" s="25"/>
      <c r="AXF1" s="25"/>
      <c r="AXG1" s="25"/>
      <c r="AXM1" s="25"/>
      <c r="AXN1" s="25"/>
      <c r="AXO1" s="25"/>
      <c r="AXU1" s="25"/>
      <c r="AXV1" s="25"/>
      <c r="AXW1" s="25"/>
      <c r="AYC1" s="25"/>
      <c r="AYD1" s="25"/>
      <c r="AYE1" s="25"/>
      <c r="AYK1" s="25"/>
      <c r="AYL1" s="25"/>
      <c r="AYM1" s="25"/>
      <c r="AYS1" s="25"/>
      <c r="AYT1" s="25"/>
      <c r="AYU1" s="25"/>
      <c r="AZA1" s="25"/>
      <c r="AZB1" s="25"/>
      <c r="AZC1" s="25"/>
      <c r="AZI1" s="25"/>
      <c r="AZJ1" s="25"/>
      <c r="AZK1" s="25"/>
      <c r="AZQ1" s="25"/>
      <c r="AZR1" s="25"/>
      <c r="AZS1" s="25"/>
      <c r="AZY1" s="25"/>
      <c r="AZZ1" s="25"/>
      <c r="BAA1" s="25"/>
      <c r="BAG1" s="25"/>
      <c r="BAH1" s="25"/>
      <c r="BAI1" s="25"/>
      <c r="BAO1" s="25"/>
      <c r="BAP1" s="25"/>
      <c r="BAQ1" s="25"/>
      <c r="BAW1" s="25"/>
      <c r="BAX1" s="25"/>
      <c r="BAY1" s="25"/>
      <c r="BBE1" s="25"/>
      <c r="BBF1" s="25"/>
      <c r="BBG1" s="25"/>
      <c r="BBM1" s="25"/>
      <c r="BBN1" s="25"/>
      <c r="BBO1" s="25"/>
      <c r="BBU1" s="25"/>
      <c r="BBV1" s="25"/>
      <c r="BBW1" s="25"/>
      <c r="BCC1" s="25"/>
      <c r="BCD1" s="25"/>
      <c r="BCE1" s="25"/>
      <c r="BCK1" s="25"/>
      <c r="BCL1" s="25"/>
      <c r="BCM1" s="25"/>
      <c r="BCS1" s="25"/>
      <c r="BCT1" s="25"/>
      <c r="BCU1" s="25"/>
      <c r="BDA1" s="25"/>
      <c r="BDB1" s="25"/>
      <c r="BDC1" s="25"/>
      <c r="BDI1" s="25"/>
      <c r="BDJ1" s="25"/>
      <c r="BDK1" s="25"/>
      <c r="BDQ1" s="25"/>
      <c r="BDR1" s="25"/>
      <c r="BDS1" s="25"/>
      <c r="BDY1" s="25"/>
      <c r="BDZ1" s="25"/>
      <c r="BEA1" s="25"/>
      <c r="BEG1" s="25"/>
      <c r="BEH1" s="25"/>
      <c r="BEI1" s="25"/>
      <c r="BEO1" s="25"/>
      <c r="BEP1" s="25"/>
      <c r="BEQ1" s="25"/>
      <c r="BEW1" s="25"/>
      <c r="BEX1" s="25"/>
      <c r="BEY1" s="25"/>
      <c r="BFE1" s="25"/>
      <c r="BFF1" s="25"/>
      <c r="BFG1" s="25"/>
      <c r="BFM1" s="25"/>
      <c r="BFN1" s="25"/>
      <c r="BFO1" s="25"/>
      <c r="BFU1" s="25"/>
      <c r="BFV1" s="25"/>
      <c r="BFW1" s="25"/>
      <c r="BGC1" s="25"/>
      <c r="BGD1" s="25"/>
      <c r="BGE1" s="25"/>
      <c r="BGK1" s="25"/>
      <c r="BGL1" s="25"/>
      <c r="BGM1" s="25"/>
      <c r="BGS1" s="25"/>
      <c r="BGT1" s="25"/>
      <c r="BGU1" s="25"/>
      <c r="BHA1" s="25"/>
      <c r="BHB1" s="25"/>
      <c r="BHC1" s="25"/>
      <c r="BHI1" s="25"/>
      <c r="BHJ1" s="25"/>
      <c r="BHK1" s="25"/>
      <c r="BHQ1" s="25"/>
      <c r="BHR1" s="25"/>
      <c r="BHS1" s="25"/>
      <c r="BHY1" s="25"/>
      <c r="BHZ1" s="25"/>
      <c r="BIA1" s="25"/>
      <c r="BIG1" s="25"/>
      <c r="BIH1" s="25"/>
      <c r="BII1" s="25"/>
      <c r="BIO1" s="25"/>
      <c r="BIP1" s="25"/>
      <c r="BIQ1" s="25"/>
      <c r="BIW1" s="25"/>
      <c r="BIX1" s="25"/>
      <c r="BIY1" s="25"/>
      <c r="BJE1" s="25"/>
      <c r="BJF1" s="25"/>
      <c r="BJG1" s="25"/>
      <c r="BJM1" s="25"/>
      <c r="BJN1" s="25"/>
      <c r="BJO1" s="25"/>
      <c r="BJU1" s="25"/>
      <c r="BJV1" s="25"/>
      <c r="BJW1" s="25"/>
      <c r="BKC1" s="25"/>
      <c r="BKD1" s="25"/>
      <c r="BKE1" s="25"/>
      <c r="BKK1" s="25"/>
      <c r="BKL1" s="25"/>
      <c r="BKM1" s="25"/>
      <c r="BKS1" s="25"/>
      <c r="BKT1" s="25"/>
      <c r="BKU1" s="25"/>
      <c r="BLA1" s="25"/>
      <c r="BLB1" s="25"/>
      <c r="BLC1" s="25"/>
      <c r="BLI1" s="25"/>
      <c r="BLJ1" s="25"/>
      <c r="BLK1" s="25"/>
      <c r="BLQ1" s="25"/>
      <c r="BLR1" s="25"/>
      <c r="BLS1" s="25"/>
      <c r="BLY1" s="25"/>
      <c r="BLZ1" s="25"/>
      <c r="BMA1" s="25"/>
      <c r="BMG1" s="25"/>
      <c r="BMH1" s="25"/>
      <c r="BMI1" s="25"/>
      <c r="BMO1" s="25"/>
      <c r="BMP1" s="25"/>
      <c r="BMQ1" s="25"/>
      <c r="BMW1" s="25"/>
      <c r="BMX1" s="25"/>
      <c r="BMY1" s="25"/>
      <c r="BNE1" s="25"/>
      <c r="BNF1" s="25"/>
      <c r="BNG1" s="25"/>
      <c r="BNM1" s="25"/>
      <c r="BNN1" s="25"/>
      <c r="BNO1" s="25"/>
      <c r="BNU1" s="25"/>
      <c r="BNV1" s="25"/>
      <c r="BNW1" s="25"/>
      <c r="BOC1" s="25"/>
      <c r="BOD1" s="25"/>
      <c r="BOE1" s="25"/>
      <c r="BOK1" s="25"/>
      <c r="BOL1" s="25"/>
      <c r="BOM1" s="25"/>
      <c r="BOS1" s="25"/>
      <c r="BOT1" s="25"/>
      <c r="BOU1" s="25"/>
      <c r="BPA1" s="25"/>
      <c r="BPB1" s="25"/>
      <c r="BPC1" s="25"/>
      <c r="BPI1" s="25"/>
      <c r="BPJ1" s="25"/>
      <c r="BPK1" s="25"/>
      <c r="BPQ1" s="25"/>
      <c r="BPR1" s="25"/>
      <c r="BPS1" s="25"/>
      <c r="BPY1" s="25"/>
      <c r="BPZ1" s="25"/>
      <c r="BQA1" s="25"/>
      <c r="BQG1" s="25"/>
      <c r="BQH1" s="25"/>
      <c r="BQI1" s="25"/>
      <c r="BQO1" s="25"/>
      <c r="BQP1" s="25"/>
      <c r="BQQ1" s="25"/>
      <c r="BQW1" s="25"/>
      <c r="BQX1" s="25"/>
      <c r="BQY1" s="25"/>
      <c r="BRE1" s="25"/>
      <c r="BRF1" s="25"/>
      <c r="BRG1" s="25"/>
      <c r="BRM1" s="25"/>
      <c r="BRN1" s="25"/>
      <c r="BRO1" s="25"/>
      <c r="BRU1" s="25"/>
      <c r="BRV1" s="25"/>
      <c r="BRW1" s="25"/>
      <c r="BSC1" s="25"/>
      <c r="BSD1" s="25"/>
      <c r="BSE1" s="25"/>
      <c r="BSK1" s="25"/>
      <c r="BSL1" s="25"/>
      <c r="BSM1" s="25"/>
      <c r="BSS1" s="25"/>
      <c r="BST1" s="25"/>
      <c r="BSU1" s="25"/>
      <c r="BTA1" s="25"/>
      <c r="BTB1" s="25"/>
      <c r="BTC1" s="25"/>
      <c r="BTI1" s="25"/>
      <c r="BTJ1" s="25"/>
      <c r="BTK1" s="25"/>
      <c r="BTQ1" s="25"/>
      <c r="BTR1" s="25"/>
      <c r="BTS1" s="25"/>
      <c r="BTY1" s="25"/>
      <c r="BTZ1" s="25"/>
      <c r="BUA1" s="25"/>
      <c r="BUG1" s="25"/>
      <c r="BUH1" s="25"/>
      <c r="BUI1" s="25"/>
      <c r="BUO1" s="25"/>
      <c r="BUP1" s="25"/>
      <c r="BUQ1" s="25"/>
      <c r="BUW1" s="25"/>
      <c r="BUX1" s="25"/>
      <c r="BUY1" s="25"/>
      <c r="BVE1" s="25"/>
      <c r="BVF1" s="25"/>
      <c r="BVG1" s="25"/>
      <c r="BVM1" s="25"/>
      <c r="BVN1" s="25"/>
      <c r="BVO1" s="25"/>
      <c r="BVU1" s="25"/>
      <c r="BVV1" s="25"/>
      <c r="BVW1" s="25"/>
      <c r="BWC1" s="25"/>
      <c r="BWD1" s="25"/>
      <c r="BWE1" s="25"/>
      <c r="BWK1" s="25"/>
      <c r="BWL1" s="25"/>
      <c r="BWM1" s="25"/>
      <c r="BWS1" s="25"/>
      <c r="BWT1" s="25"/>
      <c r="BWU1" s="25"/>
      <c r="BXA1" s="25"/>
      <c r="BXB1" s="25"/>
      <c r="BXC1" s="25"/>
      <c r="BXI1" s="25"/>
      <c r="BXJ1" s="25"/>
      <c r="BXK1" s="25"/>
      <c r="BXQ1" s="25"/>
      <c r="BXR1" s="25"/>
      <c r="BXS1" s="25"/>
      <c r="BXY1" s="25"/>
      <c r="BXZ1" s="25"/>
      <c r="BYA1" s="25"/>
      <c r="BYG1" s="25"/>
      <c r="BYH1" s="25"/>
      <c r="BYI1" s="25"/>
      <c r="BYO1" s="25"/>
      <c r="BYP1" s="25"/>
      <c r="BYQ1" s="25"/>
      <c r="BYW1" s="25"/>
      <c r="BYX1" s="25"/>
      <c r="BYY1" s="25"/>
      <c r="BZE1" s="25"/>
      <c r="BZF1" s="25"/>
      <c r="BZG1" s="25"/>
      <c r="BZM1" s="25"/>
      <c r="BZN1" s="25"/>
      <c r="BZO1" s="25"/>
      <c r="BZU1" s="25"/>
      <c r="BZV1" s="25"/>
      <c r="BZW1" s="25"/>
      <c r="CAC1" s="25"/>
      <c r="CAD1" s="25"/>
      <c r="CAE1" s="25"/>
      <c r="CAK1" s="25"/>
      <c r="CAL1" s="25"/>
      <c r="CAM1" s="25"/>
      <c r="CAS1" s="25"/>
      <c r="CAT1" s="25"/>
      <c r="CAU1" s="25"/>
      <c r="CBA1" s="25"/>
      <c r="CBB1" s="25"/>
      <c r="CBC1" s="25"/>
      <c r="CBI1" s="25"/>
      <c r="CBJ1" s="25"/>
      <c r="CBK1" s="25"/>
      <c r="CBQ1" s="25"/>
      <c r="CBR1" s="25"/>
      <c r="CBS1" s="25"/>
      <c r="CBY1" s="25"/>
      <c r="CBZ1" s="25"/>
      <c r="CCA1" s="25"/>
      <c r="CCG1" s="25"/>
      <c r="CCH1" s="25"/>
      <c r="CCI1" s="25"/>
      <c r="CCO1" s="25"/>
      <c r="CCP1" s="25"/>
      <c r="CCQ1" s="25"/>
      <c r="CCW1" s="25"/>
      <c r="CCX1" s="25"/>
      <c r="CCY1" s="25"/>
      <c r="CDE1" s="25"/>
      <c r="CDF1" s="25"/>
      <c r="CDG1" s="25"/>
      <c r="CDM1" s="25"/>
      <c r="CDN1" s="25"/>
      <c r="CDO1" s="25"/>
      <c r="CDU1" s="25"/>
      <c r="CDV1" s="25"/>
      <c r="CDW1" s="25"/>
      <c r="CEC1" s="25"/>
      <c r="CED1" s="25"/>
      <c r="CEE1" s="25"/>
      <c r="CEK1" s="25"/>
      <c r="CEL1" s="25"/>
      <c r="CEM1" s="25"/>
      <c r="CES1" s="25"/>
      <c r="CET1" s="25"/>
      <c r="CEU1" s="25"/>
      <c r="CFA1" s="25"/>
      <c r="CFB1" s="25"/>
      <c r="CFC1" s="25"/>
      <c r="CFI1" s="25"/>
      <c r="CFJ1" s="25"/>
      <c r="CFK1" s="25"/>
      <c r="CFQ1" s="25"/>
      <c r="CFR1" s="25"/>
      <c r="CFS1" s="25"/>
      <c r="CFY1" s="25"/>
      <c r="CFZ1" s="25"/>
      <c r="CGA1" s="25"/>
      <c r="CGG1" s="25"/>
      <c r="CGH1" s="25"/>
      <c r="CGI1" s="25"/>
      <c r="CGO1" s="25"/>
      <c r="CGP1" s="25"/>
      <c r="CGQ1" s="25"/>
      <c r="CGW1" s="25"/>
      <c r="CGX1" s="25"/>
      <c r="CGY1" s="25"/>
      <c r="CHE1" s="25"/>
      <c r="CHF1" s="25"/>
      <c r="CHG1" s="25"/>
      <c r="CHM1" s="25"/>
      <c r="CHN1" s="25"/>
      <c r="CHO1" s="25"/>
      <c r="CHU1" s="25"/>
      <c r="CHV1" s="25"/>
      <c r="CHW1" s="25"/>
      <c r="CIC1" s="25"/>
      <c r="CID1" s="25"/>
      <c r="CIE1" s="25"/>
      <c r="CIK1" s="25"/>
      <c r="CIL1" s="25"/>
      <c r="CIM1" s="25"/>
      <c r="CIS1" s="25"/>
      <c r="CIT1" s="25"/>
      <c r="CIU1" s="25"/>
      <c r="CJA1" s="25"/>
      <c r="CJB1" s="25"/>
      <c r="CJC1" s="25"/>
      <c r="CJI1" s="25"/>
      <c r="CJJ1" s="25"/>
      <c r="CJK1" s="25"/>
      <c r="CJQ1" s="25"/>
      <c r="CJR1" s="25"/>
      <c r="CJS1" s="25"/>
      <c r="CJY1" s="25"/>
      <c r="CJZ1" s="25"/>
      <c r="CKA1" s="25"/>
      <c r="CKG1" s="25"/>
      <c r="CKH1" s="25"/>
      <c r="CKI1" s="25"/>
      <c r="CKO1" s="25"/>
      <c r="CKP1" s="25"/>
      <c r="CKQ1" s="25"/>
      <c r="CKW1" s="25"/>
      <c r="CKX1" s="25"/>
      <c r="CKY1" s="25"/>
      <c r="CLE1" s="25"/>
      <c r="CLF1" s="25"/>
      <c r="CLG1" s="25"/>
      <c r="CLM1" s="25"/>
      <c r="CLN1" s="25"/>
      <c r="CLO1" s="25"/>
      <c r="CLU1" s="25"/>
      <c r="CLV1" s="25"/>
      <c r="CLW1" s="25"/>
      <c r="CMC1" s="25"/>
      <c r="CMD1" s="25"/>
      <c r="CME1" s="25"/>
      <c r="CMK1" s="25"/>
      <c r="CML1" s="25"/>
      <c r="CMM1" s="25"/>
      <c r="CMS1" s="25"/>
      <c r="CMT1" s="25"/>
      <c r="CMU1" s="25"/>
      <c r="CNA1" s="25"/>
      <c r="CNB1" s="25"/>
      <c r="CNC1" s="25"/>
      <c r="CNI1" s="25"/>
      <c r="CNJ1" s="25"/>
      <c r="CNK1" s="25"/>
      <c r="CNQ1" s="25"/>
      <c r="CNR1" s="25"/>
      <c r="CNS1" s="25"/>
      <c r="CNY1" s="25"/>
      <c r="CNZ1" s="25"/>
      <c r="COA1" s="25"/>
      <c r="COG1" s="25"/>
      <c r="COH1" s="25"/>
      <c r="COI1" s="25"/>
      <c r="COO1" s="25"/>
      <c r="COP1" s="25"/>
      <c r="COQ1" s="25"/>
      <c r="COW1" s="25"/>
      <c r="COX1" s="25"/>
      <c r="COY1" s="25"/>
      <c r="CPE1" s="25"/>
      <c r="CPF1" s="25"/>
      <c r="CPG1" s="25"/>
      <c r="CPM1" s="25"/>
      <c r="CPN1" s="25"/>
      <c r="CPO1" s="25"/>
      <c r="CPU1" s="25"/>
      <c r="CPV1" s="25"/>
      <c r="CPW1" s="25"/>
      <c r="CQC1" s="25"/>
      <c r="CQD1" s="25"/>
      <c r="CQE1" s="25"/>
      <c r="CQK1" s="25"/>
      <c r="CQL1" s="25"/>
      <c r="CQM1" s="25"/>
      <c r="CQS1" s="25"/>
      <c r="CQT1" s="25"/>
      <c r="CQU1" s="25"/>
      <c r="CRA1" s="25"/>
      <c r="CRB1" s="25"/>
      <c r="CRC1" s="25"/>
      <c r="CRI1" s="25"/>
      <c r="CRJ1" s="25"/>
      <c r="CRK1" s="25"/>
      <c r="CRQ1" s="25"/>
      <c r="CRR1" s="25"/>
      <c r="CRS1" s="25"/>
      <c r="CRY1" s="25"/>
      <c r="CRZ1" s="25"/>
      <c r="CSA1" s="25"/>
      <c r="CSG1" s="25"/>
      <c r="CSH1" s="25"/>
      <c r="CSI1" s="25"/>
      <c r="CSO1" s="25"/>
      <c r="CSP1" s="25"/>
      <c r="CSQ1" s="25"/>
      <c r="CSW1" s="25"/>
      <c r="CSX1" s="25"/>
      <c r="CSY1" s="25"/>
      <c r="CTE1" s="25"/>
      <c r="CTF1" s="25"/>
      <c r="CTG1" s="25"/>
      <c r="CTM1" s="25"/>
      <c r="CTN1" s="25"/>
      <c r="CTO1" s="25"/>
      <c r="CTU1" s="25"/>
      <c r="CTV1" s="25"/>
      <c r="CTW1" s="25"/>
      <c r="CUC1" s="25"/>
      <c r="CUD1" s="25"/>
      <c r="CUE1" s="25"/>
      <c r="CUK1" s="25"/>
      <c r="CUL1" s="25"/>
      <c r="CUM1" s="25"/>
      <c r="CUS1" s="25"/>
      <c r="CUT1" s="25"/>
      <c r="CUU1" s="25"/>
      <c r="CVA1" s="25"/>
      <c r="CVB1" s="25"/>
      <c r="CVC1" s="25"/>
      <c r="CVI1" s="25"/>
      <c r="CVJ1" s="25"/>
      <c r="CVK1" s="25"/>
      <c r="CVQ1" s="25"/>
      <c r="CVR1" s="25"/>
      <c r="CVS1" s="25"/>
      <c r="CVY1" s="25"/>
      <c r="CVZ1" s="25"/>
      <c r="CWA1" s="25"/>
      <c r="CWG1" s="25"/>
      <c r="CWH1" s="25"/>
      <c r="CWI1" s="25"/>
      <c r="CWO1" s="25"/>
      <c r="CWP1" s="25"/>
      <c r="CWQ1" s="25"/>
      <c r="CWW1" s="25"/>
      <c r="CWX1" s="25"/>
      <c r="CWY1" s="25"/>
      <c r="CXE1" s="25"/>
      <c r="CXF1" s="25"/>
      <c r="CXG1" s="25"/>
      <c r="CXM1" s="25"/>
      <c r="CXN1" s="25"/>
      <c r="CXO1" s="25"/>
      <c r="CXU1" s="25"/>
      <c r="CXV1" s="25"/>
      <c r="CXW1" s="25"/>
      <c r="CYC1" s="25"/>
      <c r="CYD1" s="25"/>
      <c r="CYE1" s="25"/>
      <c r="CYK1" s="25"/>
      <c r="CYL1" s="25"/>
      <c r="CYM1" s="25"/>
      <c r="CYS1" s="25"/>
      <c r="CYT1" s="25"/>
      <c r="CYU1" s="25"/>
      <c r="CZA1" s="25"/>
      <c r="CZB1" s="25"/>
      <c r="CZC1" s="25"/>
      <c r="CZI1" s="25"/>
      <c r="CZJ1" s="25"/>
      <c r="CZK1" s="25"/>
      <c r="CZQ1" s="25"/>
      <c r="CZR1" s="25"/>
      <c r="CZS1" s="25"/>
      <c r="CZY1" s="25"/>
      <c r="CZZ1" s="25"/>
      <c r="DAA1" s="25"/>
      <c r="DAG1" s="25"/>
      <c r="DAH1" s="25"/>
      <c r="DAI1" s="25"/>
      <c r="DAO1" s="25"/>
      <c r="DAP1" s="25"/>
      <c r="DAQ1" s="25"/>
      <c r="DAW1" s="25"/>
      <c r="DAX1" s="25"/>
      <c r="DAY1" s="25"/>
      <c r="DBE1" s="25"/>
      <c r="DBF1" s="25"/>
      <c r="DBG1" s="25"/>
      <c r="DBM1" s="25"/>
      <c r="DBN1" s="25"/>
      <c r="DBO1" s="25"/>
      <c r="DBU1" s="25"/>
      <c r="DBV1" s="25"/>
      <c r="DBW1" s="25"/>
      <c r="DCC1" s="25"/>
      <c r="DCD1" s="25"/>
      <c r="DCE1" s="25"/>
      <c r="DCK1" s="25"/>
      <c r="DCL1" s="25"/>
      <c r="DCM1" s="25"/>
      <c r="DCS1" s="25"/>
      <c r="DCT1" s="25"/>
      <c r="DCU1" s="25"/>
      <c r="DDA1" s="25"/>
      <c r="DDB1" s="25"/>
      <c r="DDC1" s="25"/>
      <c r="DDI1" s="25"/>
      <c r="DDJ1" s="25"/>
      <c r="DDK1" s="25"/>
      <c r="DDQ1" s="25"/>
      <c r="DDR1" s="25"/>
      <c r="DDS1" s="25"/>
      <c r="DDY1" s="25"/>
      <c r="DDZ1" s="25"/>
      <c r="DEA1" s="25"/>
      <c r="DEG1" s="25"/>
      <c r="DEH1" s="25"/>
      <c r="DEI1" s="25"/>
      <c r="DEO1" s="25"/>
      <c r="DEP1" s="25"/>
      <c r="DEQ1" s="25"/>
      <c r="DEW1" s="25"/>
      <c r="DEX1" s="25"/>
      <c r="DEY1" s="25"/>
      <c r="DFE1" s="25"/>
      <c r="DFF1" s="25"/>
      <c r="DFG1" s="25"/>
      <c r="DFM1" s="25"/>
      <c r="DFN1" s="25"/>
      <c r="DFO1" s="25"/>
      <c r="DFU1" s="25"/>
      <c r="DFV1" s="25"/>
      <c r="DFW1" s="25"/>
      <c r="DGC1" s="25"/>
      <c r="DGD1" s="25"/>
      <c r="DGE1" s="25"/>
      <c r="DGK1" s="25"/>
      <c r="DGL1" s="25"/>
      <c r="DGM1" s="25"/>
      <c r="DGS1" s="25"/>
      <c r="DGT1" s="25"/>
      <c r="DGU1" s="25"/>
      <c r="DHA1" s="25"/>
      <c r="DHB1" s="25"/>
      <c r="DHC1" s="25"/>
      <c r="DHI1" s="25"/>
      <c r="DHJ1" s="25"/>
      <c r="DHK1" s="25"/>
      <c r="DHQ1" s="25"/>
      <c r="DHR1" s="25"/>
      <c r="DHS1" s="25"/>
      <c r="DHY1" s="25"/>
      <c r="DHZ1" s="25"/>
      <c r="DIA1" s="25"/>
      <c r="DIG1" s="25"/>
      <c r="DIH1" s="25"/>
      <c r="DII1" s="25"/>
      <c r="DIO1" s="25"/>
      <c r="DIP1" s="25"/>
      <c r="DIQ1" s="25"/>
      <c r="DIW1" s="25"/>
      <c r="DIX1" s="25"/>
      <c r="DIY1" s="25"/>
      <c r="DJE1" s="25"/>
      <c r="DJF1" s="25"/>
      <c r="DJG1" s="25"/>
      <c r="DJM1" s="25"/>
      <c r="DJN1" s="25"/>
      <c r="DJO1" s="25"/>
      <c r="DJU1" s="25"/>
      <c r="DJV1" s="25"/>
      <c r="DJW1" s="25"/>
      <c r="DKC1" s="25"/>
      <c r="DKD1" s="25"/>
      <c r="DKE1" s="25"/>
      <c r="DKK1" s="25"/>
      <c r="DKL1" s="25"/>
      <c r="DKM1" s="25"/>
      <c r="DKS1" s="25"/>
      <c r="DKT1" s="25"/>
      <c r="DKU1" s="25"/>
      <c r="DLA1" s="25"/>
      <c r="DLB1" s="25"/>
      <c r="DLC1" s="25"/>
      <c r="DLI1" s="25"/>
      <c r="DLJ1" s="25"/>
      <c r="DLK1" s="25"/>
      <c r="DLQ1" s="25"/>
      <c r="DLR1" s="25"/>
      <c r="DLS1" s="25"/>
      <c r="DLY1" s="25"/>
      <c r="DLZ1" s="25"/>
      <c r="DMA1" s="25"/>
      <c r="DMG1" s="25"/>
      <c r="DMH1" s="25"/>
      <c r="DMI1" s="25"/>
      <c r="DMO1" s="25"/>
      <c r="DMP1" s="25"/>
      <c r="DMQ1" s="25"/>
      <c r="DMW1" s="25"/>
      <c r="DMX1" s="25"/>
      <c r="DMY1" s="25"/>
      <c r="DNE1" s="25"/>
      <c r="DNF1" s="25"/>
      <c r="DNG1" s="25"/>
      <c r="DNM1" s="25"/>
      <c r="DNN1" s="25"/>
      <c r="DNO1" s="25"/>
      <c r="DNU1" s="25"/>
      <c r="DNV1" s="25"/>
      <c r="DNW1" s="25"/>
      <c r="DOC1" s="25"/>
      <c r="DOD1" s="25"/>
      <c r="DOE1" s="25"/>
      <c r="DOK1" s="25"/>
      <c r="DOL1" s="25"/>
      <c r="DOM1" s="25"/>
      <c r="DOS1" s="25"/>
      <c r="DOT1" s="25"/>
      <c r="DOU1" s="25"/>
      <c r="DPA1" s="25"/>
      <c r="DPB1" s="25"/>
      <c r="DPC1" s="25"/>
      <c r="DPI1" s="25"/>
      <c r="DPJ1" s="25"/>
      <c r="DPK1" s="25"/>
      <c r="DPQ1" s="25"/>
      <c r="DPR1" s="25"/>
      <c r="DPS1" s="25"/>
      <c r="DPY1" s="25"/>
      <c r="DPZ1" s="25"/>
      <c r="DQA1" s="25"/>
      <c r="DQG1" s="25"/>
      <c r="DQH1" s="25"/>
      <c r="DQI1" s="25"/>
      <c r="DQO1" s="25"/>
      <c r="DQP1" s="25"/>
      <c r="DQQ1" s="25"/>
      <c r="DQW1" s="25"/>
      <c r="DQX1" s="25"/>
      <c r="DQY1" s="25"/>
      <c r="DRE1" s="25"/>
      <c r="DRF1" s="25"/>
      <c r="DRG1" s="25"/>
      <c r="DRM1" s="25"/>
      <c r="DRN1" s="25"/>
      <c r="DRO1" s="25"/>
      <c r="DRU1" s="25"/>
      <c r="DRV1" s="25"/>
      <c r="DRW1" s="25"/>
      <c r="DSC1" s="25"/>
      <c r="DSD1" s="25"/>
      <c r="DSE1" s="25"/>
      <c r="DSK1" s="25"/>
      <c r="DSL1" s="25"/>
      <c r="DSM1" s="25"/>
      <c r="DSS1" s="25"/>
      <c r="DST1" s="25"/>
      <c r="DSU1" s="25"/>
      <c r="DTA1" s="25"/>
      <c r="DTB1" s="25"/>
      <c r="DTC1" s="25"/>
      <c r="DTI1" s="25"/>
      <c r="DTJ1" s="25"/>
      <c r="DTK1" s="25"/>
      <c r="DTQ1" s="25"/>
      <c r="DTR1" s="25"/>
      <c r="DTS1" s="25"/>
      <c r="DTY1" s="25"/>
      <c r="DTZ1" s="25"/>
      <c r="DUA1" s="25"/>
      <c r="DUG1" s="25"/>
      <c r="DUH1" s="25"/>
      <c r="DUI1" s="25"/>
      <c r="DUO1" s="25"/>
      <c r="DUP1" s="25"/>
      <c r="DUQ1" s="25"/>
      <c r="DUW1" s="25"/>
      <c r="DUX1" s="25"/>
      <c r="DUY1" s="25"/>
      <c r="DVE1" s="25"/>
      <c r="DVF1" s="25"/>
      <c r="DVG1" s="25"/>
      <c r="DVM1" s="25"/>
      <c r="DVN1" s="25"/>
      <c r="DVO1" s="25"/>
      <c r="DVU1" s="25"/>
      <c r="DVV1" s="25"/>
      <c r="DVW1" s="25"/>
      <c r="DWC1" s="25"/>
      <c r="DWD1" s="25"/>
      <c r="DWE1" s="25"/>
      <c r="DWK1" s="25"/>
      <c r="DWL1" s="25"/>
      <c r="DWM1" s="25"/>
      <c r="DWS1" s="25"/>
      <c r="DWT1" s="25"/>
      <c r="DWU1" s="25"/>
      <c r="DXA1" s="25"/>
      <c r="DXB1" s="25"/>
      <c r="DXC1" s="25"/>
      <c r="DXI1" s="25"/>
      <c r="DXJ1" s="25"/>
      <c r="DXK1" s="25"/>
      <c r="DXQ1" s="25"/>
      <c r="DXR1" s="25"/>
      <c r="DXS1" s="25"/>
      <c r="DXY1" s="25"/>
      <c r="DXZ1" s="25"/>
      <c r="DYA1" s="25"/>
      <c r="DYG1" s="25"/>
      <c r="DYH1" s="25"/>
      <c r="DYI1" s="25"/>
      <c r="DYO1" s="25"/>
      <c r="DYP1" s="25"/>
      <c r="DYQ1" s="25"/>
      <c r="DYW1" s="25"/>
      <c r="DYX1" s="25"/>
      <c r="DYY1" s="25"/>
      <c r="DZE1" s="25"/>
      <c r="DZF1" s="25"/>
      <c r="DZG1" s="25"/>
      <c r="DZM1" s="25"/>
      <c r="DZN1" s="25"/>
      <c r="DZO1" s="25"/>
      <c r="DZU1" s="25"/>
      <c r="DZV1" s="25"/>
      <c r="DZW1" s="25"/>
      <c r="EAC1" s="25"/>
      <c r="EAD1" s="25"/>
      <c r="EAE1" s="25"/>
      <c r="EAK1" s="25"/>
      <c r="EAL1" s="25"/>
      <c r="EAM1" s="25"/>
      <c r="EAS1" s="25"/>
      <c r="EAT1" s="25"/>
      <c r="EAU1" s="25"/>
      <c r="EBA1" s="25"/>
      <c r="EBB1" s="25"/>
      <c r="EBC1" s="25"/>
      <c r="EBI1" s="25"/>
      <c r="EBJ1" s="25"/>
      <c r="EBK1" s="25"/>
      <c r="EBQ1" s="25"/>
      <c r="EBR1" s="25"/>
      <c r="EBS1" s="25"/>
      <c r="EBY1" s="25"/>
      <c r="EBZ1" s="25"/>
      <c r="ECA1" s="25"/>
      <c r="ECG1" s="25"/>
      <c r="ECH1" s="25"/>
      <c r="ECI1" s="25"/>
      <c r="ECO1" s="25"/>
      <c r="ECP1" s="25"/>
      <c r="ECQ1" s="25"/>
      <c r="ECW1" s="25"/>
      <c r="ECX1" s="25"/>
      <c r="ECY1" s="25"/>
      <c r="EDE1" s="25"/>
      <c r="EDF1" s="25"/>
      <c r="EDG1" s="25"/>
      <c r="EDM1" s="25"/>
      <c r="EDN1" s="25"/>
      <c r="EDO1" s="25"/>
      <c r="EDU1" s="25"/>
      <c r="EDV1" s="25"/>
      <c r="EDW1" s="25"/>
      <c r="EEC1" s="25"/>
      <c r="EED1" s="25"/>
      <c r="EEE1" s="25"/>
      <c r="EEK1" s="25"/>
      <c r="EEL1" s="25"/>
      <c r="EEM1" s="25"/>
      <c r="EES1" s="25"/>
      <c r="EET1" s="25"/>
      <c r="EEU1" s="25"/>
      <c r="EFA1" s="25"/>
      <c r="EFB1" s="25"/>
      <c r="EFC1" s="25"/>
      <c r="EFI1" s="25"/>
      <c r="EFJ1" s="25"/>
      <c r="EFK1" s="25"/>
      <c r="EFQ1" s="25"/>
      <c r="EFR1" s="25"/>
      <c r="EFS1" s="25"/>
      <c r="EFY1" s="25"/>
      <c r="EFZ1" s="25"/>
      <c r="EGA1" s="25"/>
      <c r="EGG1" s="25"/>
      <c r="EGH1" s="25"/>
      <c r="EGI1" s="25"/>
      <c r="EGO1" s="25"/>
      <c r="EGP1" s="25"/>
      <c r="EGQ1" s="25"/>
      <c r="EGW1" s="25"/>
      <c r="EGX1" s="25"/>
      <c r="EGY1" s="25"/>
      <c r="EHE1" s="25"/>
      <c r="EHF1" s="25"/>
      <c r="EHG1" s="25"/>
      <c r="EHM1" s="25"/>
      <c r="EHN1" s="25"/>
      <c r="EHO1" s="25"/>
      <c r="EHU1" s="25"/>
      <c r="EHV1" s="25"/>
      <c r="EHW1" s="25"/>
      <c r="EIC1" s="25"/>
      <c r="EID1" s="25"/>
      <c r="EIE1" s="25"/>
      <c r="EIK1" s="25"/>
      <c r="EIL1" s="25"/>
      <c r="EIM1" s="25"/>
      <c r="EIS1" s="25"/>
      <c r="EIT1" s="25"/>
      <c r="EIU1" s="25"/>
      <c r="EJA1" s="25"/>
      <c r="EJB1" s="25"/>
      <c r="EJC1" s="25"/>
      <c r="EJI1" s="25"/>
      <c r="EJJ1" s="25"/>
      <c r="EJK1" s="25"/>
      <c r="EJQ1" s="25"/>
      <c r="EJR1" s="25"/>
      <c r="EJS1" s="25"/>
      <c r="EJY1" s="25"/>
      <c r="EJZ1" s="25"/>
      <c r="EKA1" s="25"/>
      <c r="EKG1" s="25"/>
      <c r="EKH1" s="25"/>
      <c r="EKI1" s="25"/>
      <c r="EKO1" s="25"/>
      <c r="EKP1" s="25"/>
      <c r="EKQ1" s="25"/>
      <c r="EKW1" s="25"/>
      <c r="EKX1" s="25"/>
      <c r="EKY1" s="25"/>
      <c r="ELE1" s="25"/>
      <c r="ELF1" s="25"/>
      <c r="ELG1" s="25"/>
      <c r="ELM1" s="25"/>
      <c r="ELN1" s="25"/>
      <c r="ELO1" s="25"/>
      <c r="ELU1" s="25"/>
      <c r="ELV1" s="25"/>
      <c r="ELW1" s="25"/>
      <c r="EMC1" s="25"/>
      <c r="EMD1" s="25"/>
      <c r="EME1" s="25"/>
      <c r="EMK1" s="25"/>
      <c r="EML1" s="25"/>
      <c r="EMM1" s="25"/>
      <c r="EMS1" s="25"/>
      <c r="EMT1" s="25"/>
      <c r="EMU1" s="25"/>
      <c r="ENA1" s="25"/>
      <c r="ENB1" s="25"/>
      <c r="ENC1" s="25"/>
      <c r="ENI1" s="25"/>
      <c r="ENJ1" s="25"/>
      <c r="ENK1" s="25"/>
      <c r="ENQ1" s="25"/>
      <c r="ENR1" s="25"/>
      <c r="ENS1" s="25"/>
      <c r="ENY1" s="25"/>
      <c r="ENZ1" s="25"/>
      <c r="EOA1" s="25"/>
      <c r="EOG1" s="25"/>
      <c r="EOH1" s="25"/>
      <c r="EOI1" s="25"/>
      <c r="EOO1" s="25"/>
      <c r="EOP1" s="25"/>
      <c r="EOQ1" s="25"/>
      <c r="EOW1" s="25"/>
      <c r="EOX1" s="25"/>
      <c r="EOY1" s="25"/>
      <c r="EPE1" s="25"/>
      <c r="EPF1" s="25"/>
      <c r="EPG1" s="25"/>
      <c r="EPM1" s="25"/>
      <c r="EPN1" s="25"/>
      <c r="EPO1" s="25"/>
      <c r="EPU1" s="25"/>
      <c r="EPV1" s="25"/>
      <c r="EPW1" s="25"/>
      <c r="EQC1" s="25"/>
      <c r="EQD1" s="25"/>
      <c r="EQE1" s="25"/>
      <c r="EQK1" s="25"/>
      <c r="EQL1" s="25"/>
      <c r="EQM1" s="25"/>
      <c r="EQS1" s="25"/>
      <c r="EQT1" s="25"/>
      <c r="EQU1" s="25"/>
      <c r="ERA1" s="25"/>
      <c r="ERB1" s="25"/>
      <c r="ERC1" s="25"/>
      <c r="ERI1" s="25"/>
      <c r="ERJ1" s="25"/>
      <c r="ERK1" s="25"/>
      <c r="ERQ1" s="25"/>
      <c r="ERR1" s="25"/>
      <c r="ERS1" s="25"/>
      <c r="ERY1" s="25"/>
      <c r="ERZ1" s="25"/>
      <c r="ESA1" s="25"/>
      <c r="ESG1" s="25"/>
      <c r="ESH1" s="25"/>
      <c r="ESI1" s="25"/>
      <c r="ESO1" s="25"/>
      <c r="ESP1" s="25"/>
      <c r="ESQ1" s="25"/>
      <c r="ESW1" s="25"/>
      <c r="ESX1" s="25"/>
      <c r="ESY1" s="25"/>
      <c r="ETE1" s="25"/>
      <c r="ETF1" s="25"/>
      <c r="ETG1" s="25"/>
      <c r="ETM1" s="25"/>
      <c r="ETN1" s="25"/>
      <c r="ETO1" s="25"/>
      <c r="ETU1" s="25"/>
      <c r="ETV1" s="25"/>
      <c r="ETW1" s="25"/>
      <c r="EUC1" s="25"/>
      <c r="EUD1" s="25"/>
      <c r="EUE1" s="25"/>
      <c r="EUK1" s="25"/>
      <c r="EUL1" s="25"/>
      <c r="EUM1" s="25"/>
      <c r="EUS1" s="25"/>
      <c r="EUT1" s="25"/>
      <c r="EUU1" s="25"/>
      <c r="EVA1" s="25"/>
      <c r="EVB1" s="25"/>
      <c r="EVC1" s="25"/>
      <c r="EVI1" s="25"/>
      <c r="EVJ1" s="25"/>
      <c r="EVK1" s="25"/>
      <c r="EVQ1" s="25"/>
      <c r="EVR1" s="25"/>
      <c r="EVS1" s="25"/>
      <c r="EVY1" s="25"/>
      <c r="EVZ1" s="25"/>
      <c r="EWA1" s="25"/>
      <c r="EWG1" s="25"/>
      <c r="EWH1" s="25"/>
      <c r="EWI1" s="25"/>
      <c r="EWO1" s="25"/>
      <c r="EWP1" s="25"/>
      <c r="EWQ1" s="25"/>
      <c r="EWW1" s="25"/>
      <c r="EWX1" s="25"/>
      <c r="EWY1" s="25"/>
      <c r="EXE1" s="25"/>
      <c r="EXF1" s="25"/>
      <c r="EXG1" s="25"/>
      <c r="EXM1" s="25"/>
      <c r="EXN1" s="25"/>
      <c r="EXO1" s="25"/>
      <c r="EXU1" s="25"/>
      <c r="EXV1" s="25"/>
      <c r="EXW1" s="25"/>
      <c r="EYC1" s="25"/>
      <c r="EYD1" s="25"/>
      <c r="EYE1" s="25"/>
      <c r="EYK1" s="25"/>
      <c r="EYL1" s="25"/>
      <c r="EYM1" s="25"/>
      <c r="EYS1" s="25"/>
      <c r="EYT1" s="25"/>
      <c r="EYU1" s="25"/>
      <c r="EZA1" s="25"/>
      <c r="EZB1" s="25"/>
      <c r="EZC1" s="25"/>
      <c r="EZI1" s="25"/>
      <c r="EZJ1" s="25"/>
      <c r="EZK1" s="25"/>
      <c r="EZQ1" s="25"/>
      <c r="EZR1" s="25"/>
      <c r="EZS1" s="25"/>
      <c r="EZY1" s="25"/>
      <c r="EZZ1" s="25"/>
      <c r="FAA1" s="25"/>
      <c r="FAG1" s="25"/>
      <c r="FAH1" s="25"/>
      <c r="FAI1" s="25"/>
      <c r="FAO1" s="25"/>
      <c r="FAP1" s="25"/>
      <c r="FAQ1" s="25"/>
      <c r="FAW1" s="25"/>
      <c r="FAX1" s="25"/>
      <c r="FAY1" s="25"/>
      <c r="FBE1" s="25"/>
      <c r="FBF1" s="25"/>
      <c r="FBG1" s="25"/>
      <c r="FBM1" s="25"/>
      <c r="FBN1" s="25"/>
      <c r="FBO1" s="25"/>
      <c r="FBU1" s="25"/>
      <c r="FBV1" s="25"/>
      <c r="FBW1" s="25"/>
      <c r="FCC1" s="25"/>
      <c r="FCD1" s="25"/>
      <c r="FCE1" s="25"/>
      <c r="FCK1" s="25"/>
      <c r="FCL1" s="25"/>
      <c r="FCM1" s="25"/>
      <c r="FCS1" s="25"/>
      <c r="FCT1" s="25"/>
      <c r="FCU1" s="25"/>
      <c r="FDA1" s="25"/>
      <c r="FDB1" s="25"/>
      <c r="FDC1" s="25"/>
      <c r="FDI1" s="25"/>
      <c r="FDJ1" s="25"/>
      <c r="FDK1" s="25"/>
      <c r="FDQ1" s="25"/>
      <c r="FDR1" s="25"/>
      <c r="FDS1" s="25"/>
      <c r="FDY1" s="25"/>
      <c r="FDZ1" s="25"/>
      <c r="FEA1" s="25"/>
      <c r="FEG1" s="25"/>
      <c r="FEH1" s="25"/>
      <c r="FEI1" s="25"/>
      <c r="FEO1" s="25"/>
      <c r="FEP1" s="25"/>
      <c r="FEQ1" s="25"/>
      <c r="FEW1" s="25"/>
      <c r="FEX1" s="25"/>
      <c r="FEY1" s="25"/>
      <c r="FFE1" s="25"/>
      <c r="FFF1" s="25"/>
      <c r="FFG1" s="25"/>
      <c r="FFM1" s="25"/>
      <c r="FFN1" s="25"/>
      <c r="FFO1" s="25"/>
      <c r="FFU1" s="25"/>
      <c r="FFV1" s="25"/>
      <c r="FFW1" s="25"/>
      <c r="FGC1" s="25"/>
      <c r="FGD1" s="25"/>
      <c r="FGE1" s="25"/>
      <c r="FGK1" s="25"/>
      <c r="FGL1" s="25"/>
      <c r="FGM1" s="25"/>
      <c r="FGS1" s="25"/>
      <c r="FGT1" s="25"/>
      <c r="FGU1" s="25"/>
      <c r="FHA1" s="25"/>
      <c r="FHB1" s="25"/>
      <c r="FHC1" s="25"/>
      <c r="FHI1" s="25"/>
      <c r="FHJ1" s="25"/>
      <c r="FHK1" s="25"/>
      <c r="FHQ1" s="25"/>
      <c r="FHR1" s="25"/>
      <c r="FHS1" s="25"/>
      <c r="FHY1" s="25"/>
      <c r="FHZ1" s="25"/>
      <c r="FIA1" s="25"/>
      <c r="FIG1" s="25"/>
      <c r="FIH1" s="25"/>
      <c r="FII1" s="25"/>
      <c r="FIO1" s="25"/>
      <c r="FIP1" s="25"/>
      <c r="FIQ1" s="25"/>
      <c r="FIW1" s="25"/>
      <c r="FIX1" s="25"/>
      <c r="FIY1" s="25"/>
      <c r="FJE1" s="25"/>
      <c r="FJF1" s="25"/>
      <c r="FJG1" s="25"/>
      <c r="FJM1" s="25"/>
      <c r="FJN1" s="25"/>
      <c r="FJO1" s="25"/>
      <c r="FJU1" s="25"/>
      <c r="FJV1" s="25"/>
      <c r="FJW1" s="25"/>
      <c r="FKC1" s="25"/>
      <c r="FKD1" s="25"/>
      <c r="FKE1" s="25"/>
      <c r="FKK1" s="25"/>
      <c r="FKL1" s="25"/>
      <c r="FKM1" s="25"/>
      <c r="FKS1" s="25"/>
      <c r="FKT1" s="25"/>
      <c r="FKU1" s="25"/>
      <c r="FLA1" s="25"/>
      <c r="FLB1" s="25"/>
      <c r="FLC1" s="25"/>
      <c r="FLI1" s="25"/>
      <c r="FLJ1" s="25"/>
      <c r="FLK1" s="25"/>
      <c r="FLQ1" s="25"/>
      <c r="FLR1" s="25"/>
      <c r="FLS1" s="25"/>
      <c r="FLY1" s="25"/>
      <c r="FLZ1" s="25"/>
      <c r="FMA1" s="25"/>
      <c r="FMG1" s="25"/>
      <c r="FMH1" s="25"/>
      <c r="FMI1" s="25"/>
      <c r="FMO1" s="25"/>
      <c r="FMP1" s="25"/>
      <c r="FMQ1" s="25"/>
      <c r="FMW1" s="25"/>
      <c r="FMX1" s="25"/>
      <c r="FMY1" s="25"/>
      <c r="FNE1" s="25"/>
      <c r="FNF1" s="25"/>
      <c r="FNG1" s="25"/>
      <c r="FNM1" s="25"/>
      <c r="FNN1" s="25"/>
      <c r="FNO1" s="25"/>
      <c r="FNU1" s="25"/>
      <c r="FNV1" s="25"/>
      <c r="FNW1" s="25"/>
      <c r="FOC1" s="25"/>
      <c r="FOD1" s="25"/>
      <c r="FOE1" s="25"/>
      <c r="FOK1" s="25"/>
      <c r="FOL1" s="25"/>
      <c r="FOM1" s="25"/>
      <c r="FOS1" s="25"/>
      <c r="FOT1" s="25"/>
      <c r="FOU1" s="25"/>
      <c r="FPA1" s="25"/>
      <c r="FPB1" s="25"/>
      <c r="FPC1" s="25"/>
      <c r="FPI1" s="25"/>
      <c r="FPJ1" s="25"/>
      <c r="FPK1" s="25"/>
      <c r="FPQ1" s="25"/>
      <c r="FPR1" s="25"/>
      <c r="FPS1" s="25"/>
      <c r="FPY1" s="25"/>
      <c r="FPZ1" s="25"/>
      <c r="FQA1" s="25"/>
      <c r="FQG1" s="25"/>
      <c r="FQH1" s="25"/>
      <c r="FQI1" s="25"/>
      <c r="FQO1" s="25"/>
      <c r="FQP1" s="25"/>
      <c r="FQQ1" s="25"/>
      <c r="FQW1" s="25"/>
      <c r="FQX1" s="25"/>
      <c r="FQY1" s="25"/>
      <c r="FRE1" s="25"/>
      <c r="FRF1" s="25"/>
      <c r="FRG1" s="25"/>
      <c r="FRM1" s="25"/>
      <c r="FRN1" s="25"/>
      <c r="FRO1" s="25"/>
      <c r="FRU1" s="25"/>
      <c r="FRV1" s="25"/>
      <c r="FRW1" s="25"/>
      <c r="FSC1" s="25"/>
      <c r="FSD1" s="25"/>
      <c r="FSE1" s="25"/>
      <c r="FSK1" s="25"/>
      <c r="FSL1" s="25"/>
      <c r="FSM1" s="25"/>
      <c r="FSS1" s="25"/>
      <c r="FST1" s="25"/>
      <c r="FSU1" s="25"/>
      <c r="FTA1" s="25"/>
      <c r="FTB1" s="25"/>
      <c r="FTC1" s="25"/>
      <c r="FTI1" s="25"/>
      <c r="FTJ1" s="25"/>
      <c r="FTK1" s="25"/>
      <c r="FTQ1" s="25"/>
      <c r="FTR1" s="25"/>
      <c r="FTS1" s="25"/>
      <c r="FTY1" s="25"/>
      <c r="FTZ1" s="25"/>
      <c r="FUA1" s="25"/>
      <c r="FUG1" s="25"/>
      <c r="FUH1" s="25"/>
      <c r="FUI1" s="25"/>
      <c r="FUO1" s="25"/>
      <c r="FUP1" s="25"/>
      <c r="FUQ1" s="25"/>
      <c r="FUW1" s="25"/>
      <c r="FUX1" s="25"/>
      <c r="FUY1" s="25"/>
      <c r="FVE1" s="25"/>
      <c r="FVF1" s="25"/>
      <c r="FVG1" s="25"/>
      <c r="FVM1" s="25"/>
      <c r="FVN1" s="25"/>
      <c r="FVO1" s="25"/>
      <c r="FVU1" s="25"/>
      <c r="FVV1" s="25"/>
      <c r="FVW1" s="25"/>
      <c r="FWC1" s="25"/>
      <c r="FWD1" s="25"/>
      <c r="FWE1" s="25"/>
      <c r="FWK1" s="25"/>
      <c r="FWL1" s="25"/>
      <c r="FWM1" s="25"/>
      <c r="FWS1" s="25"/>
      <c r="FWT1" s="25"/>
      <c r="FWU1" s="25"/>
      <c r="FXA1" s="25"/>
      <c r="FXB1" s="25"/>
      <c r="FXC1" s="25"/>
      <c r="FXI1" s="25"/>
      <c r="FXJ1" s="25"/>
      <c r="FXK1" s="25"/>
      <c r="FXQ1" s="25"/>
      <c r="FXR1" s="25"/>
      <c r="FXS1" s="25"/>
      <c r="FXY1" s="25"/>
      <c r="FXZ1" s="25"/>
      <c r="FYA1" s="25"/>
      <c r="FYG1" s="25"/>
      <c r="FYH1" s="25"/>
      <c r="FYI1" s="25"/>
      <c r="FYO1" s="25"/>
      <c r="FYP1" s="25"/>
      <c r="FYQ1" s="25"/>
      <c r="FYW1" s="25"/>
      <c r="FYX1" s="25"/>
      <c r="FYY1" s="25"/>
      <c r="FZE1" s="25"/>
      <c r="FZF1" s="25"/>
      <c r="FZG1" s="25"/>
      <c r="FZM1" s="25"/>
      <c r="FZN1" s="25"/>
      <c r="FZO1" s="25"/>
      <c r="FZU1" s="25"/>
      <c r="FZV1" s="25"/>
      <c r="FZW1" s="25"/>
      <c r="GAC1" s="25"/>
      <c r="GAD1" s="25"/>
      <c r="GAE1" s="25"/>
      <c r="GAK1" s="25"/>
      <c r="GAL1" s="25"/>
      <c r="GAM1" s="25"/>
      <c r="GAS1" s="25"/>
      <c r="GAT1" s="25"/>
      <c r="GAU1" s="25"/>
      <c r="GBA1" s="25"/>
      <c r="GBB1" s="25"/>
      <c r="GBC1" s="25"/>
      <c r="GBI1" s="25"/>
      <c r="GBJ1" s="25"/>
      <c r="GBK1" s="25"/>
      <c r="GBQ1" s="25"/>
      <c r="GBR1" s="25"/>
      <c r="GBS1" s="25"/>
      <c r="GBY1" s="25"/>
      <c r="GBZ1" s="25"/>
      <c r="GCA1" s="25"/>
      <c r="GCG1" s="25"/>
      <c r="GCH1" s="25"/>
      <c r="GCI1" s="25"/>
      <c r="GCO1" s="25"/>
      <c r="GCP1" s="25"/>
      <c r="GCQ1" s="25"/>
      <c r="GCW1" s="25"/>
      <c r="GCX1" s="25"/>
      <c r="GCY1" s="25"/>
      <c r="GDE1" s="25"/>
      <c r="GDF1" s="25"/>
      <c r="GDG1" s="25"/>
      <c r="GDM1" s="25"/>
      <c r="GDN1" s="25"/>
      <c r="GDO1" s="25"/>
      <c r="GDU1" s="25"/>
      <c r="GDV1" s="25"/>
      <c r="GDW1" s="25"/>
      <c r="GEC1" s="25"/>
      <c r="GED1" s="25"/>
      <c r="GEE1" s="25"/>
      <c r="GEK1" s="25"/>
      <c r="GEL1" s="25"/>
      <c r="GEM1" s="25"/>
      <c r="GES1" s="25"/>
      <c r="GET1" s="25"/>
      <c r="GEU1" s="25"/>
      <c r="GFA1" s="25"/>
      <c r="GFB1" s="25"/>
      <c r="GFC1" s="25"/>
      <c r="GFI1" s="25"/>
      <c r="GFJ1" s="25"/>
      <c r="GFK1" s="25"/>
      <c r="GFQ1" s="25"/>
      <c r="GFR1" s="25"/>
      <c r="GFS1" s="25"/>
      <c r="GFY1" s="25"/>
      <c r="GFZ1" s="25"/>
      <c r="GGA1" s="25"/>
      <c r="GGG1" s="25"/>
      <c r="GGH1" s="25"/>
      <c r="GGI1" s="25"/>
      <c r="GGO1" s="25"/>
      <c r="GGP1" s="25"/>
      <c r="GGQ1" s="25"/>
      <c r="GGW1" s="25"/>
      <c r="GGX1" s="25"/>
      <c r="GGY1" s="25"/>
      <c r="GHE1" s="25"/>
      <c r="GHF1" s="25"/>
      <c r="GHG1" s="25"/>
      <c r="GHM1" s="25"/>
      <c r="GHN1" s="25"/>
      <c r="GHO1" s="25"/>
      <c r="GHU1" s="25"/>
      <c r="GHV1" s="25"/>
      <c r="GHW1" s="25"/>
      <c r="GIC1" s="25"/>
      <c r="GID1" s="25"/>
      <c r="GIE1" s="25"/>
      <c r="GIK1" s="25"/>
      <c r="GIL1" s="25"/>
      <c r="GIM1" s="25"/>
      <c r="GIS1" s="25"/>
      <c r="GIT1" s="25"/>
      <c r="GIU1" s="25"/>
      <c r="GJA1" s="25"/>
      <c r="GJB1" s="25"/>
      <c r="GJC1" s="25"/>
      <c r="GJI1" s="25"/>
      <c r="GJJ1" s="25"/>
      <c r="GJK1" s="25"/>
      <c r="GJQ1" s="25"/>
      <c r="GJR1" s="25"/>
      <c r="GJS1" s="25"/>
      <c r="GJY1" s="25"/>
      <c r="GJZ1" s="25"/>
      <c r="GKA1" s="25"/>
      <c r="GKG1" s="25"/>
      <c r="GKH1" s="25"/>
      <c r="GKI1" s="25"/>
      <c r="GKO1" s="25"/>
      <c r="GKP1" s="25"/>
      <c r="GKQ1" s="25"/>
      <c r="GKW1" s="25"/>
      <c r="GKX1" s="25"/>
      <c r="GKY1" s="25"/>
      <c r="GLE1" s="25"/>
      <c r="GLF1" s="25"/>
      <c r="GLG1" s="25"/>
      <c r="GLM1" s="25"/>
      <c r="GLN1" s="25"/>
      <c r="GLO1" s="25"/>
      <c r="GLU1" s="25"/>
      <c r="GLV1" s="25"/>
      <c r="GLW1" s="25"/>
      <c r="GMC1" s="25"/>
      <c r="GMD1" s="25"/>
      <c r="GME1" s="25"/>
      <c r="GMK1" s="25"/>
      <c r="GML1" s="25"/>
      <c r="GMM1" s="25"/>
      <c r="GMS1" s="25"/>
      <c r="GMT1" s="25"/>
      <c r="GMU1" s="25"/>
      <c r="GNA1" s="25"/>
      <c r="GNB1" s="25"/>
      <c r="GNC1" s="25"/>
      <c r="GNI1" s="25"/>
      <c r="GNJ1" s="25"/>
      <c r="GNK1" s="25"/>
      <c r="GNQ1" s="25"/>
      <c r="GNR1" s="25"/>
      <c r="GNS1" s="25"/>
      <c r="GNY1" s="25"/>
      <c r="GNZ1" s="25"/>
      <c r="GOA1" s="25"/>
      <c r="GOG1" s="25"/>
      <c r="GOH1" s="25"/>
      <c r="GOI1" s="25"/>
      <c r="GOO1" s="25"/>
      <c r="GOP1" s="25"/>
      <c r="GOQ1" s="25"/>
      <c r="GOW1" s="25"/>
      <c r="GOX1" s="25"/>
      <c r="GOY1" s="25"/>
      <c r="GPE1" s="25"/>
      <c r="GPF1" s="25"/>
      <c r="GPG1" s="25"/>
      <c r="GPM1" s="25"/>
      <c r="GPN1" s="25"/>
      <c r="GPO1" s="25"/>
      <c r="GPU1" s="25"/>
      <c r="GPV1" s="25"/>
      <c r="GPW1" s="25"/>
      <c r="GQC1" s="25"/>
      <c r="GQD1" s="25"/>
      <c r="GQE1" s="25"/>
      <c r="GQK1" s="25"/>
      <c r="GQL1" s="25"/>
      <c r="GQM1" s="25"/>
      <c r="GQS1" s="25"/>
      <c r="GQT1" s="25"/>
      <c r="GQU1" s="25"/>
      <c r="GRA1" s="25"/>
      <c r="GRB1" s="25"/>
      <c r="GRC1" s="25"/>
      <c r="GRI1" s="25"/>
      <c r="GRJ1" s="25"/>
      <c r="GRK1" s="25"/>
      <c r="GRQ1" s="25"/>
      <c r="GRR1" s="25"/>
      <c r="GRS1" s="25"/>
      <c r="GRY1" s="25"/>
      <c r="GRZ1" s="25"/>
      <c r="GSA1" s="25"/>
      <c r="GSG1" s="25"/>
      <c r="GSH1" s="25"/>
      <c r="GSI1" s="25"/>
      <c r="GSO1" s="25"/>
      <c r="GSP1" s="25"/>
      <c r="GSQ1" s="25"/>
      <c r="GSW1" s="25"/>
      <c r="GSX1" s="25"/>
      <c r="GSY1" s="25"/>
      <c r="GTE1" s="25"/>
      <c r="GTF1" s="25"/>
      <c r="GTG1" s="25"/>
      <c r="GTM1" s="25"/>
      <c r="GTN1" s="25"/>
      <c r="GTO1" s="25"/>
      <c r="GTU1" s="25"/>
      <c r="GTV1" s="25"/>
      <c r="GTW1" s="25"/>
      <c r="GUC1" s="25"/>
      <c r="GUD1" s="25"/>
      <c r="GUE1" s="25"/>
      <c r="GUK1" s="25"/>
      <c r="GUL1" s="25"/>
      <c r="GUM1" s="25"/>
      <c r="GUS1" s="25"/>
      <c r="GUT1" s="25"/>
      <c r="GUU1" s="25"/>
      <c r="GVA1" s="25"/>
      <c r="GVB1" s="25"/>
      <c r="GVC1" s="25"/>
      <c r="GVI1" s="25"/>
      <c r="GVJ1" s="25"/>
      <c r="GVK1" s="25"/>
      <c r="GVQ1" s="25"/>
      <c r="GVR1" s="25"/>
      <c r="GVS1" s="25"/>
      <c r="GVY1" s="25"/>
      <c r="GVZ1" s="25"/>
      <c r="GWA1" s="25"/>
      <c r="GWG1" s="25"/>
      <c r="GWH1" s="25"/>
      <c r="GWI1" s="25"/>
      <c r="GWO1" s="25"/>
      <c r="GWP1" s="25"/>
      <c r="GWQ1" s="25"/>
      <c r="GWW1" s="25"/>
      <c r="GWX1" s="25"/>
      <c r="GWY1" s="25"/>
      <c r="GXE1" s="25"/>
      <c r="GXF1" s="25"/>
      <c r="GXG1" s="25"/>
      <c r="GXM1" s="25"/>
      <c r="GXN1" s="25"/>
      <c r="GXO1" s="25"/>
      <c r="GXU1" s="25"/>
      <c r="GXV1" s="25"/>
      <c r="GXW1" s="25"/>
      <c r="GYC1" s="25"/>
      <c r="GYD1" s="25"/>
      <c r="GYE1" s="25"/>
      <c r="GYK1" s="25"/>
      <c r="GYL1" s="25"/>
      <c r="GYM1" s="25"/>
      <c r="GYS1" s="25"/>
      <c r="GYT1" s="25"/>
      <c r="GYU1" s="25"/>
      <c r="GZA1" s="25"/>
      <c r="GZB1" s="25"/>
      <c r="GZC1" s="25"/>
      <c r="GZI1" s="25"/>
      <c r="GZJ1" s="25"/>
      <c r="GZK1" s="25"/>
      <c r="GZQ1" s="25"/>
      <c r="GZR1" s="25"/>
      <c r="GZS1" s="25"/>
      <c r="GZY1" s="25"/>
      <c r="GZZ1" s="25"/>
      <c r="HAA1" s="25"/>
      <c r="HAG1" s="25"/>
      <c r="HAH1" s="25"/>
      <c r="HAI1" s="25"/>
      <c r="HAO1" s="25"/>
      <c r="HAP1" s="25"/>
      <c r="HAQ1" s="25"/>
      <c r="HAW1" s="25"/>
      <c r="HAX1" s="25"/>
      <c r="HAY1" s="25"/>
      <c r="HBE1" s="25"/>
      <c r="HBF1" s="25"/>
      <c r="HBG1" s="25"/>
      <c r="HBM1" s="25"/>
      <c r="HBN1" s="25"/>
      <c r="HBO1" s="25"/>
      <c r="HBU1" s="25"/>
      <c r="HBV1" s="25"/>
      <c r="HBW1" s="25"/>
      <c r="HCC1" s="25"/>
      <c r="HCD1" s="25"/>
      <c r="HCE1" s="25"/>
      <c r="HCK1" s="25"/>
      <c r="HCL1" s="25"/>
      <c r="HCM1" s="25"/>
      <c r="HCS1" s="25"/>
      <c r="HCT1" s="25"/>
      <c r="HCU1" s="25"/>
      <c r="HDA1" s="25"/>
      <c r="HDB1" s="25"/>
      <c r="HDC1" s="25"/>
      <c r="HDI1" s="25"/>
      <c r="HDJ1" s="25"/>
      <c r="HDK1" s="25"/>
      <c r="HDQ1" s="25"/>
      <c r="HDR1" s="25"/>
      <c r="HDS1" s="25"/>
      <c r="HDY1" s="25"/>
      <c r="HDZ1" s="25"/>
      <c r="HEA1" s="25"/>
      <c r="HEG1" s="25"/>
      <c r="HEH1" s="25"/>
      <c r="HEI1" s="25"/>
      <c r="HEO1" s="25"/>
      <c r="HEP1" s="25"/>
      <c r="HEQ1" s="25"/>
      <c r="HEW1" s="25"/>
      <c r="HEX1" s="25"/>
      <c r="HEY1" s="25"/>
      <c r="HFE1" s="25"/>
      <c r="HFF1" s="25"/>
      <c r="HFG1" s="25"/>
      <c r="HFM1" s="25"/>
      <c r="HFN1" s="25"/>
      <c r="HFO1" s="25"/>
      <c r="HFU1" s="25"/>
      <c r="HFV1" s="25"/>
      <c r="HFW1" s="25"/>
      <c r="HGC1" s="25"/>
      <c r="HGD1" s="25"/>
      <c r="HGE1" s="25"/>
      <c r="HGK1" s="25"/>
      <c r="HGL1" s="25"/>
      <c r="HGM1" s="25"/>
      <c r="HGS1" s="25"/>
      <c r="HGT1" s="25"/>
      <c r="HGU1" s="25"/>
      <c r="HHA1" s="25"/>
      <c r="HHB1" s="25"/>
      <c r="HHC1" s="25"/>
      <c r="HHI1" s="25"/>
      <c r="HHJ1" s="25"/>
      <c r="HHK1" s="25"/>
      <c r="HHQ1" s="25"/>
      <c r="HHR1" s="25"/>
      <c r="HHS1" s="25"/>
      <c r="HHY1" s="25"/>
      <c r="HHZ1" s="25"/>
      <c r="HIA1" s="25"/>
      <c r="HIG1" s="25"/>
      <c r="HIH1" s="25"/>
      <c r="HII1" s="25"/>
      <c r="HIO1" s="25"/>
      <c r="HIP1" s="25"/>
      <c r="HIQ1" s="25"/>
      <c r="HIW1" s="25"/>
      <c r="HIX1" s="25"/>
      <c r="HIY1" s="25"/>
      <c r="HJE1" s="25"/>
      <c r="HJF1" s="25"/>
      <c r="HJG1" s="25"/>
      <c r="HJM1" s="25"/>
      <c r="HJN1" s="25"/>
      <c r="HJO1" s="25"/>
      <c r="HJU1" s="25"/>
      <c r="HJV1" s="25"/>
      <c r="HJW1" s="25"/>
      <c r="HKC1" s="25"/>
      <c r="HKD1" s="25"/>
      <c r="HKE1" s="25"/>
      <c r="HKK1" s="25"/>
      <c r="HKL1" s="25"/>
      <c r="HKM1" s="25"/>
      <c r="HKS1" s="25"/>
      <c r="HKT1" s="25"/>
      <c r="HKU1" s="25"/>
      <c r="HLA1" s="25"/>
      <c r="HLB1" s="25"/>
      <c r="HLC1" s="25"/>
      <c r="HLI1" s="25"/>
      <c r="HLJ1" s="25"/>
      <c r="HLK1" s="25"/>
      <c r="HLQ1" s="25"/>
      <c r="HLR1" s="25"/>
      <c r="HLS1" s="25"/>
      <c r="HLY1" s="25"/>
      <c r="HLZ1" s="25"/>
      <c r="HMA1" s="25"/>
      <c r="HMG1" s="25"/>
      <c r="HMH1" s="25"/>
      <c r="HMI1" s="25"/>
      <c r="HMO1" s="25"/>
      <c r="HMP1" s="25"/>
      <c r="HMQ1" s="25"/>
      <c r="HMW1" s="25"/>
      <c r="HMX1" s="25"/>
      <c r="HMY1" s="25"/>
      <c r="HNE1" s="25"/>
      <c r="HNF1" s="25"/>
      <c r="HNG1" s="25"/>
      <c r="HNM1" s="25"/>
      <c r="HNN1" s="25"/>
      <c r="HNO1" s="25"/>
      <c r="HNU1" s="25"/>
      <c r="HNV1" s="25"/>
      <c r="HNW1" s="25"/>
      <c r="HOC1" s="25"/>
      <c r="HOD1" s="25"/>
      <c r="HOE1" s="25"/>
      <c r="HOK1" s="25"/>
      <c r="HOL1" s="25"/>
      <c r="HOM1" s="25"/>
      <c r="HOS1" s="25"/>
      <c r="HOT1" s="25"/>
      <c r="HOU1" s="25"/>
      <c r="HPA1" s="25"/>
      <c r="HPB1" s="25"/>
      <c r="HPC1" s="25"/>
      <c r="HPI1" s="25"/>
      <c r="HPJ1" s="25"/>
      <c r="HPK1" s="25"/>
      <c r="HPQ1" s="25"/>
      <c r="HPR1" s="25"/>
      <c r="HPS1" s="25"/>
      <c r="HPY1" s="25"/>
      <c r="HPZ1" s="25"/>
      <c r="HQA1" s="25"/>
      <c r="HQG1" s="25"/>
      <c r="HQH1" s="25"/>
      <c r="HQI1" s="25"/>
      <c r="HQO1" s="25"/>
      <c r="HQP1" s="25"/>
      <c r="HQQ1" s="25"/>
      <c r="HQW1" s="25"/>
      <c r="HQX1" s="25"/>
      <c r="HQY1" s="25"/>
      <c r="HRE1" s="25"/>
      <c r="HRF1" s="25"/>
      <c r="HRG1" s="25"/>
      <c r="HRM1" s="25"/>
      <c r="HRN1" s="25"/>
      <c r="HRO1" s="25"/>
      <c r="HRU1" s="25"/>
      <c r="HRV1" s="25"/>
      <c r="HRW1" s="25"/>
      <c r="HSC1" s="25"/>
      <c r="HSD1" s="25"/>
      <c r="HSE1" s="25"/>
      <c r="HSK1" s="25"/>
      <c r="HSL1" s="25"/>
      <c r="HSM1" s="25"/>
      <c r="HSS1" s="25"/>
      <c r="HST1" s="25"/>
      <c r="HSU1" s="25"/>
      <c r="HTA1" s="25"/>
      <c r="HTB1" s="25"/>
      <c r="HTC1" s="25"/>
      <c r="HTI1" s="25"/>
      <c r="HTJ1" s="25"/>
      <c r="HTK1" s="25"/>
      <c r="HTQ1" s="25"/>
      <c r="HTR1" s="25"/>
      <c r="HTS1" s="25"/>
      <c r="HTY1" s="25"/>
      <c r="HTZ1" s="25"/>
      <c r="HUA1" s="25"/>
      <c r="HUG1" s="25"/>
      <c r="HUH1" s="25"/>
      <c r="HUI1" s="25"/>
      <c r="HUO1" s="25"/>
      <c r="HUP1" s="25"/>
      <c r="HUQ1" s="25"/>
      <c r="HUW1" s="25"/>
      <c r="HUX1" s="25"/>
      <c r="HUY1" s="25"/>
      <c r="HVE1" s="25"/>
      <c r="HVF1" s="25"/>
      <c r="HVG1" s="25"/>
      <c r="HVM1" s="25"/>
      <c r="HVN1" s="25"/>
      <c r="HVO1" s="25"/>
      <c r="HVU1" s="25"/>
      <c r="HVV1" s="25"/>
      <c r="HVW1" s="25"/>
      <c r="HWC1" s="25"/>
      <c r="HWD1" s="25"/>
      <c r="HWE1" s="25"/>
      <c r="HWK1" s="25"/>
      <c r="HWL1" s="25"/>
      <c r="HWM1" s="25"/>
      <c r="HWS1" s="25"/>
      <c r="HWT1" s="25"/>
      <c r="HWU1" s="25"/>
      <c r="HXA1" s="25"/>
      <c r="HXB1" s="25"/>
      <c r="HXC1" s="25"/>
      <c r="HXI1" s="25"/>
      <c r="HXJ1" s="25"/>
      <c r="HXK1" s="25"/>
      <c r="HXQ1" s="25"/>
      <c r="HXR1" s="25"/>
      <c r="HXS1" s="25"/>
      <c r="HXY1" s="25"/>
      <c r="HXZ1" s="25"/>
      <c r="HYA1" s="25"/>
      <c r="HYG1" s="25"/>
      <c r="HYH1" s="25"/>
      <c r="HYI1" s="25"/>
      <c r="HYO1" s="25"/>
      <c r="HYP1" s="25"/>
      <c r="HYQ1" s="25"/>
      <c r="HYW1" s="25"/>
      <c r="HYX1" s="25"/>
      <c r="HYY1" s="25"/>
      <c r="HZE1" s="25"/>
      <c r="HZF1" s="25"/>
      <c r="HZG1" s="25"/>
      <c r="HZM1" s="25"/>
      <c r="HZN1" s="25"/>
      <c r="HZO1" s="25"/>
      <c r="HZU1" s="25"/>
      <c r="HZV1" s="25"/>
      <c r="HZW1" s="25"/>
      <c r="IAC1" s="25"/>
      <c r="IAD1" s="25"/>
      <c r="IAE1" s="25"/>
      <c r="IAK1" s="25"/>
      <c r="IAL1" s="25"/>
      <c r="IAM1" s="25"/>
      <c r="IAS1" s="25"/>
      <c r="IAT1" s="25"/>
      <c r="IAU1" s="25"/>
      <c r="IBA1" s="25"/>
      <c r="IBB1" s="25"/>
      <c r="IBC1" s="25"/>
      <c r="IBI1" s="25"/>
      <c r="IBJ1" s="25"/>
      <c r="IBK1" s="25"/>
      <c r="IBQ1" s="25"/>
      <c r="IBR1" s="25"/>
      <c r="IBS1" s="25"/>
      <c r="IBY1" s="25"/>
      <c r="IBZ1" s="25"/>
      <c r="ICA1" s="25"/>
      <c r="ICG1" s="25"/>
      <c r="ICH1" s="25"/>
      <c r="ICI1" s="25"/>
      <c r="ICO1" s="25"/>
      <c r="ICP1" s="25"/>
      <c r="ICQ1" s="25"/>
      <c r="ICW1" s="25"/>
      <c r="ICX1" s="25"/>
      <c r="ICY1" s="25"/>
      <c r="IDE1" s="25"/>
      <c r="IDF1" s="25"/>
      <c r="IDG1" s="25"/>
      <c r="IDM1" s="25"/>
      <c r="IDN1" s="25"/>
      <c r="IDO1" s="25"/>
      <c r="IDU1" s="25"/>
      <c r="IDV1" s="25"/>
      <c r="IDW1" s="25"/>
      <c r="IEC1" s="25"/>
      <c r="IED1" s="25"/>
      <c r="IEE1" s="25"/>
      <c r="IEK1" s="25"/>
      <c r="IEL1" s="25"/>
      <c r="IEM1" s="25"/>
      <c r="IES1" s="25"/>
      <c r="IET1" s="25"/>
      <c r="IEU1" s="25"/>
      <c r="IFA1" s="25"/>
      <c r="IFB1" s="25"/>
      <c r="IFC1" s="25"/>
      <c r="IFI1" s="25"/>
      <c r="IFJ1" s="25"/>
      <c r="IFK1" s="25"/>
      <c r="IFQ1" s="25"/>
      <c r="IFR1" s="25"/>
      <c r="IFS1" s="25"/>
      <c r="IFY1" s="25"/>
      <c r="IFZ1" s="25"/>
      <c r="IGA1" s="25"/>
      <c r="IGG1" s="25"/>
      <c r="IGH1" s="25"/>
      <c r="IGI1" s="25"/>
      <c r="IGO1" s="25"/>
      <c r="IGP1" s="25"/>
      <c r="IGQ1" s="25"/>
      <c r="IGW1" s="25"/>
      <c r="IGX1" s="25"/>
      <c r="IGY1" s="25"/>
      <c r="IHE1" s="25"/>
      <c r="IHF1" s="25"/>
      <c r="IHG1" s="25"/>
      <c r="IHM1" s="25"/>
      <c r="IHN1" s="25"/>
      <c r="IHO1" s="25"/>
      <c r="IHU1" s="25"/>
      <c r="IHV1" s="25"/>
      <c r="IHW1" s="25"/>
      <c r="IIC1" s="25"/>
      <c r="IID1" s="25"/>
      <c r="IIE1" s="25"/>
      <c r="IIK1" s="25"/>
      <c r="IIL1" s="25"/>
      <c r="IIM1" s="25"/>
      <c r="IIS1" s="25"/>
      <c r="IIT1" s="25"/>
      <c r="IIU1" s="25"/>
      <c r="IJA1" s="25"/>
      <c r="IJB1" s="25"/>
      <c r="IJC1" s="25"/>
      <c r="IJI1" s="25"/>
      <c r="IJJ1" s="25"/>
      <c r="IJK1" s="25"/>
      <c r="IJQ1" s="25"/>
      <c r="IJR1" s="25"/>
      <c r="IJS1" s="25"/>
      <c r="IJY1" s="25"/>
      <c r="IJZ1" s="25"/>
      <c r="IKA1" s="25"/>
      <c r="IKG1" s="25"/>
      <c r="IKH1" s="25"/>
      <c r="IKI1" s="25"/>
      <c r="IKO1" s="25"/>
      <c r="IKP1" s="25"/>
      <c r="IKQ1" s="25"/>
      <c r="IKW1" s="25"/>
      <c r="IKX1" s="25"/>
      <c r="IKY1" s="25"/>
      <c r="ILE1" s="25"/>
      <c r="ILF1" s="25"/>
      <c r="ILG1" s="25"/>
      <c r="ILM1" s="25"/>
      <c r="ILN1" s="25"/>
      <c r="ILO1" s="25"/>
      <c r="ILU1" s="25"/>
      <c r="ILV1" s="25"/>
      <c r="ILW1" s="25"/>
      <c r="IMC1" s="25"/>
      <c r="IMD1" s="25"/>
      <c r="IME1" s="25"/>
      <c r="IMK1" s="25"/>
      <c r="IML1" s="25"/>
      <c r="IMM1" s="25"/>
      <c r="IMS1" s="25"/>
      <c r="IMT1" s="25"/>
      <c r="IMU1" s="25"/>
      <c r="INA1" s="25"/>
      <c r="INB1" s="25"/>
      <c r="INC1" s="25"/>
      <c r="INI1" s="25"/>
      <c r="INJ1" s="25"/>
      <c r="INK1" s="25"/>
      <c r="INQ1" s="25"/>
      <c r="INR1" s="25"/>
      <c r="INS1" s="25"/>
      <c r="INY1" s="25"/>
      <c r="INZ1" s="25"/>
      <c r="IOA1" s="25"/>
      <c r="IOG1" s="25"/>
      <c r="IOH1" s="25"/>
      <c r="IOI1" s="25"/>
      <c r="IOO1" s="25"/>
      <c r="IOP1" s="25"/>
      <c r="IOQ1" s="25"/>
      <c r="IOW1" s="25"/>
      <c r="IOX1" s="25"/>
      <c r="IOY1" s="25"/>
      <c r="IPE1" s="25"/>
      <c r="IPF1" s="25"/>
      <c r="IPG1" s="25"/>
      <c r="IPM1" s="25"/>
      <c r="IPN1" s="25"/>
      <c r="IPO1" s="25"/>
      <c r="IPU1" s="25"/>
      <c r="IPV1" s="25"/>
      <c r="IPW1" s="25"/>
      <c r="IQC1" s="25"/>
      <c r="IQD1" s="25"/>
      <c r="IQE1" s="25"/>
      <c r="IQK1" s="25"/>
      <c r="IQL1" s="25"/>
      <c r="IQM1" s="25"/>
      <c r="IQS1" s="25"/>
      <c r="IQT1" s="25"/>
      <c r="IQU1" s="25"/>
      <c r="IRA1" s="25"/>
      <c r="IRB1" s="25"/>
      <c r="IRC1" s="25"/>
      <c r="IRI1" s="25"/>
      <c r="IRJ1" s="25"/>
      <c r="IRK1" s="25"/>
      <c r="IRQ1" s="25"/>
      <c r="IRR1" s="25"/>
      <c r="IRS1" s="25"/>
      <c r="IRY1" s="25"/>
      <c r="IRZ1" s="25"/>
      <c r="ISA1" s="25"/>
      <c r="ISG1" s="25"/>
      <c r="ISH1" s="25"/>
      <c r="ISI1" s="25"/>
      <c r="ISO1" s="25"/>
      <c r="ISP1" s="25"/>
      <c r="ISQ1" s="25"/>
      <c r="ISW1" s="25"/>
      <c r="ISX1" s="25"/>
      <c r="ISY1" s="25"/>
      <c r="ITE1" s="25"/>
      <c r="ITF1" s="25"/>
      <c r="ITG1" s="25"/>
      <c r="ITM1" s="25"/>
      <c r="ITN1" s="25"/>
      <c r="ITO1" s="25"/>
      <c r="ITU1" s="25"/>
      <c r="ITV1" s="25"/>
      <c r="ITW1" s="25"/>
      <c r="IUC1" s="25"/>
      <c r="IUD1" s="25"/>
      <c r="IUE1" s="25"/>
      <c r="IUK1" s="25"/>
      <c r="IUL1" s="25"/>
      <c r="IUM1" s="25"/>
      <c r="IUS1" s="25"/>
      <c r="IUT1" s="25"/>
      <c r="IUU1" s="25"/>
      <c r="IVA1" s="25"/>
      <c r="IVB1" s="25"/>
      <c r="IVC1" s="25"/>
      <c r="IVI1" s="25"/>
      <c r="IVJ1" s="25"/>
      <c r="IVK1" s="25"/>
      <c r="IVQ1" s="25"/>
      <c r="IVR1" s="25"/>
      <c r="IVS1" s="25"/>
      <c r="IVY1" s="25"/>
      <c r="IVZ1" s="25"/>
      <c r="IWA1" s="25"/>
      <c r="IWG1" s="25"/>
      <c r="IWH1" s="25"/>
      <c r="IWI1" s="25"/>
      <c r="IWO1" s="25"/>
      <c r="IWP1" s="25"/>
      <c r="IWQ1" s="25"/>
      <c r="IWW1" s="25"/>
      <c r="IWX1" s="25"/>
      <c r="IWY1" s="25"/>
      <c r="IXE1" s="25"/>
      <c r="IXF1" s="25"/>
      <c r="IXG1" s="25"/>
      <c r="IXM1" s="25"/>
      <c r="IXN1" s="25"/>
      <c r="IXO1" s="25"/>
      <c r="IXU1" s="25"/>
      <c r="IXV1" s="25"/>
      <c r="IXW1" s="25"/>
      <c r="IYC1" s="25"/>
      <c r="IYD1" s="25"/>
      <c r="IYE1" s="25"/>
      <c r="IYK1" s="25"/>
      <c r="IYL1" s="25"/>
      <c r="IYM1" s="25"/>
      <c r="IYS1" s="25"/>
      <c r="IYT1" s="25"/>
      <c r="IYU1" s="25"/>
      <c r="IZA1" s="25"/>
      <c r="IZB1" s="25"/>
      <c r="IZC1" s="25"/>
      <c r="IZI1" s="25"/>
      <c r="IZJ1" s="25"/>
      <c r="IZK1" s="25"/>
      <c r="IZQ1" s="25"/>
      <c r="IZR1" s="25"/>
      <c r="IZS1" s="25"/>
      <c r="IZY1" s="25"/>
      <c r="IZZ1" s="25"/>
      <c r="JAA1" s="25"/>
      <c r="JAG1" s="25"/>
      <c r="JAH1" s="25"/>
      <c r="JAI1" s="25"/>
      <c r="JAO1" s="25"/>
      <c r="JAP1" s="25"/>
      <c r="JAQ1" s="25"/>
      <c r="JAW1" s="25"/>
      <c r="JAX1" s="25"/>
      <c r="JAY1" s="25"/>
      <c r="JBE1" s="25"/>
      <c r="JBF1" s="25"/>
      <c r="JBG1" s="25"/>
      <c r="JBM1" s="25"/>
      <c r="JBN1" s="25"/>
      <c r="JBO1" s="25"/>
      <c r="JBU1" s="25"/>
      <c r="JBV1" s="25"/>
      <c r="JBW1" s="25"/>
      <c r="JCC1" s="25"/>
      <c r="JCD1" s="25"/>
      <c r="JCE1" s="25"/>
      <c r="JCK1" s="25"/>
      <c r="JCL1" s="25"/>
      <c r="JCM1" s="25"/>
      <c r="JCS1" s="25"/>
      <c r="JCT1" s="25"/>
      <c r="JCU1" s="25"/>
      <c r="JDA1" s="25"/>
      <c r="JDB1" s="25"/>
      <c r="JDC1" s="25"/>
      <c r="JDI1" s="25"/>
      <c r="JDJ1" s="25"/>
      <c r="JDK1" s="25"/>
      <c r="JDQ1" s="25"/>
      <c r="JDR1" s="25"/>
      <c r="JDS1" s="25"/>
      <c r="JDY1" s="25"/>
      <c r="JDZ1" s="25"/>
      <c r="JEA1" s="25"/>
      <c r="JEG1" s="25"/>
      <c r="JEH1" s="25"/>
      <c r="JEI1" s="25"/>
      <c r="JEO1" s="25"/>
      <c r="JEP1" s="25"/>
      <c r="JEQ1" s="25"/>
      <c r="JEW1" s="25"/>
      <c r="JEX1" s="25"/>
      <c r="JEY1" s="25"/>
      <c r="JFE1" s="25"/>
      <c r="JFF1" s="25"/>
      <c r="JFG1" s="25"/>
      <c r="JFM1" s="25"/>
      <c r="JFN1" s="25"/>
      <c r="JFO1" s="25"/>
      <c r="JFU1" s="25"/>
      <c r="JFV1" s="25"/>
      <c r="JFW1" s="25"/>
      <c r="JGC1" s="25"/>
      <c r="JGD1" s="25"/>
      <c r="JGE1" s="25"/>
      <c r="JGK1" s="25"/>
      <c r="JGL1" s="25"/>
      <c r="JGM1" s="25"/>
      <c r="JGS1" s="25"/>
      <c r="JGT1" s="25"/>
      <c r="JGU1" s="25"/>
      <c r="JHA1" s="25"/>
      <c r="JHB1" s="25"/>
      <c r="JHC1" s="25"/>
      <c r="JHI1" s="25"/>
      <c r="JHJ1" s="25"/>
      <c r="JHK1" s="25"/>
      <c r="JHQ1" s="25"/>
      <c r="JHR1" s="25"/>
      <c r="JHS1" s="25"/>
      <c r="JHY1" s="25"/>
      <c r="JHZ1" s="25"/>
      <c r="JIA1" s="25"/>
      <c r="JIG1" s="25"/>
      <c r="JIH1" s="25"/>
      <c r="JII1" s="25"/>
      <c r="JIO1" s="25"/>
      <c r="JIP1" s="25"/>
      <c r="JIQ1" s="25"/>
      <c r="JIW1" s="25"/>
      <c r="JIX1" s="25"/>
      <c r="JIY1" s="25"/>
      <c r="JJE1" s="25"/>
      <c r="JJF1" s="25"/>
      <c r="JJG1" s="25"/>
      <c r="JJM1" s="25"/>
      <c r="JJN1" s="25"/>
      <c r="JJO1" s="25"/>
      <c r="JJU1" s="25"/>
      <c r="JJV1" s="25"/>
      <c r="JJW1" s="25"/>
      <c r="JKC1" s="25"/>
      <c r="JKD1" s="25"/>
      <c r="JKE1" s="25"/>
      <c r="JKK1" s="25"/>
      <c r="JKL1" s="25"/>
      <c r="JKM1" s="25"/>
      <c r="JKS1" s="25"/>
      <c r="JKT1" s="25"/>
      <c r="JKU1" s="25"/>
      <c r="JLA1" s="25"/>
      <c r="JLB1" s="25"/>
      <c r="JLC1" s="25"/>
      <c r="JLI1" s="25"/>
      <c r="JLJ1" s="25"/>
      <c r="JLK1" s="25"/>
      <c r="JLQ1" s="25"/>
      <c r="JLR1" s="25"/>
      <c r="JLS1" s="25"/>
      <c r="JLY1" s="25"/>
      <c r="JLZ1" s="25"/>
      <c r="JMA1" s="25"/>
      <c r="JMG1" s="25"/>
      <c r="JMH1" s="25"/>
      <c r="JMI1" s="25"/>
      <c r="JMO1" s="25"/>
      <c r="JMP1" s="25"/>
      <c r="JMQ1" s="25"/>
      <c r="JMW1" s="25"/>
      <c r="JMX1" s="25"/>
      <c r="JMY1" s="25"/>
      <c r="JNE1" s="25"/>
      <c r="JNF1" s="25"/>
      <c r="JNG1" s="25"/>
      <c r="JNM1" s="25"/>
      <c r="JNN1" s="25"/>
      <c r="JNO1" s="25"/>
      <c r="JNU1" s="25"/>
      <c r="JNV1" s="25"/>
      <c r="JNW1" s="25"/>
      <c r="JOC1" s="25"/>
      <c r="JOD1" s="25"/>
      <c r="JOE1" s="25"/>
      <c r="JOK1" s="25"/>
      <c r="JOL1" s="25"/>
      <c r="JOM1" s="25"/>
      <c r="JOS1" s="25"/>
      <c r="JOT1" s="25"/>
      <c r="JOU1" s="25"/>
      <c r="JPA1" s="25"/>
      <c r="JPB1" s="25"/>
      <c r="JPC1" s="25"/>
      <c r="JPI1" s="25"/>
      <c r="JPJ1" s="25"/>
      <c r="JPK1" s="25"/>
      <c r="JPQ1" s="25"/>
      <c r="JPR1" s="25"/>
      <c r="JPS1" s="25"/>
      <c r="JPY1" s="25"/>
      <c r="JPZ1" s="25"/>
      <c r="JQA1" s="25"/>
      <c r="JQG1" s="25"/>
      <c r="JQH1" s="25"/>
      <c r="JQI1" s="25"/>
      <c r="JQO1" s="25"/>
      <c r="JQP1" s="25"/>
      <c r="JQQ1" s="25"/>
      <c r="JQW1" s="25"/>
      <c r="JQX1" s="25"/>
      <c r="JQY1" s="25"/>
      <c r="JRE1" s="25"/>
      <c r="JRF1" s="25"/>
      <c r="JRG1" s="25"/>
      <c r="JRM1" s="25"/>
      <c r="JRN1" s="25"/>
      <c r="JRO1" s="25"/>
      <c r="JRU1" s="25"/>
      <c r="JRV1" s="25"/>
      <c r="JRW1" s="25"/>
      <c r="JSC1" s="25"/>
      <c r="JSD1" s="25"/>
      <c r="JSE1" s="25"/>
      <c r="JSK1" s="25"/>
      <c r="JSL1" s="25"/>
      <c r="JSM1" s="25"/>
      <c r="JSS1" s="25"/>
      <c r="JST1" s="25"/>
      <c r="JSU1" s="25"/>
      <c r="JTA1" s="25"/>
      <c r="JTB1" s="25"/>
      <c r="JTC1" s="25"/>
      <c r="JTI1" s="25"/>
      <c r="JTJ1" s="25"/>
      <c r="JTK1" s="25"/>
      <c r="JTQ1" s="25"/>
      <c r="JTR1" s="25"/>
      <c r="JTS1" s="25"/>
      <c r="JTY1" s="25"/>
      <c r="JTZ1" s="25"/>
      <c r="JUA1" s="25"/>
      <c r="JUG1" s="25"/>
      <c r="JUH1" s="25"/>
      <c r="JUI1" s="25"/>
      <c r="JUO1" s="25"/>
      <c r="JUP1" s="25"/>
      <c r="JUQ1" s="25"/>
      <c r="JUW1" s="25"/>
      <c r="JUX1" s="25"/>
      <c r="JUY1" s="25"/>
      <c r="JVE1" s="25"/>
      <c r="JVF1" s="25"/>
      <c r="JVG1" s="25"/>
      <c r="JVM1" s="25"/>
      <c r="JVN1" s="25"/>
      <c r="JVO1" s="25"/>
      <c r="JVU1" s="25"/>
      <c r="JVV1" s="25"/>
      <c r="JVW1" s="25"/>
      <c r="JWC1" s="25"/>
      <c r="JWD1" s="25"/>
      <c r="JWE1" s="25"/>
      <c r="JWK1" s="25"/>
      <c r="JWL1" s="25"/>
      <c r="JWM1" s="25"/>
      <c r="JWS1" s="25"/>
      <c r="JWT1" s="25"/>
      <c r="JWU1" s="25"/>
      <c r="JXA1" s="25"/>
      <c r="JXB1" s="25"/>
      <c r="JXC1" s="25"/>
      <c r="JXI1" s="25"/>
      <c r="JXJ1" s="25"/>
      <c r="JXK1" s="25"/>
      <c r="JXQ1" s="25"/>
      <c r="JXR1" s="25"/>
      <c r="JXS1" s="25"/>
      <c r="JXY1" s="25"/>
      <c r="JXZ1" s="25"/>
      <c r="JYA1" s="25"/>
      <c r="JYG1" s="25"/>
      <c r="JYH1" s="25"/>
      <c r="JYI1" s="25"/>
      <c r="JYO1" s="25"/>
      <c r="JYP1" s="25"/>
      <c r="JYQ1" s="25"/>
      <c r="JYW1" s="25"/>
      <c r="JYX1" s="25"/>
      <c r="JYY1" s="25"/>
      <c r="JZE1" s="25"/>
      <c r="JZF1" s="25"/>
      <c r="JZG1" s="25"/>
      <c r="JZM1" s="25"/>
      <c r="JZN1" s="25"/>
      <c r="JZO1" s="25"/>
      <c r="JZU1" s="25"/>
      <c r="JZV1" s="25"/>
      <c r="JZW1" s="25"/>
      <c r="KAC1" s="25"/>
      <c r="KAD1" s="25"/>
      <c r="KAE1" s="25"/>
      <c r="KAK1" s="25"/>
      <c r="KAL1" s="25"/>
      <c r="KAM1" s="25"/>
      <c r="KAS1" s="25"/>
      <c r="KAT1" s="25"/>
      <c r="KAU1" s="25"/>
      <c r="KBA1" s="25"/>
      <c r="KBB1" s="25"/>
      <c r="KBC1" s="25"/>
      <c r="KBI1" s="25"/>
      <c r="KBJ1" s="25"/>
      <c r="KBK1" s="25"/>
      <c r="KBQ1" s="25"/>
      <c r="KBR1" s="25"/>
      <c r="KBS1" s="25"/>
      <c r="KBY1" s="25"/>
      <c r="KBZ1" s="25"/>
      <c r="KCA1" s="25"/>
      <c r="KCG1" s="25"/>
      <c r="KCH1" s="25"/>
      <c r="KCI1" s="25"/>
      <c r="KCO1" s="25"/>
      <c r="KCP1" s="25"/>
      <c r="KCQ1" s="25"/>
      <c r="KCW1" s="25"/>
      <c r="KCX1" s="25"/>
      <c r="KCY1" s="25"/>
      <c r="KDE1" s="25"/>
      <c r="KDF1" s="25"/>
      <c r="KDG1" s="25"/>
      <c r="KDM1" s="25"/>
      <c r="KDN1" s="25"/>
      <c r="KDO1" s="25"/>
      <c r="KDU1" s="25"/>
      <c r="KDV1" s="25"/>
      <c r="KDW1" s="25"/>
      <c r="KEC1" s="25"/>
      <c r="KED1" s="25"/>
      <c r="KEE1" s="25"/>
      <c r="KEK1" s="25"/>
      <c r="KEL1" s="25"/>
      <c r="KEM1" s="25"/>
      <c r="KES1" s="25"/>
      <c r="KET1" s="25"/>
      <c r="KEU1" s="25"/>
      <c r="KFA1" s="25"/>
      <c r="KFB1" s="25"/>
      <c r="KFC1" s="25"/>
      <c r="KFI1" s="25"/>
      <c r="KFJ1" s="25"/>
      <c r="KFK1" s="25"/>
      <c r="KFQ1" s="25"/>
      <c r="KFR1" s="25"/>
      <c r="KFS1" s="25"/>
      <c r="KFY1" s="25"/>
      <c r="KFZ1" s="25"/>
      <c r="KGA1" s="25"/>
      <c r="KGG1" s="25"/>
      <c r="KGH1" s="25"/>
      <c r="KGI1" s="25"/>
      <c r="KGO1" s="25"/>
      <c r="KGP1" s="25"/>
      <c r="KGQ1" s="25"/>
      <c r="KGW1" s="25"/>
      <c r="KGX1" s="25"/>
      <c r="KGY1" s="25"/>
      <c r="KHE1" s="25"/>
      <c r="KHF1" s="25"/>
      <c r="KHG1" s="25"/>
      <c r="KHM1" s="25"/>
      <c r="KHN1" s="25"/>
      <c r="KHO1" s="25"/>
      <c r="KHU1" s="25"/>
      <c r="KHV1" s="25"/>
      <c r="KHW1" s="25"/>
      <c r="KIC1" s="25"/>
      <c r="KID1" s="25"/>
      <c r="KIE1" s="25"/>
      <c r="KIK1" s="25"/>
      <c r="KIL1" s="25"/>
      <c r="KIM1" s="25"/>
      <c r="KIS1" s="25"/>
      <c r="KIT1" s="25"/>
      <c r="KIU1" s="25"/>
      <c r="KJA1" s="25"/>
      <c r="KJB1" s="25"/>
      <c r="KJC1" s="25"/>
      <c r="KJI1" s="25"/>
      <c r="KJJ1" s="25"/>
      <c r="KJK1" s="25"/>
      <c r="KJQ1" s="25"/>
      <c r="KJR1" s="25"/>
      <c r="KJS1" s="25"/>
      <c r="KJY1" s="25"/>
      <c r="KJZ1" s="25"/>
      <c r="KKA1" s="25"/>
      <c r="KKG1" s="25"/>
      <c r="KKH1" s="25"/>
      <c r="KKI1" s="25"/>
      <c r="KKO1" s="25"/>
      <c r="KKP1" s="25"/>
      <c r="KKQ1" s="25"/>
      <c r="KKW1" s="25"/>
      <c r="KKX1" s="25"/>
      <c r="KKY1" s="25"/>
      <c r="KLE1" s="25"/>
      <c r="KLF1" s="25"/>
      <c r="KLG1" s="25"/>
      <c r="KLM1" s="25"/>
      <c r="KLN1" s="25"/>
      <c r="KLO1" s="25"/>
      <c r="KLU1" s="25"/>
      <c r="KLV1" s="25"/>
      <c r="KLW1" s="25"/>
      <c r="KMC1" s="25"/>
      <c r="KMD1" s="25"/>
      <c r="KME1" s="25"/>
      <c r="KMK1" s="25"/>
      <c r="KML1" s="25"/>
      <c r="KMM1" s="25"/>
      <c r="KMS1" s="25"/>
      <c r="KMT1" s="25"/>
      <c r="KMU1" s="25"/>
      <c r="KNA1" s="25"/>
      <c r="KNB1" s="25"/>
      <c r="KNC1" s="25"/>
      <c r="KNI1" s="25"/>
      <c r="KNJ1" s="25"/>
      <c r="KNK1" s="25"/>
      <c r="KNQ1" s="25"/>
      <c r="KNR1" s="25"/>
      <c r="KNS1" s="25"/>
      <c r="KNY1" s="25"/>
      <c r="KNZ1" s="25"/>
      <c r="KOA1" s="25"/>
      <c r="KOG1" s="25"/>
      <c r="KOH1" s="25"/>
      <c r="KOI1" s="25"/>
      <c r="KOO1" s="25"/>
      <c r="KOP1" s="25"/>
      <c r="KOQ1" s="25"/>
      <c r="KOW1" s="25"/>
      <c r="KOX1" s="25"/>
      <c r="KOY1" s="25"/>
      <c r="KPE1" s="25"/>
      <c r="KPF1" s="25"/>
      <c r="KPG1" s="25"/>
      <c r="KPM1" s="25"/>
      <c r="KPN1" s="25"/>
      <c r="KPO1" s="25"/>
      <c r="KPU1" s="25"/>
      <c r="KPV1" s="25"/>
      <c r="KPW1" s="25"/>
      <c r="KQC1" s="25"/>
      <c r="KQD1" s="25"/>
      <c r="KQE1" s="25"/>
      <c r="KQK1" s="25"/>
      <c r="KQL1" s="25"/>
      <c r="KQM1" s="25"/>
      <c r="KQS1" s="25"/>
      <c r="KQT1" s="25"/>
      <c r="KQU1" s="25"/>
      <c r="KRA1" s="25"/>
      <c r="KRB1" s="25"/>
      <c r="KRC1" s="25"/>
      <c r="KRI1" s="25"/>
      <c r="KRJ1" s="25"/>
      <c r="KRK1" s="25"/>
      <c r="KRQ1" s="25"/>
      <c r="KRR1" s="25"/>
      <c r="KRS1" s="25"/>
      <c r="KRY1" s="25"/>
      <c r="KRZ1" s="25"/>
      <c r="KSA1" s="25"/>
      <c r="KSG1" s="25"/>
      <c r="KSH1" s="25"/>
      <c r="KSI1" s="25"/>
      <c r="KSO1" s="25"/>
      <c r="KSP1" s="25"/>
      <c r="KSQ1" s="25"/>
      <c r="KSW1" s="25"/>
      <c r="KSX1" s="25"/>
      <c r="KSY1" s="25"/>
      <c r="KTE1" s="25"/>
      <c r="KTF1" s="25"/>
      <c r="KTG1" s="25"/>
      <c r="KTM1" s="25"/>
      <c r="KTN1" s="25"/>
      <c r="KTO1" s="25"/>
      <c r="KTU1" s="25"/>
      <c r="KTV1" s="25"/>
      <c r="KTW1" s="25"/>
      <c r="KUC1" s="25"/>
      <c r="KUD1" s="25"/>
      <c r="KUE1" s="25"/>
      <c r="KUK1" s="25"/>
      <c r="KUL1" s="25"/>
      <c r="KUM1" s="25"/>
      <c r="KUS1" s="25"/>
      <c r="KUT1" s="25"/>
      <c r="KUU1" s="25"/>
      <c r="KVA1" s="25"/>
      <c r="KVB1" s="25"/>
      <c r="KVC1" s="25"/>
      <c r="KVI1" s="25"/>
      <c r="KVJ1" s="25"/>
      <c r="KVK1" s="25"/>
      <c r="KVQ1" s="25"/>
      <c r="KVR1" s="25"/>
      <c r="KVS1" s="25"/>
      <c r="KVY1" s="25"/>
      <c r="KVZ1" s="25"/>
      <c r="KWA1" s="25"/>
      <c r="KWG1" s="25"/>
      <c r="KWH1" s="25"/>
      <c r="KWI1" s="25"/>
      <c r="KWO1" s="25"/>
      <c r="KWP1" s="25"/>
      <c r="KWQ1" s="25"/>
      <c r="KWW1" s="25"/>
      <c r="KWX1" s="25"/>
      <c r="KWY1" s="25"/>
      <c r="KXE1" s="25"/>
      <c r="KXF1" s="25"/>
      <c r="KXG1" s="25"/>
      <c r="KXM1" s="25"/>
      <c r="KXN1" s="25"/>
      <c r="KXO1" s="25"/>
      <c r="KXU1" s="25"/>
      <c r="KXV1" s="25"/>
      <c r="KXW1" s="25"/>
      <c r="KYC1" s="25"/>
      <c r="KYD1" s="25"/>
      <c r="KYE1" s="25"/>
      <c r="KYK1" s="25"/>
      <c r="KYL1" s="25"/>
      <c r="KYM1" s="25"/>
      <c r="KYS1" s="25"/>
      <c r="KYT1" s="25"/>
      <c r="KYU1" s="25"/>
      <c r="KZA1" s="25"/>
      <c r="KZB1" s="25"/>
      <c r="KZC1" s="25"/>
      <c r="KZI1" s="25"/>
      <c r="KZJ1" s="25"/>
      <c r="KZK1" s="25"/>
      <c r="KZQ1" s="25"/>
      <c r="KZR1" s="25"/>
      <c r="KZS1" s="25"/>
      <c r="KZY1" s="25"/>
      <c r="KZZ1" s="25"/>
      <c r="LAA1" s="25"/>
      <c r="LAG1" s="25"/>
      <c r="LAH1" s="25"/>
      <c r="LAI1" s="25"/>
      <c r="LAO1" s="25"/>
      <c r="LAP1" s="25"/>
      <c r="LAQ1" s="25"/>
      <c r="LAW1" s="25"/>
      <c r="LAX1" s="25"/>
      <c r="LAY1" s="25"/>
      <c r="LBE1" s="25"/>
      <c r="LBF1" s="25"/>
      <c r="LBG1" s="25"/>
      <c r="LBM1" s="25"/>
      <c r="LBN1" s="25"/>
      <c r="LBO1" s="25"/>
      <c r="LBU1" s="25"/>
      <c r="LBV1" s="25"/>
      <c r="LBW1" s="25"/>
      <c r="LCC1" s="25"/>
      <c r="LCD1" s="25"/>
      <c r="LCE1" s="25"/>
      <c r="LCK1" s="25"/>
      <c r="LCL1" s="25"/>
      <c r="LCM1" s="25"/>
      <c r="LCS1" s="25"/>
      <c r="LCT1" s="25"/>
      <c r="LCU1" s="25"/>
      <c r="LDA1" s="25"/>
      <c r="LDB1" s="25"/>
      <c r="LDC1" s="25"/>
      <c r="LDI1" s="25"/>
      <c r="LDJ1" s="25"/>
      <c r="LDK1" s="25"/>
      <c r="LDQ1" s="25"/>
      <c r="LDR1" s="25"/>
      <c r="LDS1" s="25"/>
      <c r="LDY1" s="25"/>
      <c r="LDZ1" s="25"/>
      <c r="LEA1" s="25"/>
      <c r="LEG1" s="25"/>
      <c r="LEH1" s="25"/>
      <c r="LEI1" s="25"/>
      <c r="LEO1" s="25"/>
      <c r="LEP1" s="25"/>
      <c r="LEQ1" s="25"/>
      <c r="LEW1" s="25"/>
      <c r="LEX1" s="25"/>
      <c r="LEY1" s="25"/>
      <c r="LFE1" s="25"/>
      <c r="LFF1" s="25"/>
      <c r="LFG1" s="25"/>
      <c r="LFM1" s="25"/>
      <c r="LFN1" s="25"/>
      <c r="LFO1" s="25"/>
      <c r="LFU1" s="25"/>
      <c r="LFV1" s="25"/>
      <c r="LFW1" s="25"/>
      <c r="LGC1" s="25"/>
      <c r="LGD1" s="25"/>
      <c r="LGE1" s="25"/>
      <c r="LGK1" s="25"/>
      <c r="LGL1" s="25"/>
      <c r="LGM1" s="25"/>
      <c r="LGS1" s="25"/>
      <c r="LGT1" s="25"/>
      <c r="LGU1" s="25"/>
      <c r="LHA1" s="25"/>
      <c r="LHB1" s="25"/>
      <c r="LHC1" s="25"/>
      <c r="LHI1" s="25"/>
      <c r="LHJ1" s="25"/>
      <c r="LHK1" s="25"/>
      <c r="LHQ1" s="25"/>
      <c r="LHR1" s="25"/>
      <c r="LHS1" s="25"/>
      <c r="LHY1" s="25"/>
      <c r="LHZ1" s="25"/>
      <c r="LIA1" s="25"/>
      <c r="LIG1" s="25"/>
      <c r="LIH1" s="25"/>
      <c r="LII1" s="25"/>
      <c r="LIO1" s="25"/>
      <c r="LIP1" s="25"/>
      <c r="LIQ1" s="25"/>
      <c r="LIW1" s="25"/>
      <c r="LIX1" s="25"/>
      <c r="LIY1" s="25"/>
      <c r="LJE1" s="25"/>
      <c r="LJF1" s="25"/>
      <c r="LJG1" s="25"/>
      <c r="LJM1" s="25"/>
      <c r="LJN1" s="25"/>
      <c r="LJO1" s="25"/>
      <c r="LJU1" s="25"/>
      <c r="LJV1" s="25"/>
      <c r="LJW1" s="25"/>
      <c r="LKC1" s="25"/>
      <c r="LKD1" s="25"/>
      <c r="LKE1" s="25"/>
      <c r="LKK1" s="25"/>
      <c r="LKL1" s="25"/>
      <c r="LKM1" s="25"/>
      <c r="LKS1" s="25"/>
      <c r="LKT1" s="25"/>
      <c r="LKU1" s="25"/>
      <c r="LLA1" s="25"/>
      <c r="LLB1" s="25"/>
      <c r="LLC1" s="25"/>
      <c r="LLI1" s="25"/>
      <c r="LLJ1" s="25"/>
      <c r="LLK1" s="25"/>
      <c r="LLQ1" s="25"/>
      <c r="LLR1" s="25"/>
      <c r="LLS1" s="25"/>
      <c r="LLY1" s="25"/>
      <c r="LLZ1" s="25"/>
      <c r="LMA1" s="25"/>
      <c r="LMG1" s="25"/>
      <c r="LMH1" s="25"/>
      <c r="LMI1" s="25"/>
      <c r="LMO1" s="25"/>
      <c r="LMP1" s="25"/>
      <c r="LMQ1" s="25"/>
      <c r="LMW1" s="25"/>
      <c r="LMX1" s="25"/>
      <c r="LMY1" s="25"/>
      <c r="LNE1" s="25"/>
      <c r="LNF1" s="25"/>
      <c r="LNG1" s="25"/>
      <c r="LNM1" s="25"/>
      <c r="LNN1" s="25"/>
      <c r="LNO1" s="25"/>
      <c r="LNU1" s="25"/>
      <c r="LNV1" s="25"/>
      <c r="LNW1" s="25"/>
      <c r="LOC1" s="25"/>
      <c r="LOD1" s="25"/>
      <c r="LOE1" s="25"/>
      <c r="LOK1" s="25"/>
      <c r="LOL1" s="25"/>
      <c r="LOM1" s="25"/>
      <c r="LOS1" s="25"/>
      <c r="LOT1" s="25"/>
      <c r="LOU1" s="25"/>
      <c r="LPA1" s="25"/>
      <c r="LPB1" s="25"/>
      <c r="LPC1" s="25"/>
      <c r="LPI1" s="25"/>
      <c r="LPJ1" s="25"/>
      <c r="LPK1" s="25"/>
      <c r="LPQ1" s="25"/>
      <c r="LPR1" s="25"/>
      <c r="LPS1" s="25"/>
      <c r="LPY1" s="25"/>
      <c r="LPZ1" s="25"/>
      <c r="LQA1" s="25"/>
      <c r="LQG1" s="25"/>
      <c r="LQH1" s="25"/>
      <c r="LQI1" s="25"/>
      <c r="LQO1" s="25"/>
      <c r="LQP1" s="25"/>
      <c r="LQQ1" s="25"/>
      <c r="LQW1" s="25"/>
      <c r="LQX1" s="25"/>
      <c r="LQY1" s="25"/>
      <c r="LRE1" s="25"/>
      <c r="LRF1" s="25"/>
      <c r="LRG1" s="25"/>
      <c r="LRM1" s="25"/>
      <c r="LRN1" s="25"/>
      <c r="LRO1" s="25"/>
      <c r="LRU1" s="25"/>
      <c r="LRV1" s="25"/>
      <c r="LRW1" s="25"/>
      <c r="LSC1" s="25"/>
      <c r="LSD1" s="25"/>
      <c r="LSE1" s="25"/>
      <c r="LSK1" s="25"/>
      <c r="LSL1" s="25"/>
      <c r="LSM1" s="25"/>
      <c r="LSS1" s="25"/>
      <c r="LST1" s="25"/>
      <c r="LSU1" s="25"/>
      <c r="LTA1" s="25"/>
      <c r="LTB1" s="25"/>
      <c r="LTC1" s="25"/>
      <c r="LTI1" s="25"/>
      <c r="LTJ1" s="25"/>
      <c r="LTK1" s="25"/>
      <c r="LTQ1" s="25"/>
      <c r="LTR1" s="25"/>
      <c r="LTS1" s="25"/>
      <c r="LTY1" s="25"/>
      <c r="LTZ1" s="25"/>
      <c r="LUA1" s="25"/>
      <c r="LUG1" s="25"/>
      <c r="LUH1" s="25"/>
      <c r="LUI1" s="25"/>
      <c r="LUO1" s="25"/>
      <c r="LUP1" s="25"/>
      <c r="LUQ1" s="25"/>
      <c r="LUW1" s="25"/>
      <c r="LUX1" s="25"/>
      <c r="LUY1" s="25"/>
      <c r="LVE1" s="25"/>
      <c r="LVF1" s="25"/>
      <c r="LVG1" s="25"/>
      <c r="LVM1" s="25"/>
      <c r="LVN1" s="25"/>
      <c r="LVO1" s="25"/>
      <c r="LVU1" s="25"/>
      <c r="LVV1" s="25"/>
      <c r="LVW1" s="25"/>
      <c r="LWC1" s="25"/>
      <c r="LWD1" s="25"/>
      <c r="LWE1" s="25"/>
      <c r="LWK1" s="25"/>
      <c r="LWL1" s="25"/>
      <c r="LWM1" s="25"/>
      <c r="LWS1" s="25"/>
      <c r="LWT1" s="25"/>
      <c r="LWU1" s="25"/>
      <c r="LXA1" s="25"/>
      <c r="LXB1" s="25"/>
      <c r="LXC1" s="25"/>
      <c r="LXI1" s="25"/>
      <c r="LXJ1" s="25"/>
      <c r="LXK1" s="25"/>
      <c r="LXQ1" s="25"/>
      <c r="LXR1" s="25"/>
      <c r="LXS1" s="25"/>
      <c r="LXY1" s="25"/>
      <c r="LXZ1" s="25"/>
      <c r="LYA1" s="25"/>
      <c r="LYG1" s="25"/>
      <c r="LYH1" s="25"/>
      <c r="LYI1" s="25"/>
      <c r="LYO1" s="25"/>
      <c r="LYP1" s="25"/>
      <c r="LYQ1" s="25"/>
      <c r="LYW1" s="25"/>
      <c r="LYX1" s="25"/>
      <c r="LYY1" s="25"/>
      <c r="LZE1" s="25"/>
      <c r="LZF1" s="25"/>
      <c r="LZG1" s="25"/>
      <c r="LZM1" s="25"/>
      <c r="LZN1" s="25"/>
      <c r="LZO1" s="25"/>
      <c r="LZU1" s="25"/>
      <c r="LZV1" s="25"/>
      <c r="LZW1" s="25"/>
      <c r="MAC1" s="25"/>
      <c r="MAD1" s="25"/>
      <c r="MAE1" s="25"/>
      <c r="MAK1" s="25"/>
      <c r="MAL1" s="25"/>
      <c r="MAM1" s="25"/>
      <c r="MAS1" s="25"/>
      <c r="MAT1" s="25"/>
      <c r="MAU1" s="25"/>
      <c r="MBA1" s="25"/>
      <c r="MBB1" s="25"/>
      <c r="MBC1" s="25"/>
      <c r="MBI1" s="25"/>
      <c r="MBJ1" s="25"/>
      <c r="MBK1" s="25"/>
      <c r="MBQ1" s="25"/>
      <c r="MBR1" s="25"/>
      <c r="MBS1" s="25"/>
      <c r="MBY1" s="25"/>
      <c r="MBZ1" s="25"/>
      <c r="MCA1" s="25"/>
      <c r="MCG1" s="25"/>
      <c r="MCH1" s="25"/>
      <c r="MCI1" s="25"/>
      <c r="MCO1" s="25"/>
      <c r="MCP1" s="25"/>
      <c r="MCQ1" s="25"/>
      <c r="MCW1" s="25"/>
      <c r="MCX1" s="25"/>
      <c r="MCY1" s="25"/>
      <c r="MDE1" s="25"/>
      <c r="MDF1" s="25"/>
      <c r="MDG1" s="25"/>
      <c r="MDM1" s="25"/>
      <c r="MDN1" s="25"/>
      <c r="MDO1" s="25"/>
      <c r="MDU1" s="25"/>
      <c r="MDV1" s="25"/>
      <c r="MDW1" s="25"/>
      <c r="MEC1" s="25"/>
      <c r="MED1" s="25"/>
      <c r="MEE1" s="25"/>
      <c r="MEK1" s="25"/>
      <c r="MEL1" s="25"/>
      <c r="MEM1" s="25"/>
      <c r="MES1" s="25"/>
      <c r="MET1" s="25"/>
      <c r="MEU1" s="25"/>
      <c r="MFA1" s="25"/>
      <c r="MFB1" s="25"/>
      <c r="MFC1" s="25"/>
      <c r="MFI1" s="25"/>
      <c r="MFJ1" s="25"/>
      <c r="MFK1" s="25"/>
      <c r="MFQ1" s="25"/>
      <c r="MFR1" s="25"/>
      <c r="MFS1" s="25"/>
      <c r="MFY1" s="25"/>
      <c r="MFZ1" s="25"/>
      <c r="MGA1" s="25"/>
      <c r="MGG1" s="25"/>
      <c r="MGH1" s="25"/>
      <c r="MGI1" s="25"/>
      <c r="MGO1" s="25"/>
      <c r="MGP1" s="25"/>
      <c r="MGQ1" s="25"/>
      <c r="MGW1" s="25"/>
      <c r="MGX1" s="25"/>
      <c r="MGY1" s="25"/>
      <c r="MHE1" s="25"/>
      <c r="MHF1" s="25"/>
      <c r="MHG1" s="25"/>
      <c r="MHM1" s="25"/>
      <c r="MHN1" s="25"/>
      <c r="MHO1" s="25"/>
      <c r="MHU1" s="25"/>
      <c r="MHV1" s="25"/>
      <c r="MHW1" s="25"/>
      <c r="MIC1" s="25"/>
      <c r="MID1" s="25"/>
      <c r="MIE1" s="25"/>
      <c r="MIK1" s="25"/>
      <c r="MIL1" s="25"/>
      <c r="MIM1" s="25"/>
      <c r="MIS1" s="25"/>
      <c r="MIT1" s="25"/>
      <c r="MIU1" s="25"/>
      <c r="MJA1" s="25"/>
      <c r="MJB1" s="25"/>
      <c r="MJC1" s="25"/>
      <c r="MJI1" s="25"/>
      <c r="MJJ1" s="25"/>
      <c r="MJK1" s="25"/>
      <c r="MJQ1" s="25"/>
      <c r="MJR1" s="25"/>
      <c r="MJS1" s="25"/>
      <c r="MJY1" s="25"/>
      <c r="MJZ1" s="25"/>
      <c r="MKA1" s="25"/>
      <c r="MKG1" s="25"/>
      <c r="MKH1" s="25"/>
      <c r="MKI1" s="25"/>
      <c r="MKO1" s="25"/>
      <c r="MKP1" s="25"/>
      <c r="MKQ1" s="25"/>
      <c r="MKW1" s="25"/>
      <c r="MKX1" s="25"/>
      <c r="MKY1" s="25"/>
      <c r="MLE1" s="25"/>
      <c r="MLF1" s="25"/>
      <c r="MLG1" s="25"/>
      <c r="MLM1" s="25"/>
      <c r="MLN1" s="25"/>
      <c r="MLO1" s="25"/>
      <c r="MLU1" s="25"/>
      <c r="MLV1" s="25"/>
      <c r="MLW1" s="25"/>
      <c r="MMC1" s="25"/>
      <c r="MMD1" s="25"/>
      <c r="MME1" s="25"/>
      <c r="MMK1" s="25"/>
      <c r="MML1" s="25"/>
      <c r="MMM1" s="25"/>
      <c r="MMS1" s="25"/>
      <c r="MMT1" s="25"/>
      <c r="MMU1" s="25"/>
      <c r="MNA1" s="25"/>
      <c r="MNB1" s="25"/>
      <c r="MNC1" s="25"/>
      <c r="MNI1" s="25"/>
      <c r="MNJ1" s="25"/>
      <c r="MNK1" s="25"/>
      <c r="MNQ1" s="25"/>
      <c r="MNR1" s="25"/>
      <c r="MNS1" s="25"/>
      <c r="MNY1" s="25"/>
      <c r="MNZ1" s="25"/>
      <c r="MOA1" s="25"/>
      <c r="MOG1" s="25"/>
      <c r="MOH1" s="25"/>
      <c r="MOI1" s="25"/>
      <c r="MOO1" s="25"/>
      <c r="MOP1" s="25"/>
      <c r="MOQ1" s="25"/>
      <c r="MOW1" s="25"/>
      <c r="MOX1" s="25"/>
      <c r="MOY1" s="25"/>
      <c r="MPE1" s="25"/>
      <c r="MPF1" s="25"/>
      <c r="MPG1" s="25"/>
      <c r="MPM1" s="25"/>
      <c r="MPN1" s="25"/>
      <c r="MPO1" s="25"/>
      <c r="MPU1" s="25"/>
      <c r="MPV1" s="25"/>
      <c r="MPW1" s="25"/>
      <c r="MQC1" s="25"/>
      <c r="MQD1" s="25"/>
      <c r="MQE1" s="25"/>
      <c r="MQK1" s="25"/>
      <c r="MQL1" s="25"/>
      <c r="MQM1" s="25"/>
      <c r="MQS1" s="25"/>
      <c r="MQT1" s="25"/>
      <c r="MQU1" s="25"/>
      <c r="MRA1" s="25"/>
      <c r="MRB1" s="25"/>
      <c r="MRC1" s="25"/>
      <c r="MRI1" s="25"/>
      <c r="MRJ1" s="25"/>
      <c r="MRK1" s="25"/>
      <c r="MRQ1" s="25"/>
      <c r="MRR1" s="25"/>
      <c r="MRS1" s="25"/>
      <c r="MRY1" s="25"/>
      <c r="MRZ1" s="25"/>
      <c r="MSA1" s="25"/>
      <c r="MSG1" s="25"/>
      <c r="MSH1" s="25"/>
      <c r="MSI1" s="25"/>
      <c r="MSO1" s="25"/>
      <c r="MSP1" s="25"/>
      <c r="MSQ1" s="25"/>
      <c r="MSW1" s="25"/>
      <c r="MSX1" s="25"/>
      <c r="MSY1" s="25"/>
      <c r="MTE1" s="25"/>
      <c r="MTF1" s="25"/>
      <c r="MTG1" s="25"/>
      <c r="MTM1" s="25"/>
      <c r="MTN1" s="25"/>
      <c r="MTO1" s="25"/>
      <c r="MTU1" s="25"/>
      <c r="MTV1" s="25"/>
      <c r="MTW1" s="25"/>
      <c r="MUC1" s="25"/>
      <c r="MUD1" s="25"/>
      <c r="MUE1" s="25"/>
      <c r="MUK1" s="25"/>
      <c r="MUL1" s="25"/>
      <c r="MUM1" s="25"/>
      <c r="MUS1" s="25"/>
      <c r="MUT1" s="25"/>
      <c r="MUU1" s="25"/>
      <c r="MVA1" s="25"/>
      <c r="MVB1" s="25"/>
      <c r="MVC1" s="25"/>
      <c r="MVI1" s="25"/>
      <c r="MVJ1" s="25"/>
      <c r="MVK1" s="25"/>
      <c r="MVQ1" s="25"/>
      <c r="MVR1" s="25"/>
      <c r="MVS1" s="25"/>
      <c r="MVY1" s="25"/>
      <c r="MVZ1" s="25"/>
      <c r="MWA1" s="25"/>
      <c r="MWG1" s="25"/>
      <c r="MWH1" s="25"/>
      <c r="MWI1" s="25"/>
      <c r="MWO1" s="25"/>
      <c r="MWP1" s="25"/>
      <c r="MWQ1" s="25"/>
      <c r="MWW1" s="25"/>
      <c r="MWX1" s="25"/>
      <c r="MWY1" s="25"/>
      <c r="MXE1" s="25"/>
      <c r="MXF1" s="25"/>
      <c r="MXG1" s="25"/>
      <c r="MXM1" s="25"/>
      <c r="MXN1" s="25"/>
      <c r="MXO1" s="25"/>
      <c r="MXU1" s="25"/>
      <c r="MXV1" s="25"/>
      <c r="MXW1" s="25"/>
      <c r="MYC1" s="25"/>
      <c r="MYD1" s="25"/>
      <c r="MYE1" s="25"/>
      <c r="MYK1" s="25"/>
      <c r="MYL1" s="25"/>
      <c r="MYM1" s="25"/>
      <c r="MYS1" s="25"/>
      <c r="MYT1" s="25"/>
      <c r="MYU1" s="25"/>
      <c r="MZA1" s="25"/>
      <c r="MZB1" s="25"/>
      <c r="MZC1" s="25"/>
      <c r="MZI1" s="25"/>
      <c r="MZJ1" s="25"/>
      <c r="MZK1" s="25"/>
      <c r="MZQ1" s="25"/>
      <c r="MZR1" s="25"/>
      <c r="MZS1" s="25"/>
      <c r="MZY1" s="25"/>
      <c r="MZZ1" s="25"/>
      <c r="NAA1" s="25"/>
      <c r="NAG1" s="25"/>
      <c r="NAH1" s="25"/>
      <c r="NAI1" s="25"/>
      <c r="NAO1" s="25"/>
      <c r="NAP1" s="25"/>
      <c r="NAQ1" s="25"/>
      <c r="NAW1" s="25"/>
      <c r="NAX1" s="25"/>
      <c r="NAY1" s="25"/>
      <c r="NBE1" s="25"/>
      <c r="NBF1" s="25"/>
      <c r="NBG1" s="25"/>
      <c r="NBM1" s="25"/>
      <c r="NBN1" s="25"/>
      <c r="NBO1" s="25"/>
      <c r="NBU1" s="25"/>
      <c r="NBV1" s="25"/>
      <c r="NBW1" s="25"/>
      <c r="NCC1" s="25"/>
      <c r="NCD1" s="25"/>
      <c r="NCE1" s="25"/>
      <c r="NCK1" s="25"/>
      <c r="NCL1" s="25"/>
      <c r="NCM1" s="25"/>
      <c r="NCS1" s="25"/>
      <c r="NCT1" s="25"/>
      <c r="NCU1" s="25"/>
      <c r="NDA1" s="25"/>
      <c r="NDB1" s="25"/>
      <c r="NDC1" s="25"/>
      <c r="NDI1" s="25"/>
      <c r="NDJ1" s="25"/>
      <c r="NDK1" s="25"/>
      <c r="NDQ1" s="25"/>
      <c r="NDR1" s="25"/>
      <c r="NDS1" s="25"/>
      <c r="NDY1" s="25"/>
      <c r="NDZ1" s="25"/>
      <c r="NEA1" s="25"/>
      <c r="NEG1" s="25"/>
      <c r="NEH1" s="25"/>
      <c r="NEI1" s="25"/>
      <c r="NEO1" s="25"/>
      <c r="NEP1" s="25"/>
      <c r="NEQ1" s="25"/>
      <c r="NEW1" s="25"/>
      <c r="NEX1" s="25"/>
      <c r="NEY1" s="25"/>
      <c r="NFE1" s="25"/>
      <c r="NFF1" s="25"/>
      <c r="NFG1" s="25"/>
      <c r="NFM1" s="25"/>
      <c r="NFN1" s="25"/>
      <c r="NFO1" s="25"/>
      <c r="NFU1" s="25"/>
      <c r="NFV1" s="25"/>
      <c r="NFW1" s="25"/>
      <c r="NGC1" s="25"/>
      <c r="NGD1" s="25"/>
      <c r="NGE1" s="25"/>
      <c r="NGK1" s="25"/>
      <c r="NGL1" s="25"/>
      <c r="NGM1" s="25"/>
      <c r="NGS1" s="25"/>
      <c r="NGT1" s="25"/>
      <c r="NGU1" s="25"/>
      <c r="NHA1" s="25"/>
      <c r="NHB1" s="25"/>
      <c r="NHC1" s="25"/>
      <c r="NHI1" s="25"/>
      <c r="NHJ1" s="25"/>
      <c r="NHK1" s="25"/>
      <c r="NHQ1" s="25"/>
      <c r="NHR1" s="25"/>
      <c r="NHS1" s="25"/>
      <c r="NHY1" s="25"/>
      <c r="NHZ1" s="25"/>
      <c r="NIA1" s="25"/>
      <c r="NIG1" s="25"/>
      <c r="NIH1" s="25"/>
      <c r="NII1" s="25"/>
      <c r="NIO1" s="25"/>
      <c r="NIP1" s="25"/>
      <c r="NIQ1" s="25"/>
      <c r="NIW1" s="25"/>
      <c r="NIX1" s="25"/>
      <c r="NIY1" s="25"/>
      <c r="NJE1" s="25"/>
      <c r="NJF1" s="25"/>
      <c r="NJG1" s="25"/>
      <c r="NJM1" s="25"/>
      <c r="NJN1" s="25"/>
      <c r="NJO1" s="25"/>
      <c r="NJU1" s="25"/>
      <c r="NJV1" s="25"/>
      <c r="NJW1" s="25"/>
      <c r="NKC1" s="25"/>
      <c r="NKD1" s="25"/>
      <c r="NKE1" s="25"/>
      <c r="NKK1" s="25"/>
      <c r="NKL1" s="25"/>
      <c r="NKM1" s="25"/>
      <c r="NKS1" s="25"/>
      <c r="NKT1" s="25"/>
      <c r="NKU1" s="25"/>
      <c r="NLA1" s="25"/>
      <c r="NLB1" s="25"/>
      <c r="NLC1" s="25"/>
      <c r="NLI1" s="25"/>
      <c r="NLJ1" s="25"/>
      <c r="NLK1" s="25"/>
      <c r="NLQ1" s="25"/>
      <c r="NLR1" s="25"/>
      <c r="NLS1" s="25"/>
      <c r="NLY1" s="25"/>
      <c r="NLZ1" s="25"/>
      <c r="NMA1" s="25"/>
      <c r="NMG1" s="25"/>
      <c r="NMH1" s="25"/>
      <c r="NMI1" s="25"/>
      <c r="NMO1" s="25"/>
      <c r="NMP1" s="25"/>
      <c r="NMQ1" s="25"/>
      <c r="NMW1" s="25"/>
      <c r="NMX1" s="25"/>
      <c r="NMY1" s="25"/>
      <c r="NNE1" s="25"/>
      <c r="NNF1" s="25"/>
      <c r="NNG1" s="25"/>
      <c r="NNM1" s="25"/>
      <c r="NNN1" s="25"/>
      <c r="NNO1" s="25"/>
      <c r="NNU1" s="25"/>
      <c r="NNV1" s="25"/>
      <c r="NNW1" s="25"/>
      <c r="NOC1" s="25"/>
      <c r="NOD1" s="25"/>
      <c r="NOE1" s="25"/>
      <c r="NOK1" s="25"/>
      <c r="NOL1" s="25"/>
      <c r="NOM1" s="25"/>
      <c r="NOS1" s="25"/>
      <c r="NOT1" s="25"/>
      <c r="NOU1" s="25"/>
      <c r="NPA1" s="25"/>
      <c r="NPB1" s="25"/>
      <c r="NPC1" s="25"/>
      <c r="NPI1" s="25"/>
      <c r="NPJ1" s="25"/>
      <c r="NPK1" s="25"/>
      <c r="NPQ1" s="25"/>
      <c r="NPR1" s="25"/>
      <c r="NPS1" s="25"/>
      <c r="NPY1" s="25"/>
      <c r="NPZ1" s="25"/>
      <c r="NQA1" s="25"/>
      <c r="NQG1" s="25"/>
      <c r="NQH1" s="25"/>
      <c r="NQI1" s="25"/>
      <c r="NQO1" s="25"/>
      <c r="NQP1" s="25"/>
      <c r="NQQ1" s="25"/>
      <c r="NQW1" s="25"/>
      <c r="NQX1" s="25"/>
      <c r="NQY1" s="25"/>
      <c r="NRE1" s="25"/>
      <c r="NRF1" s="25"/>
      <c r="NRG1" s="25"/>
      <c r="NRM1" s="25"/>
      <c r="NRN1" s="25"/>
      <c r="NRO1" s="25"/>
      <c r="NRU1" s="25"/>
      <c r="NRV1" s="25"/>
      <c r="NRW1" s="25"/>
      <c r="NSC1" s="25"/>
      <c r="NSD1" s="25"/>
      <c r="NSE1" s="25"/>
      <c r="NSK1" s="25"/>
      <c r="NSL1" s="25"/>
      <c r="NSM1" s="25"/>
      <c r="NSS1" s="25"/>
      <c r="NST1" s="25"/>
      <c r="NSU1" s="25"/>
      <c r="NTA1" s="25"/>
      <c r="NTB1" s="25"/>
      <c r="NTC1" s="25"/>
      <c r="NTI1" s="25"/>
      <c r="NTJ1" s="25"/>
      <c r="NTK1" s="25"/>
      <c r="NTQ1" s="25"/>
      <c r="NTR1" s="25"/>
      <c r="NTS1" s="25"/>
      <c r="NTY1" s="25"/>
      <c r="NTZ1" s="25"/>
      <c r="NUA1" s="25"/>
      <c r="NUG1" s="25"/>
      <c r="NUH1" s="25"/>
      <c r="NUI1" s="25"/>
      <c r="NUO1" s="25"/>
      <c r="NUP1" s="25"/>
      <c r="NUQ1" s="25"/>
      <c r="NUW1" s="25"/>
      <c r="NUX1" s="25"/>
      <c r="NUY1" s="25"/>
      <c r="NVE1" s="25"/>
      <c r="NVF1" s="25"/>
      <c r="NVG1" s="25"/>
      <c r="NVM1" s="25"/>
      <c r="NVN1" s="25"/>
      <c r="NVO1" s="25"/>
      <c r="NVU1" s="25"/>
      <c r="NVV1" s="25"/>
      <c r="NVW1" s="25"/>
      <c r="NWC1" s="25"/>
      <c r="NWD1" s="25"/>
      <c r="NWE1" s="25"/>
      <c r="NWK1" s="25"/>
      <c r="NWL1" s="25"/>
      <c r="NWM1" s="25"/>
      <c r="NWS1" s="25"/>
      <c r="NWT1" s="25"/>
      <c r="NWU1" s="25"/>
      <c r="NXA1" s="25"/>
      <c r="NXB1" s="25"/>
      <c r="NXC1" s="25"/>
      <c r="NXI1" s="25"/>
      <c r="NXJ1" s="25"/>
      <c r="NXK1" s="25"/>
      <c r="NXQ1" s="25"/>
      <c r="NXR1" s="25"/>
      <c r="NXS1" s="25"/>
      <c r="NXY1" s="25"/>
      <c r="NXZ1" s="25"/>
      <c r="NYA1" s="25"/>
      <c r="NYG1" s="25"/>
      <c r="NYH1" s="25"/>
      <c r="NYI1" s="25"/>
      <c r="NYO1" s="25"/>
      <c r="NYP1" s="25"/>
      <c r="NYQ1" s="25"/>
      <c r="NYW1" s="25"/>
      <c r="NYX1" s="25"/>
      <c r="NYY1" s="25"/>
      <c r="NZE1" s="25"/>
      <c r="NZF1" s="25"/>
      <c r="NZG1" s="25"/>
      <c r="NZM1" s="25"/>
      <c r="NZN1" s="25"/>
      <c r="NZO1" s="25"/>
      <c r="NZU1" s="25"/>
      <c r="NZV1" s="25"/>
      <c r="NZW1" s="25"/>
      <c r="OAC1" s="25"/>
      <c r="OAD1" s="25"/>
      <c r="OAE1" s="25"/>
      <c r="OAK1" s="25"/>
      <c r="OAL1" s="25"/>
      <c r="OAM1" s="25"/>
      <c r="OAS1" s="25"/>
      <c r="OAT1" s="25"/>
      <c r="OAU1" s="25"/>
      <c r="OBA1" s="25"/>
      <c r="OBB1" s="25"/>
      <c r="OBC1" s="25"/>
      <c r="OBI1" s="25"/>
      <c r="OBJ1" s="25"/>
      <c r="OBK1" s="25"/>
      <c r="OBQ1" s="25"/>
      <c r="OBR1" s="25"/>
      <c r="OBS1" s="25"/>
      <c r="OBY1" s="25"/>
      <c r="OBZ1" s="25"/>
      <c r="OCA1" s="25"/>
      <c r="OCG1" s="25"/>
      <c r="OCH1" s="25"/>
      <c r="OCI1" s="25"/>
      <c r="OCO1" s="25"/>
      <c r="OCP1" s="25"/>
      <c r="OCQ1" s="25"/>
      <c r="OCW1" s="25"/>
      <c r="OCX1" s="25"/>
      <c r="OCY1" s="25"/>
      <c r="ODE1" s="25"/>
      <c r="ODF1" s="25"/>
      <c r="ODG1" s="25"/>
      <c r="ODM1" s="25"/>
      <c r="ODN1" s="25"/>
      <c r="ODO1" s="25"/>
      <c r="ODU1" s="25"/>
      <c r="ODV1" s="25"/>
      <c r="ODW1" s="25"/>
      <c r="OEC1" s="25"/>
      <c r="OED1" s="25"/>
      <c r="OEE1" s="25"/>
      <c r="OEK1" s="25"/>
      <c r="OEL1" s="25"/>
      <c r="OEM1" s="25"/>
      <c r="OES1" s="25"/>
      <c r="OET1" s="25"/>
      <c r="OEU1" s="25"/>
      <c r="OFA1" s="25"/>
      <c r="OFB1" s="25"/>
      <c r="OFC1" s="25"/>
      <c r="OFI1" s="25"/>
      <c r="OFJ1" s="25"/>
      <c r="OFK1" s="25"/>
      <c r="OFQ1" s="25"/>
      <c r="OFR1" s="25"/>
      <c r="OFS1" s="25"/>
      <c r="OFY1" s="25"/>
      <c r="OFZ1" s="25"/>
      <c r="OGA1" s="25"/>
      <c r="OGG1" s="25"/>
      <c r="OGH1" s="25"/>
      <c r="OGI1" s="25"/>
      <c r="OGO1" s="25"/>
      <c r="OGP1" s="25"/>
      <c r="OGQ1" s="25"/>
      <c r="OGW1" s="25"/>
      <c r="OGX1" s="25"/>
      <c r="OGY1" s="25"/>
      <c r="OHE1" s="25"/>
      <c r="OHF1" s="25"/>
      <c r="OHG1" s="25"/>
      <c r="OHM1" s="25"/>
      <c r="OHN1" s="25"/>
      <c r="OHO1" s="25"/>
      <c r="OHU1" s="25"/>
      <c r="OHV1" s="25"/>
      <c r="OHW1" s="25"/>
      <c r="OIC1" s="25"/>
      <c r="OID1" s="25"/>
      <c r="OIE1" s="25"/>
      <c r="OIK1" s="25"/>
      <c r="OIL1" s="25"/>
      <c r="OIM1" s="25"/>
      <c r="OIS1" s="25"/>
      <c r="OIT1" s="25"/>
      <c r="OIU1" s="25"/>
      <c r="OJA1" s="25"/>
      <c r="OJB1" s="25"/>
      <c r="OJC1" s="25"/>
      <c r="OJI1" s="25"/>
      <c r="OJJ1" s="25"/>
      <c r="OJK1" s="25"/>
      <c r="OJQ1" s="25"/>
      <c r="OJR1" s="25"/>
      <c r="OJS1" s="25"/>
      <c r="OJY1" s="25"/>
      <c r="OJZ1" s="25"/>
      <c r="OKA1" s="25"/>
      <c r="OKG1" s="25"/>
      <c r="OKH1" s="25"/>
      <c r="OKI1" s="25"/>
      <c r="OKO1" s="25"/>
      <c r="OKP1" s="25"/>
      <c r="OKQ1" s="25"/>
      <c r="OKW1" s="25"/>
      <c r="OKX1" s="25"/>
      <c r="OKY1" s="25"/>
      <c r="OLE1" s="25"/>
      <c r="OLF1" s="25"/>
      <c r="OLG1" s="25"/>
      <c r="OLM1" s="25"/>
      <c r="OLN1" s="25"/>
      <c r="OLO1" s="25"/>
      <c r="OLU1" s="25"/>
      <c r="OLV1" s="25"/>
      <c r="OLW1" s="25"/>
      <c r="OMC1" s="25"/>
      <c r="OMD1" s="25"/>
      <c r="OME1" s="25"/>
      <c r="OMK1" s="25"/>
      <c r="OML1" s="25"/>
      <c r="OMM1" s="25"/>
      <c r="OMS1" s="25"/>
      <c r="OMT1" s="25"/>
      <c r="OMU1" s="25"/>
      <c r="ONA1" s="25"/>
      <c r="ONB1" s="25"/>
      <c r="ONC1" s="25"/>
      <c r="ONI1" s="25"/>
      <c r="ONJ1" s="25"/>
      <c r="ONK1" s="25"/>
      <c r="ONQ1" s="25"/>
      <c r="ONR1" s="25"/>
      <c r="ONS1" s="25"/>
      <c r="ONY1" s="25"/>
      <c r="ONZ1" s="25"/>
      <c r="OOA1" s="25"/>
      <c r="OOG1" s="25"/>
      <c r="OOH1" s="25"/>
      <c r="OOI1" s="25"/>
      <c r="OOO1" s="25"/>
      <c r="OOP1" s="25"/>
      <c r="OOQ1" s="25"/>
      <c r="OOW1" s="25"/>
      <c r="OOX1" s="25"/>
      <c r="OOY1" s="25"/>
      <c r="OPE1" s="25"/>
      <c r="OPF1" s="25"/>
      <c r="OPG1" s="25"/>
      <c r="OPM1" s="25"/>
      <c r="OPN1" s="25"/>
      <c r="OPO1" s="25"/>
      <c r="OPU1" s="25"/>
      <c r="OPV1" s="25"/>
      <c r="OPW1" s="25"/>
      <c r="OQC1" s="25"/>
      <c r="OQD1" s="25"/>
      <c r="OQE1" s="25"/>
      <c r="OQK1" s="25"/>
      <c r="OQL1" s="25"/>
      <c r="OQM1" s="25"/>
      <c r="OQS1" s="25"/>
      <c r="OQT1" s="25"/>
      <c r="OQU1" s="25"/>
      <c r="ORA1" s="25"/>
      <c r="ORB1" s="25"/>
      <c r="ORC1" s="25"/>
      <c r="ORI1" s="25"/>
      <c r="ORJ1" s="25"/>
      <c r="ORK1" s="25"/>
      <c r="ORQ1" s="25"/>
      <c r="ORR1" s="25"/>
      <c r="ORS1" s="25"/>
      <c r="ORY1" s="25"/>
      <c r="ORZ1" s="25"/>
      <c r="OSA1" s="25"/>
      <c r="OSG1" s="25"/>
      <c r="OSH1" s="25"/>
      <c r="OSI1" s="25"/>
      <c r="OSO1" s="25"/>
      <c r="OSP1" s="25"/>
      <c r="OSQ1" s="25"/>
      <c r="OSW1" s="25"/>
      <c r="OSX1" s="25"/>
      <c r="OSY1" s="25"/>
      <c r="OTE1" s="25"/>
      <c r="OTF1" s="25"/>
      <c r="OTG1" s="25"/>
      <c r="OTM1" s="25"/>
      <c r="OTN1" s="25"/>
      <c r="OTO1" s="25"/>
      <c r="OTU1" s="25"/>
      <c r="OTV1" s="25"/>
      <c r="OTW1" s="25"/>
      <c r="OUC1" s="25"/>
      <c r="OUD1" s="25"/>
      <c r="OUE1" s="25"/>
      <c r="OUK1" s="25"/>
      <c r="OUL1" s="25"/>
      <c r="OUM1" s="25"/>
      <c r="OUS1" s="25"/>
      <c r="OUT1" s="25"/>
      <c r="OUU1" s="25"/>
      <c r="OVA1" s="25"/>
      <c r="OVB1" s="25"/>
      <c r="OVC1" s="25"/>
      <c r="OVI1" s="25"/>
      <c r="OVJ1" s="25"/>
      <c r="OVK1" s="25"/>
      <c r="OVQ1" s="25"/>
      <c r="OVR1" s="25"/>
      <c r="OVS1" s="25"/>
      <c r="OVY1" s="25"/>
      <c r="OVZ1" s="25"/>
      <c r="OWA1" s="25"/>
      <c r="OWG1" s="25"/>
      <c r="OWH1" s="25"/>
      <c r="OWI1" s="25"/>
      <c r="OWO1" s="25"/>
      <c r="OWP1" s="25"/>
      <c r="OWQ1" s="25"/>
      <c r="OWW1" s="25"/>
      <c r="OWX1" s="25"/>
      <c r="OWY1" s="25"/>
      <c r="OXE1" s="25"/>
      <c r="OXF1" s="25"/>
      <c r="OXG1" s="25"/>
      <c r="OXM1" s="25"/>
      <c r="OXN1" s="25"/>
      <c r="OXO1" s="25"/>
      <c r="OXU1" s="25"/>
      <c r="OXV1" s="25"/>
      <c r="OXW1" s="25"/>
      <c r="OYC1" s="25"/>
      <c r="OYD1" s="25"/>
      <c r="OYE1" s="25"/>
      <c r="OYK1" s="25"/>
      <c r="OYL1" s="25"/>
      <c r="OYM1" s="25"/>
      <c r="OYS1" s="25"/>
      <c r="OYT1" s="25"/>
      <c r="OYU1" s="25"/>
      <c r="OZA1" s="25"/>
      <c r="OZB1" s="25"/>
      <c r="OZC1" s="25"/>
      <c r="OZI1" s="25"/>
      <c r="OZJ1" s="25"/>
      <c r="OZK1" s="25"/>
      <c r="OZQ1" s="25"/>
      <c r="OZR1" s="25"/>
      <c r="OZS1" s="25"/>
      <c r="OZY1" s="25"/>
      <c r="OZZ1" s="25"/>
      <c r="PAA1" s="25"/>
      <c r="PAG1" s="25"/>
      <c r="PAH1" s="25"/>
      <c r="PAI1" s="25"/>
      <c r="PAO1" s="25"/>
      <c r="PAP1" s="25"/>
      <c r="PAQ1" s="25"/>
      <c r="PAW1" s="25"/>
      <c r="PAX1" s="25"/>
      <c r="PAY1" s="25"/>
      <c r="PBE1" s="25"/>
      <c r="PBF1" s="25"/>
      <c r="PBG1" s="25"/>
      <c r="PBM1" s="25"/>
      <c r="PBN1" s="25"/>
      <c r="PBO1" s="25"/>
      <c r="PBU1" s="25"/>
      <c r="PBV1" s="25"/>
      <c r="PBW1" s="25"/>
      <c r="PCC1" s="25"/>
      <c r="PCD1" s="25"/>
      <c r="PCE1" s="25"/>
      <c r="PCK1" s="25"/>
      <c r="PCL1" s="25"/>
      <c r="PCM1" s="25"/>
      <c r="PCS1" s="25"/>
      <c r="PCT1" s="25"/>
      <c r="PCU1" s="25"/>
      <c r="PDA1" s="25"/>
      <c r="PDB1" s="25"/>
      <c r="PDC1" s="25"/>
      <c r="PDI1" s="25"/>
      <c r="PDJ1" s="25"/>
      <c r="PDK1" s="25"/>
      <c r="PDQ1" s="25"/>
      <c r="PDR1" s="25"/>
      <c r="PDS1" s="25"/>
      <c r="PDY1" s="25"/>
      <c r="PDZ1" s="25"/>
      <c r="PEA1" s="25"/>
      <c r="PEG1" s="25"/>
      <c r="PEH1" s="25"/>
      <c r="PEI1" s="25"/>
      <c r="PEO1" s="25"/>
      <c r="PEP1" s="25"/>
      <c r="PEQ1" s="25"/>
      <c r="PEW1" s="25"/>
      <c r="PEX1" s="25"/>
      <c r="PEY1" s="25"/>
      <c r="PFE1" s="25"/>
      <c r="PFF1" s="25"/>
      <c r="PFG1" s="25"/>
      <c r="PFM1" s="25"/>
      <c r="PFN1" s="25"/>
      <c r="PFO1" s="25"/>
      <c r="PFU1" s="25"/>
      <c r="PFV1" s="25"/>
      <c r="PFW1" s="25"/>
      <c r="PGC1" s="25"/>
      <c r="PGD1" s="25"/>
      <c r="PGE1" s="25"/>
      <c r="PGK1" s="25"/>
      <c r="PGL1" s="25"/>
      <c r="PGM1" s="25"/>
      <c r="PGS1" s="25"/>
      <c r="PGT1" s="25"/>
      <c r="PGU1" s="25"/>
      <c r="PHA1" s="25"/>
      <c r="PHB1" s="25"/>
      <c r="PHC1" s="25"/>
      <c r="PHI1" s="25"/>
      <c r="PHJ1" s="25"/>
      <c r="PHK1" s="25"/>
      <c r="PHQ1" s="25"/>
      <c r="PHR1" s="25"/>
      <c r="PHS1" s="25"/>
      <c r="PHY1" s="25"/>
      <c r="PHZ1" s="25"/>
      <c r="PIA1" s="25"/>
      <c r="PIG1" s="25"/>
      <c r="PIH1" s="25"/>
      <c r="PII1" s="25"/>
      <c r="PIO1" s="25"/>
      <c r="PIP1" s="25"/>
      <c r="PIQ1" s="25"/>
      <c r="PIW1" s="25"/>
      <c r="PIX1" s="25"/>
      <c r="PIY1" s="25"/>
      <c r="PJE1" s="25"/>
      <c r="PJF1" s="25"/>
      <c r="PJG1" s="25"/>
      <c r="PJM1" s="25"/>
      <c r="PJN1" s="25"/>
      <c r="PJO1" s="25"/>
      <c r="PJU1" s="25"/>
      <c r="PJV1" s="25"/>
      <c r="PJW1" s="25"/>
      <c r="PKC1" s="25"/>
      <c r="PKD1" s="25"/>
      <c r="PKE1" s="25"/>
      <c r="PKK1" s="25"/>
      <c r="PKL1" s="25"/>
      <c r="PKM1" s="25"/>
      <c r="PKS1" s="25"/>
      <c r="PKT1" s="25"/>
      <c r="PKU1" s="25"/>
      <c r="PLA1" s="25"/>
      <c r="PLB1" s="25"/>
      <c r="PLC1" s="25"/>
      <c r="PLI1" s="25"/>
      <c r="PLJ1" s="25"/>
      <c r="PLK1" s="25"/>
      <c r="PLQ1" s="25"/>
      <c r="PLR1" s="25"/>
      <c r="PLS1" s="25"/>
      <c r="PLY1" s="25"/>
      <c r="PLZ1" s="25"/>
      <c r="PMA1" s="25"/>
      <c r="PMG1" s="25"/>
      <c r="PMH1" s="25"/>
      <c r="PMI1" s="25"/>
      <c r="PMO1" s="25"/>
      <c r="PMP1" s="25"/>
      <c r="PMQ1" s="25"/>
      <c r="PMW1" s="25"/>
      <c r="PMX1" s="25"/>
      <c r="PMY1" s="25"/>
      <c r="PNE1" s="25"/>
      <c r="PNF1" s="25"/>
      <c r="PNG1" s="25"/>
      <c r="PNM1" s="25"/>
      <c r="PNN1" s="25"/>
      <c r="PNO1" s="25"/>
      <c r="PNU1" s="25"/>
      <c r="PNV1" s="25"/>
      <c r="PNW1" s="25"/>
      <c r="POC1" s="25"/>
      <c r="POD1" s="25"/>
      <c r="POE1" s="25"/>
      <c r="POK1" s="25"/>
      <c r="POL1" s="25"/>
      <c r="POM1" s="25"/>
      <c r="POS1" s="25"/>
      <c r="POT1" s="25"/>
      <c r="POU1" s="25"/>
      <c r="PPA1" s="25"/>
      <c r="PPB1" s="25"/>
      <c r="PPC1" s="25"/>
      <c r="PPI1" s="25"/>
      <c r="PPJ1" s="25"/>
      <c r="PPK1" s="25"/>
      <c r="PPQ1" s="25"/>
      <c r="PPR1" s="25"/>
      <c r="PPS1" s="25"/>
      <c r="PPY1" s="25"/>
      <c r="PPZ1" s="25"/>
      <c r="PQA1" s="25"/>
      <c r="PQG1" s="25"/>
      <c r="PQH1" s="25"/>
      <c r="PQI1" s="25"/>
      <c r="PQO1" s="25"/>
      <c r="PQP1" s="25"/>
      <c r="PQQ1" s="25"/>
      <c r="PQW1" s="25"/>
      <c r="PQX1" s="25"/>
      <c r="PQY1" s="25"/>
      <c r="PRE1" s="25"/>
      <c r="PRF1" s="25"/>
      <c r="PRG1" s="25"/>
      <c r="PRM1" s="25"/>
      <c r="PRN1" s="25"/>
      <c r="PRO1" s="25"/>
      <c r="PRU1" s="25"/>
      <c r="PRV1" s="25"/>
      <c r="PRW1" s="25"/>
      <c r="PSC1" s="25"/>
      <c r="PSD1" s="25"/>
      <c r="PSE1" s="25"/>
      <c r="PSK1" s="25"/>
      <c r="PSL1" s="25"/>
      <c r="PSM1" s="25"/>
      <c r="PSS1" s="25"/>
      <c r="PST1" s="25"/>
      <c r="PSU1" s="25"/>
      <c r="PTA1" s="25"/>
      <c r="PTB1" s="25"/>
      <c r="PTC1" s="25"/>
      <c r="PTI1" s="25"/>
      <c r="PTJ1" s="25"/>
      <c r="PTK1" s="25"/>
      <c r="PTQ1" s="25"/>
      <c r="PTR1" s="25"/>
      <c r="PTS1" s="25"/>
      <c r="PTY1" s="25"/>
      <c r="PTZ1" s="25"/>
      <c r="PUA1" s="25"/>
      <c r="PUG1" s="25"/>
      <c r="PUH1" s="25"/>
      <c r="PUI1" s="25"/>
      <c r="PUO1" s="25"/>
      <c r="PUP1" s="25"/>
      <c r="PUQ1" s="25"/>
      <c r="PUW1" s="25"/>
      <c r="PUX1" s="25"/>
      <c r="PUY1" s="25"/>
      <c r="PVE1" s="25"/>
      <c r="PVF1" s="25"/>
      <c r="PVG1" s="25"/>
      <c r="PVM1" s="25"/>
      <c r="PVN1" s="25"/>
      <c r="PVO1" s="25"/>
      <c r="PVU1" s="25"/>
      <c r="PVV1" s="25"/>
      <c r="PVW1" s="25"/>
      <c r="PWC1" s="25"/>
      <c r="PWD1" s="25"/>
      <c r="PWE1" s="25"/>
      <c r="PWK1" s="25"/>
      <c r="PWL1" s="25"/>
      <c r="PWM1" s="25"/>
      <c r="PWS1" s="25"/>
      <c r="PWT1" s="25"/>
      <c r="PWU1" s="25"/>
      <c r="PXA1" s="25"/>
      <c r="PXB1" s="25"/>
      <c r="PXC1" s="25"/>
      <c r="PXI1" s="25"/>
      <c r="PXJ1" s="25"/>
      <c r="PXK1" s="25"/>
      <c r="PXQ1" s="25"/>
      <c r="PXR1" s="25"/>
      <c r="PXS1" s="25"/>
      <c r="PXY1" s="25"/>
      <c r="PXZ1" s="25"/>
      <c r="PYA1" s="25"/>
      <c r="PYG1" s="25"/>
      <c r="PYH1" s="25"/>
      <c r="PYI1" s="25"/>
      <c r="PYO1" s="25"/>
      <c r="PYP1" s="25"/>
      <c r="PYQ1" s="25"/>
      <c r="PYW1" s="25"/>
      <c r="PYX1" s="25"/>
      <c r="PYY1" s="25"/>
      <c r="PZE1" s="25"/>
      <c r="PZF1" s="25"/>
      <c r="PZG1" s="25"/>
      <c r="PZM1" s="25"/>
      <c r="PZN1" s="25"/>
      <c r="PZO1" s="25"/>
      <c r="PZU1" s="25"/>
      <c r="PZV1" s="25"/>
      <c r="PZW1" s="25"/>
      <c r="QAC1" s="25"/>
      <c r="QAD1" s="25"/>
      <c r="QAE1" s="25"/>
      <c r="QAK1" s="25"/>
      <c r="QAL1" s="25"/>
      <c r="QAM1" s="25"/>
      <c r="QAS1" s="25"/>
      <c r="QAT1" s="25"/>
      <c r="QAU1" s="25"/>
      <c r="QBA1" s="25"/>
      <c r="QBB1" s="25"/>
      <c r="QBC1" s="25"/>
      <c r="QBI1" s="25"/>
      <c r="QBJ1" s="25"/>
      <c r="QBK1" s="25"/>
      <c r="QBQ1" s="25"/>
      <c r="QBR1" s="25"/>
      <c r="QBS1" s="25"/>
      <c r="QBY1" s="25"/>
      <c r="QBZ1" s="25"/>
      <c r="QCA1" s="25"/>
      <c r="QCG1" s="25"/>
      <c r="QCH1" s="25"/>
      <c r="QCI1" s="25"/>
      <c r="QCO1" s="25"/>
      <c r="QCP1" s="25"/>
      <c r="QCQ1" s="25"/>
      <c r="QCW1" s="25"/>
      <c r="QCX1" s="25"/>
      <c r="QCY1" s="25"/>
      <c r="QDE1" s="25"/>
      <c r="QDF1" s="25"/>
      <c r="QDG1" s="25"/>
      <c r="QDM1" s="25"/>
      <c r="QDN1" s="25"/>
      <c r="QDO1" s="25"/>
      <c r="QDU1" s="25"/>
      <c r="QDV1" s="25"/>
      <c r="QDW1" s="25"/>
      <c r="QEC1" s="25"/>
      <c r="QED1" s="25"/>
      <c r="QEE1" s="25"/>
      <c r="QEK1" s="25"/>
      <c r="QEL1" s="25"/>
      <c r="QEM1" s="25"/>
      <c r="QES1" s="25"/>
      <c r="QET1" s="25"/>
      <c r="QEU1" s="25"/>
      <c r="QFA1" s="25"/>
      <c r="QFB1" s="25"/>
      <c r="QFC1" s="25"/>
      <c r="QFI1" s="25"/>
      <c r="QFJ1" s="25"/>
      <c r="QFK1" s="25"/>
      <c r="QFQ1" s="25"/>
      <c r="QFR1" s="25"/>
      <c r="QFS1" s="25"/>
      <c r="QFY1" s="25"/>
      <c r="QFZ1" s="25"/>
      <c r="QGA1" s="25"/>
      <c r="QGG1" s="25"/>
      <c r="QGH1" s="25"/>
      <c r="QGI1" s="25"/>
      <c r="QGO1" s="25"/>
      <c r="QGP1" s="25"/>
      <c r="QGQ1" s="25"/>
      <c r="QGW1" s="25"/>
      <c r="QGX1" s="25"/>
      <c r="QGY1" s="25"/>
      <c r="QHE1" s="25"/>
      <c r="QHF1" s="25"/>
      <c r="QHG1" s="25"/>
      <c r="QHM1" s="25"/>
      <c r="QHN1" s="25"/>
      <c r="QHO1" s="25"/>
      <c r="QHU1" s="25"/>
      <c r="QHV1" s="25"/>
      <c r="QHW1" s="25"/>
      <c r="QIC1" s="25"/>
      <c r="QID1" s="25"/>
      <c r="QIE1" s="25"/>
      <c r="QIK1" s="25"/>
      <c r="QIL1" s="25"/>
      <c r="QIM1" s="25"/>
      <c r="QIS1" s="25"/>
      <c r="QIT1" s="25"/>
      <c r="QIU1" s="25"/>
      <c r="QJA1" s="25"/>
      <c r="QJB1" s="25"/>
      <c r="QJC1" s="25"/>
      <c r="QJI1" s="25"/>
      <c r="QJJ1" s="25"/>
      <c r="QJK1" s="25"/>
      <c r="QJQ1" s="25"/>
      <c r="QJR1" s="25"/>
      <c r="QJS1" s="25"/>
      <c r="QJY1" s="25"/>
      <c r="QJZ1" s="25"/>
      <c r="QKA1" s="25"/>
      <c r="QKG1" s="25"/>
      <c r="QKH1" s="25"/>
      <c r="QKI1" s="25"/>
      <c r="QKO1" s="25"/>
      <c r="QKP1" s="25"/>
      <c r="QKQ1" s="25"/>
      <c r="QKW1" s="25"/>
      <c r="QKX1" s="25"/>
      <c r="QKY1" s="25"/>
      <c r="QLE1" s="25"/>
      <c r="QLF1" s="25"/>
      <c r="QLG1" s="25"/>
      <c r="QLM1" s="25"/>
      <c r="QLN1" s="25"/>
      <c r="QLO1" s="25"/>
      <c r="QLU1" s="25"/>
      <c r="QLV1" s="25"/>
      <c r="QLW1" s="25"/>
      <c r="QMC1" s="25"/>
      <c r="QMD1" s="25"/>
      <c r="QME1" s="25"/>
      <c r="QMK1" s="25"/>
      <c r="QML1" s="25"/>
      <c r="QMM1" s="25"/>
      <c r="QMS1" s="25"/>
      <c r="QMT1" s="25"/>
      <c r="QMU1" s="25"/>
      <c r="QNA1" s="25"/>
      <c r="QNB1" s="25"/>
      <c r="QNC1" s="25"/>
      <c r="QNI1" s="25"/>
      <c r="QNJ1" s="25"/>
      <c r="QNK1" s="25"/>
      <c r="QNQ1" s="25"/>
      <c r="QNR1" s="25"/>
      <c r="QNS1" s="25"/>
      <c r="QNY1" s="25"/>
      <c r="QNZ1" s="25"/>
      <c r="QOA1" s="25"/>
      <c r="QOG1" s="25"/>
      <c r="QOH1" s="25"/>
      <c r="QOI1" s="25"/>
      <c r="QOO1" s="25"/>
      <c r="QOP1" s="25"/>
      <c r="QOQ1" s="25"/>
      <c r="QOW1" s="25"/>
      <c r="QOX1" s="25"/>
      <c r="QOY1" s="25"/>
      <c r="QPE1" s="25"/>
      <c r="QPF1" s="25"/>
      <c r="QPG1" s="25"/>
      <c r="QPM1" s="25"/>
      <c r="QPN1" s="25"/>
      <c r="QPO1" s="25"/>
      <c r="QPU1" s="25"/>
      <c r="QPV1" s="25"/>
      <c r="QPW1" s="25"/>
      <c r="QQC1" s="25"/>
      <c r="QQD1" s="25"/>
      <c r="QQE1" s="25"/>
      <c r="QQK1" s="25"/>
      <c r="QQL1" s="25"/>
      <c r="QQM1" s="25"/>
      <c r="QQS1" s="25"/>
      <c r="QQT1" s="25"/>
      <c r="QQU1" s="25"/>
      <c r="QRA1" s="25"/>
      <c r="QRB1" s="25"/>
      <c r="QRC1" s="25"/>
      <c r="QRI1" s="25"/>
      <c r="QRJ1" s="25"/>
      <c r="QRK1" s="25"/>
      <c r="QRQ1" s="25"/>
      <c r="QRR1" s="25"/>
      <c r="QRS1" s="25"/>
      <c r="QRY1" s="25"/>
      <c r="QRZ1" s="25"/>
      <c r="QSA1" s="25"/>
      <c r="QSG1" s="25"/>
      <c r="QSH1" s="25"/>
      <c r="QSI1" s="25"/>
      <c r="QSO1" s="25"/>
      <c r="QSP1" s="25"/>
      <c r="QSQ1" s="25"/>
      <c r="QSW1" s="25"/>
      <c r="QSX1" s="25"/>
      <c r="QSY1" s="25"/>
      <c r="QTE1" s="25"/>
      <c r="QTF1" s="25"/>
      <c r="QTG1" s="25"/>
      <c r="QTM1" s="25"/>
      <c r="QTN1" s="25"/>
      <c r="QTO1" s="25"/>
      <c r="QTU1" s="25"/>
      <c r="QTV1" s="25"/>
      <c r="QTW1" s="25"/>
      <c r="QUC1" s="25"/>
      <c r="QUD1" s="25"/>
      <c r="QUE1" s="25"/>
      <c r="QUK1" s="25"/>
      <c r="QUL1" s="25"/>
      <c r="QUM1" s="25"/>
      <c r="QUS1" s="25"/>
      <c r="QUT1" s="25"/>
      <c r="QUU1" s="25"/>
      <c r="QVA1" s="25"/>
      <c r="QVB1" s="25"/>
      <c r="QVC1" s="25"/>
      <c r="QVI1" s="25"/>
      <c r="QVJ1" s="25"/>
      <c r="QVK1" s="25"/>
      <c r="QVQ1" s="25"/>
      <c r="QVR1" s="25"/>
      <c r="QVS1" s="25"/>
      <c r="QVY1" s="25"/>
      <c r="QVZ1" s="25"/>
      <c r="QWA1" s="25"/>
      <c r="QWG1" s="25"/>
      <c r="QWH1" s="25"/>
      <c r="QWI1" s="25"/>
      <c r="QWO1" s="25"/>
      <c r="QWP1" s="25"/>
      <c r="QWQ1" s="25"/>
      <c r="QWW1" s="25"/>
      <c r="QWX1" s="25"/>
      <c r="QWY1" s="25"/>
      <c r="QXE1" s="25"/>
      <c r="QXF1" s="25"/>
      <c r="QXG1" s="25"/>
      <c r="QXM1" s="25"/>
      <c r="QXN1" s="25"/>
      <c r="QXO1" s="25"/>
      <c r="QXU1" s="25"/>
      <c r="QXV1" s="25"/>
      <c r="QXW1" s="25"/>
      <c r="QYC1" s="25"/>
      <c r="QYD1" s="25"/>
      <c r="QYE1" s="25"/>
      <c r="QYK1" s="25"/>
      <c r="QYL1" s="25"/>
      <c r="QYM1" s="25"/>
      <c r="QYS1" s="25"/>
      <c r="QYT1" s="25"/>
      <c r="QYU1" s="25"/>
      <c r="QZA1" s="25"/>
      <c r="QZB1" s="25"/>
      <c r="QZC1" s="25"/>
      <c r="QZI1" s="25"/>
      <c r="QZJ1" s="25"/>
      <c r="QZK1" s="25"/>
      <c r="QZQ1" s="25"/>
      <c r="QZR1" s="25"/>
      <c r="QZS1" s="25"/>
      <c r="QZY1" s="25"/>
      <c r="QZZ1" s="25"/>
      <c r="RAA1" s="25"/>
      <c r="RAG1" s="25"/>
      <c r="RAH1" s="25"/>
      <c r="RAI1" s="25"/>
      <c r="RAO1" s="25"/>
      <c r="RAP1" s="25"/>
      <c r="RAQ1" s="25"/>
      <c r="RAW1" s="25"/>
      <c r="RAX1" s="25"/>
      <c r="RAY1" s="25"/>
      <c r="RBE1" s="25"/>
      <c r="RBF1" s="25"/>
      <c r="RBG1" s="25"/>
      <c r="RBM1" s="25"/>
      <c r="RBN1" s="25"/>
      <c r="RBO1" s="25"/>
      <c r="RBU1" s="25"/>
      <c r="RBV1" s="25"/>
      <c r="RBW1" s="25"/>
      <c r="RCC1" s="25"/>
      <c r="RCD1" s="25"/>
      <c r="RCE1" s="25"/>
      <c r="RCK1" s="25"/>
      <c r="RCL1" s="25"/>
      <c r="RCM1" s="25"/>
      <c r="RCS1" s="25"/>
      <c r="RCT1" s="25"/>
      <c r="RCU1" s="25"/>
      <c r="RDA1" s="25"/>
      <c r="RDB1" s="25"/>
      <c r="RDC1" s="25"/>
      <c r="RDI1" s="25"/>
      <c r="RDJ1" s="25"/>
      <c r="RDK1" s="25"/>
      <c r="RDQ1" s="25"/>
      <c r="RDR1" s="25"/>
      <c r="RDS1" s="25"/>
      <c r="RDY1" s="25"/>
      <c r="RDZ1" s="25"/>
      <c r="REA1" s="25"/>
      <c r="REG1" s="25"/>
      <c r="REH1" s="25"/>
      <c r="REI1" s="25"/>
      <c r="REO1" s="25"/>
      <c r="REP1" s="25"/>
      <c r="REQ1" s="25"/>
      <c r="REW1" s="25"/>
      <c r="REX1" s="25"/>
      <c r="REY1" s="25"/>
      <c r="RFE1" s="25"/>
      <c r="RFF1" s="25"/>
      <c r="RFG1" s="25"/>
      <c r="RFM1" s="25"/>
      <c r="RFN1" s="25"/>
      <c r="RFO1" s="25"/>
      <c r="RFU1" s="25"/>
      <c r="RFV1" s="25"/>
      <c r="RFW1" s="25"/>
      <c r="RGC1" s="25"/>
      <c r="RGD1" s="25"/>
      <c r="RGE1" s="25"/>
      <c r="RGK1" s="25"/>
      <c r="RGL1" s="25"/>
      <c r="RGM1" s="25"/>
      <c r="RGS1" s="25"/>
      <c r="RGT1" s="25"/>
      <c r="RGU1" s="25"/>
      <c r="RHA1" s="25"/>
      <c r="RHB1" s="25"/>
      <c r="RHC1" s="25"/>
      <c r="RHI1" s="25"/>
      <c r="RHJ1" s="25"/>
      <c r="RHK1" s="25"/>
      <c r="RHQ1" s="25"/>
      <c r="RHR1" s="25"/>
      <c r="RHS1" s="25"/>
      <c r="RHY1" s="25"/>
      <c r="RHZ1" s="25"/>
      <c r="RIA1" s="25"/>
      <c r="RIG1" s="25"/>
      <c r="RIH1" s="25"/>
      <c r="RII1" s="25"/>
      <c r="RIO1" s="25"/>
      <c r="RIP1" s="25"/>
      <c r="RIQ1" s="25"/>
      <c r="RIW1" s="25"/>
      <c r="RIX1" s="25"/>
      <c r="RIY1" s="25"/>
      <c r="RJE1" s="25"/>
      <c r="RJF1" s="25"/>
      <c r="RJG1" s="25"/>
      <c r="RJM1" s="25"/>
      <c r="RJN1" s="25"/>
      <c r="RJO1" s="25"/>
      <c r="RJU1" s="25"/>
      <c r="RJV1" s="25"/>
      <c r="RJW1" s="25"/>
      <c r="RKC1" s="25"/>
      <c r="RKD1" s="25"/>
      <c r="RKE1" s="25"/>
      <c r="RKK1" s="25"/>
      <c r="RKL1" s="25"/>
      <c r="RKM1" s="25"/>
      <c r="RKS1" s="25"/>
      <c r="RKT1" s="25"/>
      <c r="RKU1" s="25"/>
      <c r="RLA1" s="25"/>
      <c r="RLB1" s="25"/>
      <c r="RLC1" s="25"/>
      <c r="RLI1" s="25"/>
      <c r="RLJ1" s="25"/>
      <c r="RLK1" s="25"/>
      <c r="RLQ1" s="25"/>
      <c r="RLR1" s="25"/>
      <c r="RLS1" s="25"/>
      <c r="RLY1" s="25"/>
      <c r="RLZ1" s="25"/>
      <c r="RMA1" s="25"/>
      <c r="RMG1" s="25"/>
      <c r="RMH1" s="25"/>
      <c r="RMI1" s="25"/>
      <c r="RMO1" s="25"/>
      <c r="RMP1" s="25"/>
      <c r="RMQ1" s="25"/>
      <c r="RMW1" s="25"/>
      <c r="RMX1" s="25"/>
      <c r="RMY1" s="25"/>
      <c r="RNE1" s="25"/>
      <c r="RNF1" s="25"/>
      <c r="RNG1" s="25"/>
      <c r="RNM1" s="25"/>
      <c r="RNN1" s="25"/>
      <c r="RNO1" s="25"/>
      <c r="RNU1" s="25"/>
      <c r="RNV1" s="25"/>
      <c r="RNW1" s="25"/>
      <c r="ROC1" s="25"/>
      <c r="ROD1" s="25"/>
      <c r="ROE1" s="25"/>
      <c r="ROK1" s="25"/>
      <c r="ROL1" s="25"/>
      <c r="ROM1" s="25"/>
      <c r="ROS1" s="25"/>
      <c r="ROT1" s="25"/>
      <c r="ROU1" s="25"/>
      <c r="RPA1" s="25"/>
      <c r="RPB1" s="25"/>
      <c r="RPC1" s="25"/>
      <c r="RPI1" s="25"/>
      <c r="RPJ1" s="25"/>
      <c r="RPK1" s="25"/>
      <c r="RPQ1" s="25"/>
      <c r="RPR1" s="25"/>
      <c r="RPS1" s="25"/>
      <c r="RPY1" s="25"/>
      <c r="RPZ1" s="25"/>
      <c r="RQA1" s="25"/>
      <c r="RQG1" s="25"/>
      <c r="RQH1" s="25"/>
      <c r="RQI1" s="25"/>
      <c r="RQO1" s="25"/>
      <c r="RQP1" s="25"/>
      <c r="RQQ1" s="25"/>
      <c r="RQW1" s="25"/>
      <c r="RQX1" s="25"/>
      <c r="RQY1" s="25"/>
      <c r="RRE1" s="25"/>
      <c r="RRF1" s="25"/>
      <c r="RRG1" s="25"/>
      <c r="RRM1" s="25"/>
      <c r="RRN1" s="25"/>
      <c r="RRO1" s="25"/>
      <c r="RRU1" s="25"/>
      <c r="RRV1" s="25"/>
      <c r="RRW1" s="25"/>
      <c r="RSC1" s="25"/>
      <c r="RSD1" s="25"/>
      <c r="RSE1" s="25"/>
      <c r="RSK1" s="25"/>
      <c r="RSL1" s="25"/>
      <c r="RSM1" s="25"/>
      <c r="RSS1" s="25"/>
      <c r="RST1" s="25"/>
      <c r="RSU1" s="25"/>
      <c r="RTA1" s="25"/>
      <c r="RTB1" s="25"/>
      <c r="RTC1" s="25"/>
      <c r="RTI1" s="25"/>
      <c r="RTJ1" s="25"/>
      <c r="RTK1" s="25"/>
      <c r="RTQ1" s="25"/>
      <c r="RTR1" s="25"/>
      <c r="RTS1" s="25"/>
      <c r="RTY1" s="25"/>
      <c r="RTZ1" s="25"/>
      <c r="RUA1" s="25"/>
      <c r="RUG1" s="25"/>
      <c r="RUH1" s="25"/>
      <c r="RUI1" s="25"/>
      <c r="RUO1" s="25"/>
      <c r="RUP1" s="25"/>
      <c r="RUQ1" s="25"/>
      <c r="RUW1" s="25"/>
      <c r="RUX1" s="25"/>
      <c r="RUY1" s="25"/>
      <c r="RVE1" s="25"/>
      <c r="RVF1" s="25"/>
      <c r="RVG1" s="25"/>
      <c r="RVM1" s="25"/>
      <c r="RVN1" s="25"/>
      <c r="RVO1" s="25"/>
      <c r="RVU1" s="25"/>
      <c r="RVV1" s="25"/>
      <c r="RVW1" s="25"/>
      <c r="RWC1" s="25"/>
      <c r="RWD1" s="25"/>
      <c r="RWE1" s="25"/>
      <c r="RWK1" s="25"/>
      <c r="RWL1" s="25"/>
      <c r="RWM1" s="25"/>
      <c r="RWS1" s="25"/>
      <c r="RWT1" s="25"/>
      <c r="RWU1" s="25"/>
      <c r="RXA1" s="25"/>
      <c r="RXB1" s="25"/>
      <c r="RXC1" s="25"/>
      <c r="RXI1" s="25"/>
      <c r="RXJ1" s="25"/>
      <c r="RXK1" s="25"/>
      <c r="RXQ1" s="25"/>
      <c r="RXR1" s="25"/>
      <c r="RXS1" s="25"/>
      <c r="RXY1" s="25"/>
      <c r="RXZ1" s="25"/>
      <c r="RYA1" s="25"/>
      <c r="RYG1" s="25"/>
      <c r="RYH1" s="25"/>
      <c r="RYI1" s="25"/>
      <c r="RYO1" s="25"/>
      <c r="RYP1" s="25"/>
      <c r="RYQ1" s="25"/>
      <c r="RYW1" s="25"/>
      <c r="RYX1" s="25"/>
      <c r="RYY1" s="25"/>
      <c r="RZE1" s="25"/>
      <c r="RZF1" s="25"/>
      <c r="RZG1" s="25"/>
      <c r="RZM1" s="25"/>
      <c r="RZN1" s="25"/>
      <c r="RZO1" s="25"/>
      <c r="RZU1" s="25"/>
      <c r="RZV1" s="25"/>
      <c r="RZW1" s="25"/>
      <c r="SAC1" s="25"/>
      <c r="SAD1" s="25"/>
      <c r="SAE1" s="25"/>
      <c r="SAK1" s="25"/>
      <c r="SAL1" s="25"/>
      <c r="SAM1" s="25"/>
      <c r="SAS1" s="25"/>
      <c r="SAT1" s="25"/>
      <c r="SAU1" s="25"/>
      <c r="SBA1" s="25"/>
      <c r="SBB1" s="25"/>
      <c r="SBC1" s="25"/>
      <c r="SBI1" s="25"/>
      <c r="SBJ1" s="25"/>
      <c r="SBK1" s="25"/>
      <c r="SBQ1" s="25"/>
      <c r="SBR1" s="25"/>
      <c r="SBS1" s="25"/>
      <c r="SBY1" s="25"/>
      <c r="SBZ1" s="25"/>
      <c r="SCA1" s="25"/>
      <c r="SCG1" s="25"/>
      <c r="SCH1" s="25"/>
      <c r="SCI1" s="25"/>
      <c r="SCO1" s="25"/>
      <c r="SCP1" s="25"/>
      <c r="SCQ1" s="25"/>
      <c r="SCW1" s="25"/>
      <c r="SCX1" s="25"/>
      <c r="SCY1" s="25"/>
      <c r="SDE1" s="25"/>
      <c r="SDF1" s="25"/>
      <c r="SDG1" s="25"/>
      <c r="SDM1" s="25"/>
      <c r="SDN1" s="25"/>
      <c r="SDO1" s="25"/>
      <c r="SDU1" s="25"/>
      <c r="SDV1" s="25"/>
      <c r="SDW1" s="25"/>
      <c r="SEC1" s="25"/>
      <c r="SED1" s="25"/>
      <c r="SEE1" s="25"/>
      <c r="SEK1" s="25"/>
      <c r="SEL1" s="25"/>
      <c r="SEM1" s="25"/>
      <c r="SES1" s="25"/>
      <c r="SET1" s="25"/>
      <c r="SEU1" s="25"/>
      <c r="SFA1" s="25"/>
      <c r="SFB1" s="25"/>
      <c r="SFC1" s="25"/>
      <c r="SFI1" s="25"/>
      <c r="SFJ1" s="25"/>
      <c r="SFK1" s="25"/>
      <c r="SFQ1" s="25"/>
      <c r="SFR1" s="25"/>
      <c r="SFS1" s="25"/>
      <c r="SFY1" s="25"/>
      <c r="SFZ1" s="25"/>
      <c r="SGA1" s="25"/>
      <c r="SGG1" s="25"/>
      <c r="SGH1" s="25"/>
      <c r="SGI1" s="25"/>
      <c r="SGO1" s="25"/>
      <c r="SGP1" s="25"/>
      <c r="SGQ1" s="25"/>
      <c r="SGW1" s="25"/>
      <c r="SGX1" s="25"/>
      <c r="SGY1" s="25"/>
      <c r="SHE1" s="25"/>
      <c r="SHF1" s="25"/>
      <c r="SHG1" s="25"/>
      <c r="SHM1" s="25"/>
      <c r="SHN1" s="25"/>
      <c r="SHO1" s="25"/>
      <c r="SHU1" s="25"/>
      <c r="SHV1" s="25"/>
      <c r="SHW1" s="25"/>
      <c r="SIC1" s="25"/>
      <c r="SID1" s="25"/>
      <c r="SIE1" s="25"/>
      <c r="SIK1" s="25"/>
      <c r="SIL1" s="25"/>
      <c r="SIM1" s="25"/>
      <c r="SIS1" s="25"/>
      <c r="SIT1" s="25"/>
      <c r="SIU1" s="25"/>
      <c r="SJA1" s="25"/>
      <c r="SJB1" s="25"/>
      <c r="SJC1" s="25"/>
      <c r="SJI1" s="25"/>
      <c r="SJJ1" s="25"/>
      <c r="SJK1" s="25"/>
      <c r="SJQ1" s="25"/>
      <c r="SJR1" s="25"/>
      <c r="SJS1" s="25"/>
      <c r="SJY1" s="25"/>
      <c r="SJZ1" s="25"/>
      <c r="SKA1" s="25"/>
      <c r="SKG1" s="25"/>
      <c r="SKH1" s="25"/>
      <c r="SKI1" s="25"/>
      <c r="SKO1" s="25"/>
      <c r="SKP1" s="25"/>
      <c r="SKQ1" s="25"/>
      <c r="SKW1" s="25"/>
      <c r="SKX1" s="25"/>
      <c r="SKY1" s="25"/>
      <c r="SLE1" s="25"/>
      <c r="SLF1" s="25"/>
      <c r="SLG1" s="25"/>
      <c r="SLM1" s="25"/>
      <c r="SLN1" s="25"/>
      <c r="SLO1" s="25"/>
      <c r="SLU1" s="25"/>
      <c r="SLV1" s="25"/>
      <c r="SLW1" s="25"/>
      <c r="SMC1" s="25"/>
      <c r="SMD1" s="25"/>
      <c r="SME1" s="25"/>
      <c r="SMK1" s="25"/>
      <c r="SML1" s="25"/>
      <c r="SMM1" s="25"/>
      <c r="SMS1" s="25"/>
      <c r="SMT1" s="25"/>
      <c r="SMU1" s="25"/>
      <c r="SNA1" s="25"/>
      <c r="SNB1" s="25"/>
      <c r="SNC1" s="25"/>
      <c r="SNI1" s="25"/>
      <c r="SNJ1" s="25"/>
      <c r="SNK1" s="25"/>
      <c r="SNQ1" s="25"/>
      <c r="SNR1" s="25"/>
      <c r="SNS1" s="25"/>
      <c r="SNY1" s="25"/>
      <c r="SNZ1" s="25"/>
      <c r="SOA1" s="25"/>
      <c r="SOG1" s="25"/>
      <c r="SOH1" s="25"/>
      <c r="SOI1" s="25"/>
      <c r="SOO1" s="25"/>
      <c r="SOP1" s="25"/>
      <c r="SOQ1" s="25"/>
      <c r="SOW1" s="25"/>
      <c r="SOX1" s="25"/>
      <c r="SOY1" s="25"/>
      <c r="SPE1" s="25"/>
      <c r="SPF1" s="25"/>
      <c r="SPG1" s="25"/>
      <c r="SPM1" s="25"/>
      <c r="SPN1" s="25"/>
      <c r="SPO1" s="25"/>
      <c r="SPU1" s="25"/>
      <c r="SPV1" s="25"/>
      <c r="SPW1" s="25"/>
      <c r="SQC1" s="25"/>
      <c r="SQD1" s="25"/>
      <c r="SQE1" s="25"/>
      <c r="SQK1" s="25"/>
      <c r="SQL1" s="25"/>
      <c r="SQM1" s="25"/>
      <c r="SQS1" s="25"/>
      <c r="SQT1" s="25"/>
      <c r="SQU1" s="25"/>
      <c r="SRA1" s="25"/>
      <c r="SRB1" s="25"/>
      <c r="SRC1" s="25"/>
      <c r="SRI1" s="25"/>
      <c r="SRJ1" s="25"/>
      <c r="SRK1" s="25"/>
      <c r="SRQ1" s="25"/>
      <c r="SRR1" s="25"/>
      <c r="SRS1" s="25"/>
      <c r="SRY1" s="25"/>
      <c r="SRZ1" s="25"/>
      <c r="SSA1" s="25"/>
      <c r="SSG1" s="25"/>
      <c r="SSH1" s="25"/>
      <c r="SSI1" s="25"/>
      <c r="SSO1" s="25"/>
      <c r="SSP1" s="25"/>
      <c r="SSQ1" s="25"/>
      <c r="SSW1" s="25"/>
      <c r="SSX1" s="25"/>
      <c r="SSY1" s="25"/>
      <c r="STE1" s="25"/>
      <c r="STF1" s="25"/>
      <c r="STG1" s="25"/>
      <c r="STM1" s="25"/>
      <c r="STN1" s="25"/>
      <c r="STO1" s="25"/>
      <c r="STU1" s="25"/>
      <c r="STV1" s="25"/>
      <c r="STW1" s="25"/>
      <c r="SUC1" s="25"/>
      <c r="SUD1" s="25"/>
      <c r="SUE1" s="25"/>
      <c r="SUK1" s="25"/>
      <c r="SUL1" s="25"/>
      <c r="SUM1" s="25"/>
      <c r="SUS1" s="25"/>
      <c r="SUT1" s="25"/>
      <c r="SUU1" s="25"/>
      <c r="SVA1" s="25"/>
      <c r="SVB1" s="25"/>
      <c r="SVC1" s="25"/>
      <c r="SVI1" s="25"/>
      <c r="SVJ1" s="25"/>
      <c r="SVK1" s="25"/>
      <c r="SVQ1" s="25"/>
      <c r="SVR1" s="25"/>
      <c r="SVS1" s="25"/>
      <c r="SVY1" s="25"/>
      <c r="SVZ1" s="25"/>
      <c r="SWA1" s="25"/>
      <c r="SWG1" s="25"/>
      <c r="SWH1" s="25"/>
      <c r="SWI1" s="25"/>
      <c r="SWO1" s="25"/>
      <c r="SWP1" s="25"/>
      <c r="SWQ1" s="25"/>
      <c r="SWW1" s="25"/>
      <c r="SWX1" s="25"/>
      <c r="SWY1" s="25"/>
      <c r="SXE1" s="25"/>
      <c r="SXF1" s="25"/>
      <c r="SXG1" s="25"/>
      <c r="SXM1" s="25"/>
      <c r="SXN1" s="25"/>
      <c r="SXO1" s="25"/>
      <c r="SXU1" s="25"/>
      <c r="SXV1" s="25"/>
      <c r="SXW1" s="25"/>
      <c r="SYC1" s="25"/>
      <c r="SYD1" s="25"/>
      <c r="SYE1" s="25"/>
      <c r="SYK1" s="25"/>
      <c r="SYL1" s="25"/>
      <c r="SYM1" s="25"/>
      <c r="SYS1" s="25"/>
      <c r="SYT1" s="25"/>
      <c r="SYU1" s="25"/>
      <c r="SZA1" s="25"/>
      <c r="SZB1" s="25"/>
      <c r="SZC1" s="25"/>
      <c r="SZI1" s="25"/>
      <c r="SZJ1" s="25"/>
      <c r="SZK1" s="25"/>
      <c r="SZQ1" s="25"/>
      <c r="SZR1" s="25"/>
      <c r="SZS1" s="25"/>
      <c r="SZY1" s="25"/>
      <c r="SZZ1" s="25"/>
      <c r="TAA1" s="25"/>
      <c r="TAG1" s="25"/>
      <c r="TAH1" s="25"/>
      <c r="TAI1" s="25"/>
      <c r="TAO1" s="25"/>
      <c r="TAP1" s="25"/>
      <c r="TAQ1" s="25"/>
      <c r="TAW1" s="25"/>
      <c r="TAX1" s="25"/>
      <c r="TAY1" s="25"/>
      <c r="TBE1" s="25"/>
      <c r="TBF1" s="25"/>
      <c r="TBG1" s="25"/>
      <c r="TBM1" s="25"/>
      <c r="TBN1" s="25"/>
      <c r="TBO1" s="25"/>
      <c r="TBU1" s="25"/>
      <c r="TBV1" s="25"/>
      <c r="TBW1" s="25"/>
      <c r="TCC1" s="25"/>
      <c r="TCD1" s="25"/>
      <c r="TCE1" s="25"/>
      <c r="TCK1" s="25"/>
      <c r="TCL1" s="25"/>
      <c r="TCM1" s="25"/>
      <c r="TCS1" s="25"/>
      <c r="TCT1" s="25"/>
      <c r="TCU1" s="25"/>
      <c r="TDA1" s="25"/>
      <c r="TDB1" s="25"/>
      <c r="TDC1" s="25"/>
      <c r="TDI1" s="25"/>
      <c r="TDJ1" s="25"/>
      <c r="TDK1" s="25"/>
      <c r="TDQ1" s="25"/>
      <c r="TDR1" s="25"/>
      <c r="TDS1" s="25"/>
      <c r="TDY1" s="25"/>
      <c r="TDZ1" s="25"/>
      <c r="TEA1" s="25"/>
      <c r="TEG1" s="25"/>
      <c r="TEH1" s="25"/>
      <c r="TEI1" s="25"/>
      <c r="TEO1" s="25"/>
      <c r="TEP1" s="25"/>
      <c r="TEQ1" s="25"/>
      <c r="TEW1" s="25"/>
      <c r="TEX1" s="25"/>
      <c r="TEY1" s="25"/>
      <c r="TFE1" s="25"/>
      <c r="TFF1" s="25"/>
      <c r="TFG1" s="25"/>
      <c r="TFM1" s="25"/>
      <c r="TFN1" s="25"/>
      <c r="TFO1" s="25"/>
      <c r="TFU1" s="25"/>
      <c r="TFV1" s="25"/>
      <c r="TFW1" s="25"/>
      <c r="TGC1" s="25"/>
      <c r="TGD1" s="25"/>
      <c r="TGE1" s="25"/>
      <c r="TGK1" s="25"/>
      <c r="TGL1" s="25"/>
      <c r="TGM1" s="25"/>
      <c r="TGS1" s="25"/>
      <c r="TGT1" s="25"/>
      <c r="TGU1" s="25"/>
      <c r="THA1" s="25"/>
      <c r="THB1" s="25"/>
      <c r="THC1" s="25"/>
      <c r="THI1" s="25"/>
      <c r="THJ1" s="25"/>
      <c r="THK1" s="25"/>
      <c r="THQ1" s="25"/>
      <c r="THR1" s="25"/>
      <c r="THS1" s="25"/>
      <c r="THY1" s="25"/>
      <c r="THZ1" s="25"/>
      <c r="TIA1" s="25"/>
      <c r="TIG1" s="25"/>
      <c r="TIH1" s="25"/>
      <c r="TII1" s="25"/>
      <c r="TIO1" s="25"/>
      <c r="TIP1" s="25"/>
      <c r="TIQ1" s="25"/>
      <c r="TIW1" s="25"/>
      <c r="TIX1" s="25"/>
      <c r="TIY1" s="25"/>
      <c r="TJE1" s="25"/>
      <c r="TJF1" s="25"/>
      <c r="TJG1" s="25"/>
      <c r="TJM1" s="25"/>
      <c r="TJN1" s="25"/>
      <c r="TJO1" s="25"/>
      <c r="TJU1" s="25"/>
      <c r="TJV1" s="25"/>
      <c r="TJW1" s="25"/>
      <c r="TKC1" s="25"/>
      <c r="TKD1" s="25"/>
      <c r="TKE1" s="25"/>
      <c r="TKK1" s="25"/>
      <c r="TKL1" s="25"/>
      <c r="TKM1" s="25"/>
      <c r="TKS1" s="25"/>
      <c r="TKT1" s="25"/>
      <c r="TKU1" s="25"/>
      <c r="TLA1" s="25"/>
      <c r="TLB1" s="25"/>
      <c r="TLC1" s="25"/>
      <c r="TLI1" s="25"/>
      <c r="TLJ1" s="25"/>
      <c r="TLK1" s="25"/>
      <c r="TLQ1" s="25"/>
      <c r="TLR1" s="25"/>
      <c r="TLS1" s="25"/>
      <c r="TLY1" s="25"/>
      <c r="TLZ1" s="25"/>
      <c r="TMA1" s="25"/>
      <c r="TMG1" s="25"/>
      <c r="TMH1" s="25"/>
      <c r="TMI1" s="25"/>
      <c r="TMO1" s="25"/>
      <c r="TMP1" s="25"/>
      <c r="TMQ1" s="25"/>
      <c r="TMW1" s="25"/>
      <c r="TMX1" s="25"/>
      <c r="TMY1" s="25"/>
      <c r="TNE1" s="25"/>
      <c r="TNF1" s="25"/>
      <c r="TNG1" s="25"/>
      <c r="TNM1" s="25"/>
      <c r="TNN1" s="25"/>
      <c r="TNO1" s="25"/>
      <c r="TNU1" s="25"/>
      <c r="TNV1" s="25"/>
      <c r="TNW1" s="25"/>
      <c r="TOC1" s="25"/>
      <c r="TOD1" s="25"/>
      <c r="TOE1" s="25"/>
      <c r="TOK1" s="25"/>
      <c r="TOL1" s="25"/>
      <c r="TOM1" s="25"/>
      <c r="TOS1" s="25"/>
      <c r="TOT1" s="25"/>
      <c r="TOU1" s="25"/>
      <c r="TPA1" s="25"/>
      <c r="TPB1" s="25"/>
      <c r="TPC1" s="25"/>
      <c r="TPI1" s="25"/>
      <c r="TPJ1" s="25"/>
      <c r="TPK1" s="25"/>
      <c r="TPQ1" s="25"/>
      <c r="TPR1" s="25"/>
      <c r="TPS1" s="25"/>
      <c r="TPY1" s="25"/>
      <c r="TPZ1" s="25"/>
      <c r="TQA1" s="25"/>
      <c r="TQG1" s="25"/>
      <c r="TQH1" s="25"/>
      <c r="TQI1" s="25"/>
      <c r="TQO1" s="25"/>
      <c r="TQP1" s="25"/>
      <c r="TQQ1" s="25"/>
      <c r="TQW1" s="25"/>
      <c r="TQX1" s="25"/>
      <c r="TQY1" s="25"/>
      <c r="TRE1" s="25"/>
      <c r="TRF1" s="25"/>
      <c r="TRG1" s="25"/>
      <c r="TRM1" s="25"/>
      <c r="TRN1" s="25"/>
      <c r="TRO1" s="25"/>
      <c r="TRU1" s="25"/>
      <c r="TRV1" s="25"/>
      <c r="TRW1" s="25"/>
      <c r="TSC1" s="25"/>
      <c r="TSD1" s="25"/>
      <c r="TSE1" s="25"/>
      <c r="TSK1" s="25"/>
      <c r="TSL1" s="25"/>
      <c r="TSM1" s="25"/>
      <c r="TSS1" s="25"/>
      <c r="TST1" s="25"/>
      <c r="TSU1" s="25"/>
      <c r="TTA1" s="25"/>
      <c r="TTB1" s="25"/>
      <c r="TTC1" s="25"/>
      <c r="TTI1" s="25"/>
      <c r="TTJ1" s="25"/>
      <c r="TTK1" s="25"/>
      <c r="TTQ1" s="25"/>
      <c r="TTR1" s="25"/>
      <c r="TTS1" s="25"/>
      <c r="TTY1" s="25"/>
      <c r="TTZ1" s="25"/>
      <c r="TUA1" s="25"/>
      <c r="TUG1" s="25"/>
      <c r="TUH1" s="25"/>
      <c r="TUI1" s="25"/>
      <c r="TUO1" s="25"/>
      <c r="TUP1" s="25"/>
      <c r="TUQ1" s="25"/>
      <c r="TUW1" s="25"/>
      <c r="TUX1" s="25"/>
      <c r="TUY1" s="25"/>
      <c r="TVE1" s="25"/>
      <c r="TVF1" s="25"/>
      <c r="TVG1" s="25"/>
      <c r="TVM1" s="25"/>
      <c r="TVN1" s="25"/>
      <c r="TVO1" s="25"/>
      <c r="TVU1" s="25"/>
      <c r="TVV1" s="25"/>
      <c r="TVW1" s="25"/>
      <c r="TWC1" s="25"/>
      <c r="TWD1" s="25"/>
      <c r="TWE1" s="25"/>
      <c r="TWK1" s="25"/>
      <c r="TWL1" s="25"/>
      <c r="TWM1" s="25"/>
      <c r="TWS1" s="25"/>
      <c r="TWT1" s="25"/>
      <c r="TWU1" s="25"/>
      <c r="TXA1" s="25"/>
      <c r="TXB1" s="25"/>
      <c r="TXC1" s="25"/>
      <c r="TXI1" s="25"/>
      <c r="TXJ1" s="25"/>
      <c r="TXK1" s="25"/>
      <c r="TXQ1" s="25"/>
      <c r="TXR1" s="25"/>
      <c r="TXS1" s="25"/>
      <c r="TXY1" s="25"/>
      <c r="TXZ1" s="25"/>
      <c r="TYA1" s="25"/>
      <c r="TYG1" s="25"/>
      <c r="TYH1" s="25"/>
      <c r="TYI1" s="25"/>
      <c r="TYO1" s="25"/>
      <c r="TYP1" s="25"/>
      <c r="TYQ1" s="25"/>
      <c r="TYW1" s="25"/>
      <c r="TYX1" s="25"/>
      <c r="TYY1" s="25"/>
      <c r="TZE1" s="25"/>
      <c r="TZF1" s="25"/>
      <c r="TZG1" s="25"/>
      <c r="TZM1" s="25"/>
      <c r="TZN1" s="25"/>
      <c r="TZO1" s="25"/>
      <c r="TZU1" s="25"/>
      <c r="TZV1" s="25"/>
      <c r="TZW1" s="25"/>
      <c r="UAC1" s="25"/>
      <c r="UAD1" s="25"/>
      <c r="UAE1" s="25"/>
      <c r="UAK1" s="25"/>
      <c r="UAL1" s="25"/>
      <c r="UAM1" s="25"/>
      <c r="UAS1" s="25"/>
      <c r="UAT1" s="25"/>
      <c r="UAU1" s="25"/>
      <c r="UBA1" s="25"/>
      <c r="UBB1" s="25"/>
      <c r="UBC1" s="25"/>
      <c r="UBI1" s="25"/>
      <c r="UBJ1" s="25"/>
      <c r="UBK1" s="25"/>
      <c r="UBQ1" s="25"/>
      <c r="UBR1" s="25"/>
      <c r="UBS1" s="25"/>
      <c r="UBY1" s="25"/>
      <c r="UBZ1" s="25"/>
      <c r="UCA1" s="25"/>
      <c r="UCG1" s="25"/>
      <c r="UCH1" s="25"/>
      <c r="UCI1" s="25"/>
      <c r="UCO1" s="25"/>
      <c r="UCP1" s="25"/>
      <c r="UCQ1" s="25"/>
      <c r="UCW1" s="25"/>
      <c r="UCX1" s="25"/>
      <c r="UCY1" s="25"/>
      <c r="UDE1" s="25"/>
      <c r="UDF1" s="25"/>
      <c r="UDG1" s="25"/>
      <c r="UDM1" s="25"/>
      <c r="UDN1" s="25"/>
      <c r="UDO1" s="25"/>
      <c r="UDU1" s="25"/>
      <c r="UDV1" s="25"/>
      <c r="UDW1" s="25"/>
      <c r="UEC1" s="25"/>
      <c r="UED1" s="25"/>
      <c r="UEE1" s="25"/>
      <c r="UEK1" s="25"/>
      <c r="UEL1" s="25"/>
      <c r="UEM1" s="25"/>
      <c r="UES1" s="25"/>
      <c r="UET1" s="25"/>
      <c r="UEU1" s="25"/>
      <c r="UFA1" s="25"/>
      <c r="UFB1" s="25"/>
      <c r="UFC1" s="25"/>
      <c r="UFI1" s="25"/>
      <c r="UFJ1" s="25"/>
      <c r="UFK1" s="25"/>
      <c r="UFQ1" s="25"/>
      <c r="UFR1" s="25"/>
      <c r="UFS1" s="25"/>
      <c r="UFY1" s="25"/>
      <c r="UFZ1" s="25"/>
      <c r="UGA1" s="25"/>
      <c r="UGG1" s="25"/>
      <c r="UGH1" s="25"/>
      <c r="UGI1" s="25"/>
      <c r="UGO1" s="25"/>
      <c r="UGP1" s="25"/>
      <c r="UGQ1" s="25"/>
      <c r="UGW1" s="25"/>
      <c r="UGX1" s="25"/>
      <c r="UGY1" s="25"/>
      <c r="UHE1" s="25"/>
      <c r="UHF1" s="25"/>
      <c r="UHG1" s="25"/>
      <c r="UHM1" s="25"/>
      <c r="UHN1" s="25"/>
      <c r="UHO1" s="25"/>
      <c r="UHU1" s="25"/>
      <c r="UHV1" s="25"/>
      <c r="UHW1" s="25"/>
      <c r="UIC1" s="25"/>
      <c r="UID1" s="25"/>
      <c r="UIE1" s="25"/>
      <c r="UIK1" s="25"/>
      <c r="UIL1" s="25"/>
      <c r="UIM1" s="25"/>
      <c r="UIS1" s="25"/>
      <c r="UIT1" s="25"/>
      <c r="UIU1" s="25"/>
      <c r="UJA1" s="25"/>
      <c r="UJB1" s="25"/>
      <c r="UJC1" s="25"/>
      <c r="UJI1" s="25"/>
      <c r="UJJ1" s="25"/>
      <c r="UJK1" s="25"/>
      <c r="UJQ1" s="25"/>
      <c r="UJR1" s="25"/>
      <c r="UJS1" s="25"/>
      <c r="UJY1" s="25"/>
      <c r="UJZ1" s="25"/>
      <c r="UKA1" s="25"/>
      <c r="UKG1" s="25"/>
      <c r="UKH1" s="25"/>
      <c r="UKI1" s="25"/>
      <c r="UKO1" s="25"/>
      <c r="UKP1" s="25"/>
      <c r="UKQ1" s="25"/>
      <c r="UKW1" s="25"/>
      <c r="UKX1" s="25"/>
      <c r="UKY1" s="25"/>
      <c r="ULE1" s="25"/>
      <c r="ULF1" s="25"/>
      <c r="ULG1" s="25"/>
      <c r="ULM1" s="25"/>
      <c r="ULN1" s="25"/>
      <c r="ULO1" s="25"/>
      <c r="ULU1" s="25"/>
      <c r="ULV1" s="25"/>
      <c r="ULW1" s="25"/>
      <c r="UMC1" s="25"/>
      <c r="UMD1" s="25"/>
      <c r="UME1" s="25"/>
      <c r="UMK1" s="25"/>
      <c r="UML1" s="25"/>
      <c r="UMM1" s="25"/>
      <c r="UMS1" s="25"/>
      <c r="UMT1" s="25"/>
      <c r="UMU1" s="25"/>
      <c r="UNA1" s="25"/>
      <c r="UNB1" s="25"/>
      <c r="UNC1" s="25"/>
      <c r="UNI1" s="25"/>
      <c r="UNJ1" s="25"/>
      <c r="UNK1" s="25"/>
      <c r="UNQ1" s="25"/>
      <c r="UNR1" s="25"/>
      <c r="UNS1" s="25"/>
      <c r="UNY1" s="25"/>
      <c r="UNZ1" s="25"/>
      <c r="UOA1" s="25"/>
      <c r="UOG1" s="25"/>
      <c r="UOH1" s="25"/>
      <c r="UOI1" s="25"/>
      <c r="UOO1" s="25"/>
      <c r="UOP1" s="25"/>
      <c r="UOQ1" s="25"/>
      <c r="UOW1" s="25"/>
      <c r="UOX1" s="25"/>
      <c r="UOY1" s="25"/>
      <c r="UPE1" s="25"/>
      <c r="UPF1" s="25"/>
      <c r="UPG1" s="25"/>
      <c r="UPM1" s="25"/>
      <c r="UPN1" s="25"/>
      <c r="UPO1" s="25"/>
      <c r="UPU1" s="25"/>
      <c r="UPV1" s="25"/>
      <c r="UPW1" s="25"/>
      <c r="UQC1" s="25"/>
      <c r="UQD1" s="25"/>
      <c r="UQE1" s="25"/>
      <c r="UQK1" s="25"/>
      <c r="UQL1" s="25"/>
      <c r="UQM1" s="25"/>
      <c r="UQS1" s="25"/>
      <c r="UQT1" s="25"/>
      <c r="UQU1" s="25"/>
      <c r="URA1" s="25"/>
      <c r="URB1" s="25"/>
      <c r="URC1" s="25"/>
      <c r="URI1" s="25"/>
      <c r="URJ1" s="25"/>
      <c r="URK1" s="25"/>
      <c r="URQ1" s="25"/>
      <c r="URR1" s="25"/>
      <c r="URS1" s="25"/>
      <c r="URY1" s="25"/>
      <c r="URZ1" s="25"/>
      <c r="USA1" s="25"/>
      <c r="USG1" s="25"/>
      <c r="USH1" s="25"/>
      <c r="USI1" s="25"/>
      <c r="USO1" s="25"/>
      <c r="USP1" s="25"/>
      <c r="USQ1" s="25"/>
      <c r="USW1" s="25"/>
      <c r="USX1" s="25"/>
      <c r="USY1" s="25"/>
      <c r="UTE1" s="25"/>
      <c r="UTF1" s="25"/>
      <c r="UTG1" s="25"/>
      <c r="UTM1" s="25"/>
      <c r="UTN1" s="25"/>
      <c r="UTO1" s="25"/>
      <c r="UTU1" s="25"/>
      <c r="UTV1" s="25"/>
      <c r="UTW1" s="25"/>
      <c r="UUC1" s="25"/>
      <c r="UUD1" s="25"/>
      <c r="UUE1" s="25"/>
      <c r="UUK1" s="25"/>
      <c r="UUL1" s="25"/>
      <c r="UUM1" s="25"/>
      <c r="UUS1" s="25"/>
      <c r="UUT1" s="25"/>
      <c r="UUU1" s="25"/>
      <c r="UVA1" s="25"/>
      <c r="UVB1" s="25"/>
      <c r="UVC1" s="25"/>
      <c r="UVI1" s="25"/>
      <c r="UVJ1" s="25"/>
      <c r="UVK1" s="25"/>
      <c r="UVQ1" s="25"/>
      <c r="UVR1" s="25"/>
      <c r="UVS1" s="25"/>
      <c r="UVY1" s="25"/>
      <c r="UVZ1" s="25"/>
      <c r="UWA1" s="25"/>
      <c r="UWG1" s="25"/>
      <c r="UWH1" s="25"/>
      <c r="UWI1" s="25"/>
      <c r="UWO1" s="25"/>
      <c r="UWP1" s="25"/>
      <c r="UWQ1" s="25"/>
      <c r="UWW1" s="25"/>
      <c r="UWX1" s="25"/>
      <c r="UWY1" s="25"/>
      <c r="UXE1" s="25"/>
      <c r="UXF1" s="25"/>
      <c r="UXG1" s="25"/>
      <c r="UXM1" s="25"/>
      <c r="UXN1" s="25"/>
      <c r="UXO1" s="25"/>
      <c r="UXU1" s="25"/>
      <c r="UXV1" s="25"/>
      <c r="UXW1" s="25"/>
      <c r="UYC1" s="25"/>
      <c r="UYD1" s="25"/>
      <c r="UYE1" s="25"/>
      <c r="UYK1" s="25"/>
      <c r="UYL1" s="25"/>
      <c r="UYM1" s="25"/>
      <c r="UYS1" s="25"/>
      <c r="UYT1" s="25"/>
      <c r="UYU1" s="25"/>
      <c r="UZA1" s="25"/>
      <c r="UZB1" s="25"/>
      <c r="UZC1" s="25"/>
      <c r="UZI1" s="25"/>
      <c r="UZJ1" s="25"/>
      <c r="UZK1" s="25"/>
      <c r="UZQ1" s="25"/>
      <c r="UZR1" s="25"/>
      <c r="UZS1" s="25"/>
      <c r="UZY1" s="25"/>
      <c r="UZZ1" s="25"/>
      <c r="VAA1" s="25"/>
      <c r="VAG1" s="25"/>
      <c r="VAH1" s="25"/>
      <c r="VAI1" s="25"/>
      <c r="VAO1" s="25"/>
      <c r="VAP1" s="25"/>
      <c r="VAQ1" s="25"/>
      <c r="VAW1" s="25"/>
      <c r="VAX1" s="25"/>
      <c r="VAY1" s="25"/>
      <c r="VBE1" s="25"/>
      <c r="VBF1" s="25"/>
      <c r="VBG1" s="25"/>
      <c r="VBM1" s="25"/>
      <c r="VBN1" s="25"/>
      <c r="VBO1" s="25"/>
      <c r="VBU1" s="25"/>
      <c r="VBV1" s="25"/>
      <c r="VBW1" s="25"/>
      <c r="VCC1" s="25"/>
      <c r="VCD1" s="25"/>
      <c r="VCE1" s="25"/>
      <c r="VCK1" s="25"/>
      <c r="VCL1" s="25"/>
      <c r="VCM1" s="25"/>
      <c r="VCS1" s="25"/>
      <c r="VCT1" s="25"/>
      <c r="VCU1" s="25"/>
      <c r="VDA1" s="25"/>
      <c r="VDB1" s="25"/>
      <c r="VDC1" s="25"/>
      <c r="VDI1" s="25"/>
      <c r="VDJ1" s="25"/>
      <c r="VDK1" s="25"/>
      <c r="VDQ1" s="25"/>
      <c r="VDR1" s="25"/>
      <c r="VDS1" s="25"/>
      <c r="VDY1" s="25"/>
      <c r="VDZ1" s="25"/>
      <c r="VEA1" s="25"/>
      <c r="VEG1" s="25"/>
      <c r="VEH1" s="25"/>
      <c r="VEI1" s="25"/>
      <c r="VEO1" s="25"/>
      <c r="VEP1" s="25"/>
      <c r="VEQ1" s="25"/>
      <c r="VEW1" s="25"/>
      <c r="VEX1" s="25"/>
      <c r="VEY1" s="25"/>
      <c r="VFE1" s="25"/>
      <c r="VFF1" s="25"/>
      <c r="VFG1" s="25"/>
      <c r="VFM1" s="25"/>
      <c r="VFN1" s="25"/>
      <c r="VFO1" s="25"/>
      <c r="VFU1" s="25"/>
      <c r="VFV1" s="25"/>
      <c r="VFW1" s="25"/>
      <c r="VGC1" s="25"/>
      <c r="VGD1" s="25"/>
      <c r="VGE1" s="25"/>
      <c r="VGK1" s="25"/>
      <c r="VGL1" s="25"/>
      <c r="VGM1" s="25"/>
      <c r="VGS1" s="25"/>
      <c r="VGT1" s="25"/>
      <c r="VGU1" s="25"/>
      <c r="VHA1" s="25"/>
      <c r="VHB1" s="25"/>
      <c r="VHC1" s="25"/>
      <c r="VHI1" s="25"/>
      <c r="VHJ1" s="25"/>
      <c r="VHK1" s="25"/>
      <c r="VHQ1" s="25"/>
      <c r="VHR1" s="25"/>
      <c r="VHS1" s="25"/>
      <c r="VHY1" s="25"/>
      <c r="VHZ1" s="25"/>
      <c r="VIA1" s="25"/>
      <c r="VIG1" s="25"/>
      <c r="VIH1" s="25"/>
      <c r="VII1" s="25"/>
      <c r="VIO1" s="25"/>
      <c r="VIP1" s="25"/>
      <c r="VIQ1" s="25"/>
      <c r="VIW1" s="25"/>
      <c r="VIX1" s="25"/>
      <c r="VIY1" s="25"/>
      <c r="VJE1" s="25"/>
      <c r="VJF1" s="25"/>
      <c r="VJG1" s="25"/>
      <c r="VJM1" s="25"/>
      <c r="VJN1" s="25"/>
      <c r="VJO1" s="25"/>
      <c r="VJU1" s="25"/>
      <c r="VJV1" s="25"/>
      <c r="VJW1" s="25"/>
      <c r="VKC1" s="25"/>
      <c r="VKD1" s="25"/>
      <c r="VKE1" s="25"/>
      <c r="VKK1" s="25"/>
      <c r="VKL1" s="25"/>
      <c r="VKM1" s="25"/>
      <c r="VKS1" s="25"/>
      <c r="VKT1" s="25"/>
      <c r="VKU1" s="25"/>
      <c r="VLA1" s="25"/>
      <c r="VLB1" s="25"/>
      <c r="VLC1" s="25"/>
      <c r="VLI1" s="25"/>
      <c r="VLJ1" s="25"/>
      <c r="VLK1" s="25"/>
      <c r="VLQ1" s="25"/>
      <c r="VLR1" s="25"/>
      <c r="VLS1" s="25"/>
      <c r="VLY1" s="25"/>
      <c r="VLZ1" s="25"/>
      <c r="VMA1" s="25"/>
      <c r="VMG1" s="25"/>
      <c r="VMH1" s="25"/>
      <c r="VMI1" s="25"/>
      <c r="VMO1" s="25"/>
      <c r="VMP1" s="25"/>
      <c r="VMQ1" s="25"/>
      <c r="VMW1" s="25"/>
      <c r="VMX1" s="25"/>
      <c r="VMY1" s="25"/>
      <c r="VNE1" s="25"/>
      <c r="VNF1" s="25"/>
      <c r="VNG1" s="25"/>
      <c r="VNM1" s="25"/>
      <c r="VNN1" s="25"/>
      <c r="VNO1" s="25"/>
      <c r="VNU1" s="25"/>
      <c r="VNV1" s="25"/>
      <c r="VNW1" s="25"/>
      <c r="VOC1" s="25"/>
      <c r="VOD1" s="25"/>
      <c r="VOE1" s="25"/>
      <c r="VOK1" s="25"/>
      <c r="VOL1" s="25"/>
      <c r="VOM1" s="25"/>
      <c r="VOS1" s="25"/>
      <c r="VOT1" s="25"/>
      <c r="VOU1" s="25"/>
      <c r="VPA1" s="25"/>
      <c r="VPB1" s="25"/>
      <c r="VPC1" s="25"/>
      <c r="VPI1" s="25"/>
      <c r="VPJ1" s="25"/>
      <c r="VPK1" s="25"/>
      <c r="VPQ1" s="25"/>
      <c r="VPR1" s="25"/>
      <c r="VPS1" s="25"/>
      <c r="VPY1" s="25"/>
      <c r="VPZ1" s="25"/>
      <c r="VQA1" s="25"/>
      <c r="VQG1" s="25"/>
      <c r="VQH1" s="25"/>
      <c r="VQI1" s="25"/>
      <c r="VQO1" s="25"/>
      <c r="VQP1" s="25"/>
      <c r="VQQ1" s="25"/>
      <c r="VQW1" s="25"/>
      <c r="VQX1" s="25"/>
      <c r="VQY1" s="25"/>
      <c r="VRE1" s="25"/>
      <c r="VRF1" s="25"/>
      <c r="VRG1" s="25"/>
      <c r="VRM1" s="25"/>
      <c r="VRN1" s="25"/>
      <c r="VRO1" s="25"/>
      <c r="VRU1" s="25"/>
      <c r="VRV1" s="25"/>
      <c r="VRW1" s="25"/>
      <c r="VSC1" s="25"/>
      <c r="VSD1" s="25"/>
      <c r="VSE1" s="25"/>
      <c r="VSK1" s="25"/>
      <c r="VSL1" s="25"/>
      <c r="VSM1" s="25"/>
      <c r="VSS1" s="25"/>
      <c r="VST1" s="25"/>
      <c r="VSU1" s="25"/>
      <c r="VTA1" s="25"/>
      <c r="VTB1" s="25"/>
      <c r="VTC1" s="25"/>
      <c r="VTI1" s="25"/>
      <c r="VTJ1" s="25"/>
      <c r="VTK1" s="25"/>
      <c r="VTQ1" s="25"/>
      <c r="VTR1" s="25"/>
      <c r="VTS1" s="25"/>
      <c r="VTY1" s="25"/>
      <c r="VTZ1" s="25"/>
      <c r="VUA1" s="25"/>
      <c r="VUG1" s="25"/>
      <c r="VUH1" s="25"/>
      <c r="VUI1" s="25"/>
      <c r="VUO1" s="25"/>
      <c r="VUP1" s="25"/>
      <c r="VUQ1" s="25"/>
      <c r="VUW1" s="25"/>
      <c r="VUX1" s="25"/>
      <c r="VUY1" s="25"/>
      <c r="VVE1" s="25"/>
      <c r="VVF1" s="25"/>
      <c r="VVG1" s="25"/>
      <c r="VVM1" s="25"/>
      <c r="VVN1" s="25"/>
      <c r="VVO1" s="25"/>
      <c r="VVU1" s="25"/>
      <c r="VVV1" s="25"/>
      <c r="VVW1" s="25"/>
      <c r="VWC1" s="25"/>
      <c r="VWD1" s="25"/>
      <c r="VWE1" s="25"/>
      <c r="VWK1" s="25"/>
      <c r="VWL1" s="25"/>
      <c r="VWM1" s="25"/>
      <c r="VWS1" s="25"/>
      <c r="VWT1" s="25"/>
      <c r="VWU1" s="25"/>
      <c r="VXA1" s="25"/>
      <c r="VXB1" s="25"/>
      <c r="VXC1" s="25"/>
      <c r="VXI1" s="25"/>
      <c r="VXJ1" s="25"/>
      <c r="VXK1" s="25"/>
      <c r="VXQ1" s="25"/>
      <c r="VXR1" s="25"/>
      <c r="VXS1" s="25"/>
      <c r="VXY1" s="25"/>
      <c r="VXZ1" s="25"/>
      <c r="VYA1" s="25"/>
      <c r="VYG1" s="25"/>
      <c r="VYH1" s="25"/>
      <c r="VYI1" s="25"/>
      <c r="VYO1" s="25"/>
      <c r="VYP1" s="25"/>
      <c r="VYQ1" s="25"/>
      <c r="VYW1" s="25"/>
      <c r="VYX1" s="25"/>
      <c r="VYY1" s="25"/>
      <c r="VZE1" s="25"/>
      <c r="VZF1" s="25"/>
      <c r="VZG1" s="25"/>
      <c r="VZM1" s="25"/>
      <c r="VZN1" s="25"/>
      <c r="VZO1" s="25"/>
      <c r="VZU1" s="25"/>
      <c r="VZV1" s="25"/>
      <c r="VZW1" s="25"/>
      <c r="WAC1" s="25"/>
      <c r="WAD1" s="25"/>
      <c r="WAE1" s="25"/>
      <c r="WAK1" s="25"/>
      <c r="WAL1" s="25"/>
      <c r="WAM1" s="25"/>
      <c r="WAS1" s="25"/>
      <c r="WAT1" s="25"/>
      <c r="WAU1" s="25"/>
      <c r="WBA1" s="25"/>
      <c r="WBB1" s="25"/>
      <c r="WBC1" s="25"/>
      <c r="WBI1" s="25"/>
      <c r="WBJ1" s="25"/>
      <c r="WBK1" s="25"/>
      <c r="WBQ1" s="25"/>
      <c r="WBR1" s="25"/>
      <c r="WBS1" s="25"/>
      <c r="WBY1" s="25"/>
      <c r="WBZ1" s="25"/>
      <c r="WCA1" s="25"/>
      <c r="WCG1" s="25"/>
      <c r="WCH1" s="25"/>
      <c r="WCI1" s="25"/>
      <c r="WCO1" s="25"/>
      <c r="WCP1" s="25"/>
      <c r="WCQ1" s="25"/>
      <c r="WCW1" s="25"/>
      <c r="WCX1" s="25"/>
      <c r="WCY1" s="25"/>
      <c r="WDE1" s="25"/>
      <c r="WDF1" s="25"/>
      <c r="WDG1" s="25"/>
      <c r="WDM1" s="25"/>
      <c r="WDN1" s="25"/>
      <c r="WDO1" s="25"/>
      <c r="WDU1" s="25"/>
      <c r="WDV1" s="25"/>
      <c r="WDW1" s="25"/>
      <c r="WEC1" s="25"/>
      <c r="WED1" s="25"/>
      <c r="WEE1" s="25"/>
      <c r="WEK1" s="25"/>
      <c r="WEL1" s="25"/>
      <c r="WEM1" s="25"/>
      <c r="WES1" s="25"/>
      <c r="WET1" s="25"/>
      <c r="WEU1" s="25"/>
      <c r="WFA1" s="25"/>
      <c r="WFB1" s="25"/>
      <c r="WFC1" s="25"/>
      <c r="WFI1" s="25"/>
      <c r="WFJ1" s="25"/>
      <c r="WFK1" s="25"/>
      <c r="WFQ1" s="25"/>
      <c r="WFR1" s="25"/>
      <c r="WFS1" s="25"/>
      <c r="WFY1" s="25"/>
      <c r="WFZ1" s="25"/>
      <c r="WGA1" s="25"/>
      <c r="WGG1" s="25"/>
      <c r="WGH1" s="25"/>
      <c r="WGI1" s="25"/>
      <c r="WGO1" s="25"/>
      <c r="WGP1" s="25"/>
      <c r="WGQ1" s="25"/>
      <c r="WGW1" s="25"/>
      <c r="WGX1" s="25"/>
      <c r="WGY1" s="25"/>
      <c r="WHE1" s="25"/>
      <c r="WHF1" s="25"/>
      <c r="WHG1" s="25"/>
      <c r="WHM1" s="25"/>
      <c r="WHN1" s="25"/>
      <c r="WHO1" s="25"/>
      <c r="WHU1" s="25"/>
      <c r="WHV1" s="25"/>
      <c r="WHW1" s="25"/>
      <c r="WIC1" s="25"/>
      <c r="WID1" s="25"/>
      <c r="WIE1" s="25"/>
      <c r="WIK1" s="25"/>
      <c r="WIL1" s="25"/>
      <c r="WIM1" s="25"/>
      <c r="WIS1" s="25"/>
      <c r="WIT1" s="25"/>
      <c r="WIU1" s="25"/>
      <c r="WJA1" s="25"/>
      <c r="WJB1" s="25"/>
      <c r="WJC1" s="25"/>
      <c r="WJI1" s="25"/>
      <c r="WJJ1" s="25"/>
      <c r="WJK1" s="25"/>
      <c r="WJQ1" s="25"/>
      <c r="WJR1" s="25"/>
      <c r="WJS1" s="25"/>
      <c r="WJY1" s="25"/>
      <c r="WJZ1" s="25"/>
      <c r="WKA1" s="25"/>
      <c r="WKG1" s="25"/>
      <c r="WKH1" s="25"/>
      <c r="WKI1" s="25"/>
      <c r="WKO1" s="25"/>
      <c r="WKP1" s="25"/>
      <c r="WKQ1" s="25"/>
      <c r="WKW1" s="25"/>
      <c r="WKX1" s="25"/>
      <c r="WKY1" s="25"/>
      <c r="WLE1" s="25"/>
      <c r="WLF1" s="25"/>
      <c r="WLG1" s="25"/>
      <c r="WLM1" s="25"/>
      <c r="WLN1" s="25"/>
      <c r="WLO1" s="25"/>
      <c r="WLU1" s="25"/>
      <c r="WLV1" s="25"/>
      <c r="WLW1" s="25"/>
      <c r="WMC1" s="25"/>
      <c r="WMD1" s="25"/>
      <c r="WME1" s="25"/>
      <c r="WMK1" s="25"/>
      <c r="WML1" s="25"/>
      <c r="WMM1" s="25"/>
      <c r="WMS1" s="25"/>
      <c r="WMT1" s="25"/>
      <c r="WMU1" s="25"/>
      <c r="WNA1" s="25"/>
      <c r="WNB1" s="25"/>
      <c r="WNC1" s="25"/>
      <c r="WNI1" s="25"/>
      <c r="WNJ1" s="25"/>
      <c r="WNK1" s="25"/>
      <c r="WNQ1" s="25"/>
      <c r="WNR1" s="25"/>
      <c r="WNS1" s="25"/>
      <c r="WNY1" s="25"/>
      <c r="WNZ1" s="25"/>
      <c r="WOA1" s="25"/>
      <c r="WOG1" s="25"/>
      <c r="WOH1" s="25"/>
      <c r="WOI1" s="25"/>
      <c r="WOO1" s="25"/>
      <c r="WOP1" s="25"/>
      <c r="WOQ1" s="25"/>
      <c r="WOW1" s="25"/>
      <c r="WOX1" s="25"/>
      <c r="WOY1" s="25"/>
      <c r="WPE1" s="25"/>
      <c r="WPF1" s="25"/>
      <c r="WPG1" s="25"/>
      <c r="WPM1" s="25"/>
      <c r="WPN1" s="25"/>
      <c r="WPO1" s="25"/>
      <c r="WPU1" s="25"/>
      <c r="WPV1" s="25"/>
      <c r="WPW1" s="25"/>
      <c r="WQC1" s="25"/>
      <c r="WQD1" s="25"/>
      <c r="WQE1" s="25"/>
      <c r="WQK1" s="25"/>
      <c r="WQL1" s="25"/>
      <c r="WQM1" s="25"/>
      <c r="WQS1" s="25"/>
      <c r="WQT1" s="25"/>
      <c r="WQU1" s="25"/>
      <c r="WRA1" s="25"/>
      <c r="WRB1" s="25"/>
      <c r="WRC1" s="25"/>
      <c r="WRI1" s="25"/>
      <c r="WRJ1" s="25"/>
      <c r="WRK1" s="25"/>
      <c r="WRQ1" s="25"/>
      <c r="WRR1" s="25"/>
      <c r="WRS1" s="25"/>
      <c r="WRY1" s="25"/>
      <c r="WRZ1" s="25"/>
      <c r="WSA1" s="25"/>
      <c r="WSG1" s="25"/>
      <c r="WSH1" s="25"/>
      <c r="WSI1" s="25"/>
      <c r="WSO1" s="25"/>
      <c r="WSP1" s="25"/>
      <c r="WSQ1" s="25"/>
      <c r="WSW1" s="25"/>
      <c r="WSX1" s="25"/>
      <c r="WSY1" s="25"/>
      <c r="WTE1" s="25"/>
      <c r="WTF1" s="25"/>
      <c r="WTG1" s="25"/>
      <c r="WTM1" s="25"/>
      <c r="WTN1" s="25"/>
      <c r="WTO1" s="25"/>
      <c r="WTU1" s="25"/>
      <c r="WTV1" s="25"/>
      <c r="WTW1" s="25"/>
      <c r="WUC1" s="25"/>
      <c r="WUD1" s="25"/>
      <c r="WUE1" s="25"/>
      <c r="WUK1" s="25"/>
      <c r="WUL1" s="25"/>
      <c r="WUM1" s="25"/>
      <c r="WUS1" s="25"/>
      <c r="WUT1" s="25"/>
      <c r="WUU1" s="25"/>
      <c r="WVA1" s="25"/>
      <c r="WVB1" s="25"/>
      <c r="WVC1" s="25"/>
      <c r="WVI1" s="25"/>
      <c r="WVJ1" s="25"/>
      <c r="WVK1" s="25"/>
      <c r="WVQ1" s="25"/>
      <c r="WVR1" s="25"/>
      <c r="WVS1" s="25"/>
      <c r="WVY1" s="25"/>
      <c r="WVZ1" s="25"/>
      <c r="WWA1" s="25"/>
      <c r="WWG1" s="25"/>
      <c r="WWH1" s="25"/>
      <c r="WWI1" s="25"/>
      <c r="WWO1" s="25"/>
      <c r="WWP1" s="25"/>
      <c r="WWQ1" s="25"/>
      <c r="WWW1" s="25"/>
      <c r="WWX1" s="25"/>
      <c r="WWY1" s="25"/>
      <c r="WXE1" s="25"/>
      <c r="WXF1" s="25"/>
      <c r="WXG1" s="25"/>
      <c r="WXM1" s="25"/>
      <c r="WXN1" s="25"/>
      <c r="WXO1" s="25"/>
      <c r="WXU1" s="25"/>
      <c r="WXV1" s="25"/>
      <c r="WXW1" s="25"/>
      <c r="WYC1" s="25"/>
      <c r="WYD1" s="25"/>
      <c r="WYE1" s="25"/>
      <c r="WYK1" s="25"/>
      <c r="WYL1" s="25"/>
      <c r="WYM1" s="25"/>
      <c r="WYS1" s="25"/>
      <c r="WYT1" s="25"/>
      <c r="WYU1" s="25"/>
      <c r="WZA1" s="25"/>
      <c r="WZB1" s="25"/>
      <c r="WZC1" s="25"/>
      <c r="WZI1" s="25"/>
      <c r="WZJ1" s="25"/>
      <c r="WZK1" s="25"/>
      <c r="WZQ1" s="25"/>
      <c r="WZR1" s="25"/>
      <c r="WZS1" s="25"/>
      <c r="WZY1" s="25"/>
      <c r="WZZ1" s="25"/>
      <c r="XAA1" s="25"/>
      <c r="XAG1" s="25"/>
      <c r="XAH1" s="25"/>
      <c r="XAI1" s="25"/>
      <c r="XAO1" s="25"/>
      <c r="XAP1" s="25"/>
      <c r="XAQ1" s="25"/>
      <c r="XAW1" s="25"/>
      <c r="XAX1" s="25"/>
      <c r="XAY1" s="25"/>
      <c r="XBE1" s="25"/>
      <c r="XBF1" s="25"/>
      <c r="XBG1" s="25"/>
      <c r="XBM1" s="25"/>
      <c r="XBN1" s="25"/>
      <c r="XBO1" s="25"/>
      <c r="XBU1" s="25"/>
      <c r="XBV1" s="25"/>
      <c r="XBW1" s="25"/>
      <c r="XCC1" s="25"/>
      <c r="XCD1" s="25"/>
      <c r="XCE1" s="25"/>
      <c r="XCK1" s="25"/>
      <c r="XCL1" s="25"/>
      <c r="XCM1" s="25"/>
      <c r="XCS1" s="25"/>
      <c r="XCT1" s="25"/>
      <c r="XCU1" s="25"/>
      <c r="XDA1" s="25"/>
      <c r="XDB1" s="25"/>
      <c r="XDC1" s="25"/>
      <c r="XDI1" s="25"/>
      <c r="XDJ1" s="25"/>
      <c r="XDK1" s="25"/>
      <c r="XDQ1" s="25"/>
      <c r="XDR1" s="25"/>
      <c r="XDS1" s="25"/>
      <c r="XDY1" s="25"/>
      <c r="XDZ1" s="25"/>
      <c r="XEA1" s="25"/>
      <c r="XEG1" s="25"/>
      <c r="XEH1" s="25"/>
      <c r="XEI1" s="25"/>
      <c r="XEO1" s="25"/>
      <c r="XEP1" s="25"/>
      <c r="XEQ1" s="25"/>
      <c r="XEW1" s="25"/>
      <c r="XEX1" s="25"/>
      <c r="XEY1" s="25"/>
    </row>
    <row r="2" spans="1:1019 1025:2043 2049:3067 3073:4091 4097:5115 5121:6139 6145:7163 7169:8187 8193:9211 9217:10235 10241:11259 11265:12283 12289:13307 13313:14331 14337:15355 15361:16379" x14ac:dyDescent="0.25">
      <c r="A2" s="11" t="s">
        <v>6</v>
      </c>
      <c r="B2" s="12" t="s">
        <v>169</v>
      </c>
    </row>
    <row r="3" spans="1:1019 1025:2043 2049:3067 3073:4091 4097:5115 5121:6139 6145:7163 7169:8187 8193:9211 9217:10235 10241:11259 11265:12283 12289:13307 13313:14331 14337:15355 15361:16379" x14ac:dyDescent="0.25">
      <c r="A3" s="11" t="s">
        <v>3</v>
      </c>
      <c r="B3" s="12" t="s">
        <v>4</v>
      </c>
    </row>
    <row r="4" spans="1:1019 1025:2043 2049:3067 3073:4091 4097:5115 5121:6139 6145:7163 7169:8187 8193:9211 9217:10235 10241:11259 11265:12283 12289:13307 13313:14331 14337:15355 15361:16379" x14ac:dyDescent="0.25">
      <c r="A4" s="11" t="s">
        <v>5</v>
      </c>
      <c r="B4" s="12">
        <v>1</v>
      </c>
    </row>
    <row r="5" spans="1:1019 1025:2043 2049:3067 3073:4091 4097:5115 5121:6139 6145:7163 7169:8187 8193:9211 9217:10235 10241:11259 11265:12283 12289:13307 13313:14331 14337:15355 15361:16379" x14ac:dyDescent="0.25">
      <c r="A5" s="11" t="s">
        <v>7</v>
      </c>
      <c r="B5" s="12" t="s">
        <v>8</v>
      </c>
    </row>
    <row r="6" spans="1:1019 1025:2043 2049:3067 3073:4091 4097:5115 5121:6139 6145:7163 7169:8187 8193:9211 9217:10235 10241:11259 11265:12283 12289:13307 13313:14331 14337:15355 15361:16379" x14ac:dyDescent="0.25">
      <c r="A6" s="11" t="s">
        <v>2</v>
      </c>
      <c r="B6" s="12" t="s">
        <v>170</v>
      </c>
    </row>
    <row r="7" spans="1:1019 1025:2043 2049:3067 3073:4091 4097:5115 5121:6139 6145:7163 7169:8187 8193:9211 9217:10235 10241:11259 11265:12283 12289:13307 13313:14331 14337:15355 15361:16379" x14ac:dyDescent="0.25">
      <c r="A7" s="11" t="s">
        <v>9</v>
      </c>
    </row>
    <row r="8" spans="1:1019 1025:2043 2049:3067 3073:4091 4097:5115 5121:6139 6145:7163 7169:8187 8193:9211 9217:10235 10241:11259 11265:12283 12289:13307 13313:14331 14337:15355 15361:16379" s="1" customFormat="1" x14ac:dyDescent="0.25">
      <c r="A8" s="11" t="s">
        <v>10</v>
      </c>
      <c r="B8" s="11" t="s">
        <v>6</v>
      </c>
      <c r="C8" s="11" t="s">
        <v>3</v>
      </c>
      <c r="D8" s="11" t="s">
        <v>11</v>
      </c>
      <c r="E8" s="11" t="s">
        <v>7</v>
      </c>
      <c r="F8" s="11" t="s">
        <v>13</v>
      </c>
      <c r="G8" s="11" t="s">
        <v>12</v>
      </c>
      <c r="H8" s="11" t="s">
        <v>0</v>
      </c>
      <c r="I8" s="1" t="s">
        <v>2</v>
      </c>
    </row>
    <row r="9" spans="1:1019 1025:2043 2049:3067 3073:4091 4097:5115 5121:6139 6145:7163 7169:8187 8193:9211 9217:10235 10241:11259 11265:12283 12289:13307 13313:14331 14337:15355 15361:16379" x14ac:dyDescent="0.25">
      <c r="A9" s="12" t="s">
        <v>168</v>
      </c>
      <c r="B9" s="12" t="s">
        <v>169</v>
      </c>
      <c r="C9" s="12" t="s">
        <v>4</v>
      </c>
      <c r="D9" s="12">
        <v>1</v>
      </c>
      <c r="E9" s="12" t="s">
        <v>8</v>
      </c>
      <c r="F9" s="12" t="s">
        <v>14</v>
      </c>
      <c r="H9" s="12" t="str">
        <f>Intro!$B$3</f>
        <v>EV battery metals</v>
      </c>
    </row>
    <row r="10" spans="1:1019 1025:2043 2049:3067 3073:4091 4097:5115 5121:6139 6145:7163 7169:8187 8193:9211 9217:10235 10241:11259 11265:12283 12289:13307 13313:14331 14337:15355 15361:16379" x14ac:dyDescent="0.25">
      <c r="A10" s="12" t="s">
        <v>149</v>
      </c>
      <c r="B10" s="12" t="s">
        <v>150</v>
      </c>
      <c r="C10" s="12" t="s">
        <v>144</v>
      </c>
      <c r="D10" s="24">
        <v>1.0868</v>
      </c>
      <c r="E10" s="12" t="s">
        <v>8</v>
      </c>
      <c r="F10" s="12" t="s">
        <v>15</v>
      </c>
      <c r="H10" s="12" t="str">
        <f>Intro!$B$3</f>
        <v>EV battery metals</v>
      </c>
    </row>
    <row r="11" spans="1:1019 1025:2043 2049:3067 3073:4091 4097:5115 5121:6139 6145:7163 7169:8187 8193:9211 9217:10235 10241:11259 11265:12283 12289:13307 13313:14331 14337:15355 15361:16379" x14ac:dyDescent="0.25">
      <c r="A11" s="12" t="s">
        <v>235</v>
      </c>
      <c r="B11" s="12" t="s">
        <v>175</v>
      </c>
      <c r="C11" s="12" t="s">
        <v>18</v>
      </c>
      <c r="D11" s="24">
        <v>3.04E-2</v>
      </c>
      <c r="E11" s="12" t="s">
        <v>8</v>
      </c>
      <c r="F11" s="12" t="s">
        <v>15</v>
      </c>
      <c r="H11" s="12" t="str">
        <f>Intro!$B$3</f>
        <v>EV battery metals</v>
      </c>
    </row>
    <row r="12" spans="1:1019 1025:2043 2049:3067 3073:4091 4097:5115 5121:6139 6145:7163 7169:8187 8193:9211 9217:10235 10241:11259 11265:12283 12289:13307 13313:14331 14337:15355 15361:16379" x14ac:dyDescent="0.25">
      <c r="A12" s="12" t="s">
        <v>353</v>
      </c>
      <c r="B12" s="12" t="s">
        <v>341</v>
      </c>
      <c r="C12" s="12" t="s">
        <v>4</v>
      </c>
      <c r="D12" s="24">
        <v>10.759354200000001</v>
      </c>
      <c r="E12" s="12" t="s">
        <v>31</v>
      </c>
      <c r="F12" s="12" t="s">
        <v>15</v>
      </c>
      <c r="H12" s="12" t="str">
        <f>Intro!$B$4</f>
        <v>ecoinvent 3.9.1 cutoff</v>
      </c>
    </row>
    <row r="13" spans="1:1019 1025:2043 2049:3067 3073:4091 4097:5115 5121:6139 6145:7163 7169:8187 8193:9211 9217:10235 10241:11259 11265:12283 12289:13307 13313:14331 14337:15355 15361:16379" x14ac:dyDescent="0.25">
      <c r="A13" s="12" t="s">
        <v>27</v>
      </c>
      <c r="B13" s="12" t="s">
        <v>29</v>
      </c>
      <c r="C13" s="12" t="s">
        <v>4</v>
      </c>
      <c r="D13" s="24">
        <v>1.1514738888888889</v>
      </c>
      <c r="E13" s="12" t="s">
        <v>28</v>
      </c>
      <c r="F13" s="12" t="s">
        <v>15</v>
      </c>
      <c r="H13" s="12" t="str">
        <f>Intro!$B$4</f>
        <v>ecoinvent 3.9.1 cutoff</v>
      </c>
    </row>
    <row r="14" spans="1:1019 1025:2043 2049:3067 3073:4091 4097:5115 5121:6139 6145:7163 7169:8187 8193:9211 9217:10235 10241:11259 11265:12283 12289:13307 13313:14331 14337:15355 15361:16379" x14ac:dyDescent="0.25">
      <c r="A14" s="12" t="s">
        <v>57</v>
      </c>
      <c r="B14" s="12" t="s">
        <v>58</v>
      </c>
      <c r="C14" s="12" t="s">
        <v>24</v>
      </c>
      <c r="D14" s="24">
        <v>18.832213584000002</v>
      </c>
      <c r="E14" s="12" t="s">
        <v>8</v>
      </c>
      <c r="F14" s="12" t="s">
        <v>15</v>
      </c>
      <c r="H14" s="12" t="str">
        <f>Intro!$B$4</f>
        <v>ecoinvent 3.9.1 cutoff</v>
      </c>
    </row>
    <row r="15" spans="1:1019 1025:2043 2049:3067 3073:4091 4097:5115 5121:6139 6145:7163 7169:8187 8193:9211 9217:10235 10241:11259 11265:12283 12289:13307 13313:14331 14337:15355 15361:16379" x14ac:dyDescent="0.25">
      <c r="A15" s="12" t="s">
        <v>158</v>
      </c>
      <c r="B15" s="12" t="s">
        <v>159</v>
      </c>
      <c r="C15" s="12" t="s">
        <v>18</v>
      </c>
      <c r="D15" s="24">
        <v>1.0392999999999999</v>
      </c>
      <c r="E15" s="12" t="s">
        <v>8</v>
      </c>
      <c r="F15" s="12" t="s">
        <v>15</v>
      </c>
      <c r="H15" s="12" t="str">
        <f>Intro!$B$4</f>
        <v>ecoinvent 3.9.1 cutoff</v>
      </c>
    </row>
    <row r="16" spans="1:1019 1025:2043 2049:3067 3073:4091 4097:5115 5121:6139 6145:7163 7169:8187 8193:9211 9217:10235 10241:11259 11265:12283 12289:13307 13313:14331 14337:15355 15361:16379" x14ac:dyDescent="0.25">
      <c r="A16" s="12" t="s">
        <v>171</v>
      </c>
      <c r="B16" s="12" t="s">
        <v>172</v>
      </c>
      <c r="C16" s="12" t="s">
        <v>24</v>
      </c>
      <c r="D16" s="24">
        <v>0.97659999999999991</v>
      </c>
      <c r="E16" s="12" t="s">
        <v>8</v>
      </c>
      <c r="F16" s="12" t="s">
        <v>15</v>
      </c>
      <c r="H16" s="12" t="str">
        <f>Intro!$B$4</f>
        <v>ecoinvent 3.9.1 cutoff</v>
      </c>
    </row>
    <row r="17" spans="1:9" x14ac:dyDescent="0.25">
      <c r="A17" s="12" t="s">
        <v>51</v>
      </c>
      <c r="B17" s="12" t="s">
        <v>52</v>
      </c>
      <c r="C17" s="12" t="s">
        <v>24</v>
      </c>
      <c r="D17" s="24">
        <v>0.53542000000000001</v>
      </c>
      <c r="E17" s="12" t="s">
        <v>8</v>
      </c>
      <c r="F17" s="12" t="s">
        <v>15</v>
      </c>
      <c r="H17" s="12" t="str">
        <f>Intro!$B$4</f>
        <v>ecoinvent 3.9.1 cutoff</v>
      </c>
    </row>
    <row r="18" spans="1:9" x14ac:dyDescent="0.25">
      <c r="A18" s="12" t="s">
        <v>173</v>
      </c>
      <c r="B18" s="12" t="s">
        <v>174</v>
      </c>
      <c r="C18" s="12" t="s">
        <v>24</v>
      </c>
      <c r="D18" s="24">
        <v>2.128E-2</v>
      </c>
      <c r="E18" s="12" t="s">
        <v>8</v>
      </c>
      <c r="F18" s="12" t="s">
        <v>15</v>
      </c>
      <c r="H18" s="12" t="str">
        <f>Intro!$B$4</f>
        <v>ecoinvent 3.9.1 cutoff</v>
      </c>
    </row>
    <row r="19" spans="1:9" x14ac:dyDescent="0.25">
      <c r="A19" s="12" t="s">
        <v>60</v>
      </c>
      <c r="B19" s="12" t="s">
        <v>61</v>
      </c>
      <c r="C19" s="12" t="s">
        <v>24</v>
      </c>
      <c r="D19" s="24">
        <v>8.3599999999999994E-3</v>
      </c>
      <c r="E19" s="12" t="s">
        <v>8</v>
      </c>
      <c r="F19" s="12" t="s">
        <v>15</v>
      </c>
      <c r="H19" s="12" t="str">
        <f>Intro!$B$4</f>
        <v>ecoinvent 3.9.1 cutoff</v>
      </c>
    </row>
    <row r="20" spans="1:9" x14ac:dyDescent="0.25">
      <c r="A20" s="12" t="s">
        <v>109</v>
      </c>
      <c r="B20" s="12" t="s">
        <v>110</v>
      </c>
      <c r="C20" s="12" t="s">
        <v>24</v>
      </c>
      <c r="D20" s="24">
        <v>1.7860000000000001E-2</v>
      </c>
      <c r="E20" s="12" t="s">
        <v>8</v>
      </c>
      <c r="F20" s="12" t="s">
        <v>15</v>
      </c>
      <c r="H20" s="12" t="str">
        <f>Intro!$B$4</f>
        <v>ecoinvent 3.9.1 cutoff</v>
      </c>
    </row>
    <row r="21" spans="1:9" x14ac:dyDescent="0.25">
      <c r="A21" s="12" t="s">
        <v>176</v>
      </c>
      <c r="B21" s="12" t="s">
        <v>177</v>
      </c>
      <c r="C21" s="12" t="s">
        <v>24</v>
      </c>
      <c r="D21" s="24">
        <v>0.21811999999999998</v>
      </c>
      <c r="E21" s="12" t="s">
        <v>8</v>
      </c>
      <c r="F21" s="12" t="s">
        <v>15</v>
      </c>
      <c r="H21" s="12" t="str">
        <f>Intro!$B$4</f>
        <v>ecoinvent 3.9.1 cutoff</v>
      </c>
    </row>
    <row r="22" spans="1:9" x14ac:dyDescent="0.25">
      <c r="A22" s="12" t="s">
        <v>178</v>
      </c>
      <c r="B22" s="12" t="s">
        <v>179</v>
      </c>
      <c r="C22" s="12" t="s">
        <v>18</v>
      </c>
      <c r="D22" s="24">
        <v>3.3439999999999998E-2</v>
      </c>
      <c r="E22" s="12" t="s">
        <v>8</v>
      </c>
      <c r="F22" s="12" t="s">
        <v>15</v>
      </c>
      <c r="H22" s="12" t="str">
        <f>Intro!$B$4</f>
        <v>ecoinvent 3.9.1 cutoff</v>
      </c>
    </row>
    <row r="23" spans="1:9" x14ac:dyDescent="0.25">
      <c r="A23" s="12" t="s">
        <v>180</v>
      </c>
      <c r="B23" s="12" t="s">
        <v>181</v>
      </c>
      <c r="C23" s="12" t="s">
        <v>24</v>
      </c>
      <c r="D23" s="24">
        <v>3.2859232000000002E-2</v>
      </c>
      <c r="E23" s="12" t="s">
        <v>17</v>
      </c>
      <c r="F23" s="12" t="s">
        <v>15</v>
      </c>
      <c r="H23" s="12" t="str">
        <f>Intro!$B$4</f>
        <v>ecoinvent 3.9.1 cutoff</v>
      </c>
    </row>
    <row r="24" spans="1:9" x14ac:dyDescent="0.25">
      <c r="A24" s="12" t="s">
        <v>182</v>
      </c>
      <c r="B24" s="12" t="s">
        <v>183</v>
      </c>
      <c r="C24" s="12" t="s">
        <v>24</v>
      </c>
      <c r="D24" s="24">
        <v>2.6585139999999998E-3</v>
      </c>
      <c r="E24" s="12" t="s">
        <v>17</v>
      </c>
      <c r="F24" s="12" t="s">
        <v>15</v>
      </c>
      <c r="H24" s="12" t="str">
        <f>Intro!$B$4</f>
        <v>ecoinvent 3.9.1 cutoff</v>
      </c>
    </row>
    <row r="25" spans="1:9" x14ac:dyDescent="0.25">
      <c r="A25" s="12" t="s">
        <v>23</v>
      </c>
      <c r="B25" s="12" t="s">
        <v>25</v>
      </c>
      <c r="C25" s="12" t="s">
        <v>24</v>
      </c>
      <c r="D25" s="24">
        <v>2.2225175999999999E-2</v>
      </c>
      <c r="E25" s="12" t="s">
        <v>17</v>
      </c>
      <c r="F25" s="12" t="s">
        <v>15</v>
      </c>
      <c r="H25" s="12" t="str">
        <f>Intro!$B$4</f>
        <v>ecoinvent 3.9.1 cutoff</v>
      </c>
    </row>
    <row r="26" spans="1:9" x14ac:dyDescent="0.25">
      <c r="A26" s="12" t="s">
        <v>184</v>
      </c>
      <c r="B26" s="12" t="s">
        <v>185</v>
      </c>
      <c r="C26" s="12" t="s">
        <v>18</v>
      </c>
      <c r="D26" s="24">
        <v>6.3697992999999994E-2</v>
      </c>
      <c r="E26" s="12" t="s">
        <v>17</v>
      </c>
      <c r="F26" s="12" t="s">
        <v>15</v>
      </c>
      <c r="H26" s="12" t="str">
        <f>Intro!$B$4</f>
        <v>ecoinvent 3.9.1 cutoff</v>
      </c>
    </row>
    <row r="27" spans="1:9" x14ac:dyDescent="0.25">
      <c r="A27" s="26" t="s">
        <v>186</v>
      </c>
      <c r="B27" s="26" t="s">
        <v>187</v>
      </c>
      <c r="C27" s="26" t="s">
        <v>24</v>
      </c>
      <c r="D27" s="46">
        <v>0</v>
      </c>
      <c r="E27" s="26" t="s">
        <v>8</v>
      </c>
      <c r="F27" s="26" t="s">
        <v>15</v>
      </c>
      <c r="G27" s="26"/>
      <c r="H27" s="26" t="str">
        <f>Intro!$B$4</f>
        <v>ecoinvent 3.9.1 cutoff</v>
      </c>
      <c r="I27" t="s">
        <v>354</v>
      </c>
    </row>
    <row r="28" spans="1:9" x14ac:dyDescent="0.25">
      <c r="A28" s="12" t="s">
        <v>66</v>
      </c>
      <c r="B28" s="12" t="s">
        <v>67</v>
      </c>
      <c r="C28" s="12" t="s">
        <v>24</v>
      </c>
      <c r="D28" s="24">
        <v>-1.88412598664482E-2</v>
      </c>
      <c r="E28" s="12" t="s">
        <v>49</v>
      </c>
      <c r="F28" s="12" t="s">
        <v>15</v>
      </c>
      <c r="H28" s="12" t="str">
        <f>Intro!$B$4</f>
        <v>ecoinvent 3.9.1 cutoff</v>
      </c>
    </row>
    <row r="29" spans="1:9" x14ac:dyDescent="0.25">
      <c r="A29" s="12" t="s">
        <v>188</v>
      </c>
      <c r="B29" s="12" t="s">
        <v>189</v>
      </c>
      <c r="C29" s="12" t="s">
        <v>18</v>
      </c>
      <c r="D29" s="24">
        <v>4.0000000000000001E-10</v>
      </c>
      <c r="E29" s="12" t="s">
        <v>7</v>
      </c>
      <c r="F29" s="12" t="s">
        <v>15</v>
      </c>
      <c r="H29" s="12" t="str">
        <f>Intro!$B$4</f>
        <v>ecoinvent 3.9.1 cutoff</v>
      </c>
    </row>
    <row r="30" spans="1:9" x14ac:dyDescent="0.25">
      <c r="A30" s="12" t="s">
        <v>190</v>
      </c>
      <c r="D30" s="24">
        <v>1.88412598664482E-2</v>
      </c>
      <c r="E30" s="12" t="s">
        <v>49</v>
      </c>
      <c r="F30" s="12" t="s">
        <v>44</v>
      </c>
      <c r="G30" s="12" t="s">
        <v>191</v>
      </c>
      <c r="H30" s="12" t="str">
        <f>Intro!$B$5</f>
        <v>biosphere3</v>
      </c>
    </row>
    <row r="31" spans="1:9" x14ac:dyDescent="0.25">
      <c r="A31" s="12" t="s">
        <v>64</v>
      </c>
      <c r="D31" s="24">
        <v>2.3245761180933701E-4</v>
      </c>
      <c r="E31" s="12" t="s">
        <v>49</v>
      </c>
      <c r="F31" s="12" t="s">
        <v>44</v>
      </c>
      <c r="G31" s="12" t="s">
        <v>192</v>
      </c>
      <c r="H31" s="12" t="str">
        <f>Intro!$B$5</f>
        <v>biosphere3</v>
      </c>
    </row>
    <row r="32" spans="1:9" s="10" customFormat="1" x14ac:dyDescent="0.25">
      <c r="A32" s="14"/>
      <c r="B32" s="14"/>
      <c r="C32" s="14"/>
      <c r="D32" s="14"/>
      <c r="E32" s="14"/>
      <c r="F32" s="14"/>
      <c r="G32" s="14"/>
      <c r="H32" s="14"/>
    </row>
    <row r="33" spans="1:1019 1025:2043 2049:3067 3073:4091 4097:5115 5121:6139 6145:7163 7169:8187 8193:9211 9217:10235 10241:11259 11265:12283 12289:13307 13313:14331 14337:15355 15361:16379" s="9" customFormat="1" x14ac:dyDescent="0.25">
      <c r="A33" s="16" t="s">
        <v>1</v>
      </c>
      <c r="B33" s="16" t="s">
        <v>149</v>
      </c>
      <c r="C33" s="16"/>
      <c r="D33" s="15"/>
      <c r="E33" s="15"/>
      <c r="F33" s="15"/>
      <c r="G33" s="15"/>
      <c r="H33" s="15"/>
      <c r="I33" s="25"/>
      <c r="J33" s="25"/>
      <c r="K33" s="25"/>
      <c r="Q33" s="25"/>
      <c r="R33" s="25"/>
      <c r="S33" s="25"/>
      <c r="Y33" s="25"/>
      <c r="Z33" s="25"/>
      <c r="AA33" s="25"/>
      <c r="AG33" s="25"/>
      <c r="AH33" s="25"/>
      <c r="AI33" s="25"/>
      <c r="AO33" s="25"/>
      <c r="AP33" s="25"/>
      <c r="AQ33" s="25"/>
      <c r="AW33" s="25"/>
      <c r="AX33" s="25"/>
      <c r="AY33" s="25"/>
      <c r="BE33" s="25"/>
      <c r="BF33" s="25"/>
      <c r="BG33" s="25"/>
      <c r="BM33" s="25"/>
      <c r="BN33" s="25"/>
      <c r="BO33" s="25"/>
      <c r="BU33" s="25"/>
      <c r="BV33" s="25"/>
      <c r="BW33" s="25"/>
      <c r="CC33" s="25"/>
      <c r="CD33" s="25"/>
      <c r="CE33" s="25"/>
      <c r="CK33" s="25"/>
      <c r="CL33" s="25"/>
      <c r="CM33" s="25"/>
      <c r="CS33" s="25"/>
      <c r="CT33" s="25"/>
      <c r="CU33" s="25"/>
      <c r="DA33" s="25"/>
      <c r="DB33" s="25"/>
      <c r="DC33" s="25"/>
      <c r="DI33" s="25"/>
      <c r="DJ33" s="25"/>
      <c r="DK33" s="25"/>
      <c r="DQ33" s="25"/>
      <c r="DR33" s="25"/>
      <c r="DS33" s="25"/>
      <c r="DY33" s="25"/>
      <c r="DZ33" s="25"/>
      <c r="EA33" s="25"/>
      <c r="EG33" s="25"/>
      <c r="EH33" s="25"/>
      <c r="EI33" s="25"/>
      <c r="EO33" s="25"/>
      <c r="EP33" s="25"/>
      <c r="EQ33" s="25"/>
      <c r="EW33" s="25"/>
      <c r="EX33" s="25"/>
      <c r="EY33" s="25"/>
      <c r="FE33" s="25"/>
      <c r="FF33" s="25"/>
      <c r="FG33" s="25"/>
      <c r="FM33" s="25"/>
      <c r="FN33" s="25"/>
      <c r="FO33" s="25"/>
      <c r="FU33" s="25"/>
      <c r="FV33" s="25"/>
      <c r="FW33" s="25"/>
      <c r="GC33" s="25"/>
      <c r="GD33" s="25"/>
      <c r="GE33" s="25"/>
      <c r="GK33" s="25"/>
      <c r="GL33" s="25"/>
      <c r="GM33" s="25"/>
      <c r="GS33" s="25"/>
      <c r="GT33" s="25"/>
      <c r="GU33" s="25"/>
      <c r="HA33" s="25"/>
      <c r="HB33" s="25"/>
      <c r="HC33" s="25"/>
      <c r="HI33" s="25"/>
      <c r="HJ33" s="25"/>
      <c r="HK33" s="25"/>
      <c r="HQ33" s="25"/>
      <c r="HR33" s="25"/>
      <c r="HS33" s="25"/>
      <c r="HY33" s="25"/>
      <c r="HZ33" s="25"/>
      <c r="IA33" s="25"/>
      <c r="IG33" s="25"/>
      <c r="IH33" s="25"/>
      <c r="II33" s="25"/>
      <c r="IO33" s="25"/>
      <c r="IP33" s="25"/>
      <c r="IQ33" s="25"/>
      <c r="IW33" s="25"/>
      <c r="IX33" s="25"/>
      <c r="IY33" s="25"/>
      <c r="JE33" s="25"/>
      <c r="JF33" s="25"/>
      <c r="JG33" s="25"/>
      <c r="JM33" s="25"/>
      <c r="JN33" s="25"/>
      <c r="JO33" s="25"/>
      <c r="JU33" s="25"/>
      <c r="JV33" s="25"/>
      <c r="JW33" s="25"/>
      <c r="KC33" s="25"/>
      <c r="KD33" s="25"/>
      <c r="KE33" s="25"/>
      <c r="KK33" s="25"/>
      <c r="KL33" s="25"/>
      <c r="KM33" s="25"/>
      <c r="KS33" s="25"/>
      <c r="KT33" s="25"/>
      <c r="KU33" s="25"/>
      <c r="LA33" s="25"/>
      <c r="LB33" s="25"/>
      <c r="LC33" s="25"/>
      <c r="LI33" s="25"/>
      <c r="LJ33" s="25"/>
      <c r="LK33" s="25"/>
      <c r="LQ33" s="25"/>
      <c r="LR33" s="25"/>
      <c r="LS33" s="25"/>
      <c r="LY33" s="25"/>
      <c r="LZ33" s="25"/>
      <c r="MA33" s="25"/>
      <c r="MG33" s="25"/>
      <c r="MH33" s="25"/>
      <c r="MI33" s="25"/>
      <c r="MO33" s="25"/>
      <c r="MP33" s="25"/>
      <c r="MQ33" s="25"/>
      <c r="MW33" s="25"/>
      <c r="MX33" s="25"/>
      <c r="MY33" s="25"/>
      <c r="NE33" s="25"/>
      <c r="NF33" s="25"/>
      <c r="NG33" s="25"/>
      <c r="NM33" s="25"/>
      <c r="NN33" s="25"/>
      <c r="NO33" s="25"/>
      <c r="NU33" s="25"/>
      <c r="NV33" s="25"/>
      <c r="NW33" s="25"/>
      <c r="OC33" s="25"/>
      <c r="OD33" s="25"/>
      <c r="OE33" s="25"/>
      <c r="OK33" s="25"/>
      <c r="OL33" s="25"/>
      <c r="OM33" s="25"/>
      <c r="OS33" s="25"/>
      <c r="OT33" s="25"/>
      <c r="OU33" s="25"/>
      <c r="PA33" s="25"/>
      <c r="PB33" s="25"/>
      <c r="PC33" s="25"/>
      <c r="PI33" s="25"/>
      <c r="PJ33" s="25"/>
      <c r="PK33" s="25"/>
      <c r="PQ33" s="25"/>
      <c r="PR33" s="25"/>
      <c r="PS33" s="25"/>
      <c r="PY33" s="25"/>
      <c r="PZ33" s="25"/>
      <c r="QA33" s="25"/>
      <c r="QG33" s="25"/>
      <c r="QH33" s="25"/>
      <c r="QI33" s="25"/>
      <c r="QO33" s="25"/>
      <c r="QP33" s="25"/>
      <c r="QQ33" s="25"/>
      <c r="QW33" s="25"/>
      <c r="QX33" s="25"/>
      <c r="QY33" s="25"/>
      <c r="RE33" s="25"/>
      <c r="RF33" s="25"/>
      <c r="RG33" s="25"/>
      <c r="RM33" s="25"/>
      <c r="RN33" s="25"/>
      <c r="RO33" s="25"/>
      <c r="RU33" s="25"/>
      <c r="RV33" s="25"/>
      <c r="RW33" s="25"/>
      <c r="SC33" s="25"/>
      <c r="SD33" s="25"/>
      <c r="SE33" s="25"/>
      <c r="SK33" s="25"/>
      <c r="SL33" s="25"/>
      <c r="SM33" s="25"/>
      <c r="SS33" s="25"/>
      <c r="ST33" s="25"/>
      <c r="SU33" s="25"/>
      <c r="TA33" s="25"/>
      <c r="TB33" s="25"/>
      <c r="TC33" s="25"/>
      <c r="TI33" s="25"/>
      <c r="TJ33" s="25"/>
      <c r="TK33" s="25"/>
      <c r="TQ33" s="25"/>
      <c r="TR33" s="25"/>
      <c r="TS33" s="25"/>
      <c r="TY33" s="25"/>
      <c r="TZ33" s="25"/>
      <c r="UA33" s="25"/>
      <c r="UG33" s="25"/>
      <c r="UH33" s="25"/>
      <c r="UI33" s="25"/>
      <c r="UO33" s="25"/>
      <c r="UP33" s="25"/>
      <c r="UQ33" s="25"/>
      <c r="UW33" s="25"/>
      <c r="UX33" s="25"/>
      <c r="UY33" s="25"/>
      <c r="VE33" s="25"/>
      <c r="VF33" s="25"/>
      <c r="VG33" s="25"/>
      <c r="VM33" s="25"/>
      <c r="VN33" s="25"/>
      <c r="VO33" s="25"/>
      <c r="VU33" s="25"/>
      <c r="VV33" s="25"/>
      <c r="VW33" s="25"/>
      <c r="WC33" s="25"/>
      <c r="WD33" s="25"/>
      <c r="WE33" s="25"/>
      <c r="WK33" s="25"/>
      <c r="WL33" s="25"/>
      <c r="WM33" s="25"/>
      <c r="WS33" s="25"/>
      <c r="WT33" s="25"/>
      <c r="WU33" s="25"/>
      <c r="XA33" s="25"/>
      <c r="XB33" s="25"/>
      <c r="XC33" s="25"/>
      <c r="XI33" s="25"/>
      <c r="XJ33" s="25"/>
      <c r="XK33" s="25"/>
      <c r="XQ33" s="25"/>
      <c r="XR33" s="25"/>
      <c r="XS33" s="25"/>
      <c r="XY33" s="25"/>
      <c r="XZ33" s="25"/>
      <c r="YA33" s="25"/>
      <c r="YG33" s="25"/>
      <c r="YH33" s="25"/>
      <c r="YI33" s="25"/>
      <c r="YO33" s="25"/>
      <c r="YP33" s="25"/>
      <c r="YQ33" s="25"/>
      <c r="YW33" s="25"/>
      <c r="YX33" s="25"/>
      <c r="YY33" s="25"/>
      <c r="ZE33" s="25"/>
      <c r="ZF33" s="25"/>
      <c r="ZG33" s="25"/>
      <c r="ZM33" s="25"/>
      <c r="ZN33" s="25"/>
      <c r="ZO33" s="25"/>
      <c r="ZU33" s="25"/>
      <c r="ZV33" s="25"/>
      <c r="ZW33" s="25"/>
      <c r="AAC33" s="25"/>
      <c r="AAD33" s="25"/>
      <c r="AAE33" s="25"/>
      <c r="AAK33" s="25"/>
      <c r="AAL33" s="25"/>
      <c r="AAM33" s="25"/>
      <c r="AAS33" s="25"/>
      <c r="AAT33" s="25"/>
      <c r="AAU33" s="25"/>
      <c r="ABA33" s="25"/>
      <c r="ABB33" s="25"/>
      <c r="ABC33" s="25"/>
      <c r="ABI33" s="25"/>
      <c r="ABJ33" s="25"/>
      <c r="ABK33" s="25"/>
      <c r="ABQ33" s="25"/>
      <c r="ABR33" s="25"/>
      <c r="ABS33" s="25"/>
      <c r="ABY33" s="25"/>
      <c r="ABZ33" s="25"/>
      <c r="ACA33" s="25"/>
      <c r="ACG33" s="25"/>
      <c r="ACH33" s="25"/>
      <c r="ACI33" s="25"/>
      <c r="ACO33" s="25"/>
      <c r="ACP33" s="25"/>
      <c r="ACQ33" s="25"/>
      <c r="ACW33" s="25"/>
      <c r="ACX33" s="25"/>
      <c r="ACY33" s="25"/>
      <c r="ADE33" s="25"/>
      <c r="ADF33" s="25"/>
      <c r="ADG33" s="25"/>
      <c r="ADM33" s="25"/>
      <c r="ADN33" s="25"/>
      <c r="ADO33" s="25"/>
      <c r="ADU33" s="25"/>
      <c r="ADV33" s="25"/>
      <c r="ADW33" s="25"/>
      <c r="AEC33" s="25"/>
      <c r="AED33" s="25"/>
      <c r="AEE33" s="25"/>
      <c r="AEK33" s="25"/>
      <c r="AEL33" s="25"/>
      <c r="AEM33" s="25"/>
      <c r="AES33" s="25"/>
      <c r="AET33" s="25"/>
      <c r="AEU33" s="25"/>
      <c r="AFA33" s="25"/>
      <c r="AFB33" s="25"/>
      <c r="AFC33" s="25"/>
      <c r="AFI33" s="25"/>
      <c r="AFJ33" s="25"/>
      <c r="AFK33" s="25"/>
      <c r="AFQ33" s="25"/>
      <c r="AFR33" s="25"/>
      <c r="AFS33" s="25"/>
      <c r="AFY33" s="25"/>
      <c r="AFZ33" s="25"/>
      <c r="AGA33" s="25"/>
      <c r="AGG33" s="25"/>
      <c r="AGH33" s="25"/>
      <c r="AGI33" s="25"/>
      <c r="AGO33" s="25"/>
      <c r="AGP33" s="25"/>
      <c r="AGQ33" s="25"/>
      <c r="AGW33" s="25"/>
      <c r="AGX33" s="25"/>
      <c r="AGY33" s="25"/>
      <c r="AHE33" s="25"/>
      <c r="AHF33" s="25"/>
      <c r="AHG33" s="25"/>
      <c r="AHM33" s="25"/>
      <c r="AHN33" s="25"/>
      <c r="AHO33" s="25"/>
      <c r="AHU33" s="25"/>
      <c r="AHV33" s="25"/>
      <c r="AHW33" s="25"/>
      <c r="AIC33" s="25"/>
      <c r="AID33" s="25"/>
      <c r="AIE33" s="25"/>
      <c r="AIK33" s="25"/>
      <c r="AIL33" s="25"/>
      <c r="AIM33" s="25"/>
      <c r="AIS33" s="25"/>
      <c r="AIT33" s="25"/>
      <c r="AIU33" s="25"/>
      <c r="AJA33" s="25"/>
      <c r="AJB33" s="25"/>
      <c r="AJC33" s="25"/>
      <c r="AJI33" s="25"/>
      <c r="AJJ33" s="25"/>
      <c r="AJK33" s="25"/>
      <c r="AJQ33" s="25"/>
      <c r="AJR33" s="25"/>
      <c r="AJS33" s="25"/>
      <c r="AJY33" s="25"/>
      <c r="AJZ33" s="25"/>
      <c r="AKA33" s="25"/>
      <c r="AKG33" s="25"/>
      <c r="AKH33" s="25"/>
      <c r="AKI33" s="25"/>
      <c r="AKO33" s="25"/>
      <c r="AKP33" s="25"/>
      <c r="AKQ33" s="25"/>
      <c r="AKW33" s="25"/>
      <c r="AKX33" s="25"/>
      <c r="AKY33" s="25"/>
      <c r="ALE33" s="25"/>
      <c r="ALF33" s="25"/>
      <c r="ALG33" s="25"/>
      <c r="ALM33" s="25"/>
      <c r="ALN33" s="25"/>
      <c r="ALO33" s="25"/>
      <c r="ALU33" s="25"/>
      <c r="ALV33" s="25"/>
      <c r="ALW33" s="25"/>
      <c r="AMC33" s="25"/>
      <c r="AMD33" s="25"/>
      <c r="AME33" s="25"/>
      <c r="AMK33" s="25"/>
      <c r="AML33" s="25"/>
      <c r="AMM33" s="25"/>
      <c r="AMS33" s="25"/>
      <c r="AMT33" s="25"/>
      <c r="AMU33" s="25"/>
      <c r="ANA33" s="25"/>
      <c r="ANB33" s="25"/>
      <c r="ANC33" s="25"/>
      <c r="ANI33" s="25"/>
      <c r="ANJ33" s="25"/>
      <c r="ANK33" s="25"/>
      <c r="ANQ33" s="25"/>
      <c r="ANR33" s="25"/>
      <c r="ANS33" s="25"/>
      <c r="ANY33" s="25"/>
      <c r="ANZ33" s="25"/>
      <c r="AOA33" s="25"/>
      <c r="AOG33" s="25"/>
      <c r="AOH33" s="25"/>
      <c r="AOI33" s="25"/>
      <c r="AOO33" s="25"/>
      <c r="AOP33" s="25"/>
      <c r="AOQ33" s="25"/>
      <c r="AOW33" s="25"/>
      <c r="AOX33" s="25"/>
      <c r="AOY33" s="25"/>
      <c r="APE33" s="25"/>
      <c r="APF33" s="25"/>
      <c r="APG33" s="25"/>
      <c r="APM33" s="25"/>
      <c r="APN33" s="25"/>
      <c r="APO33" s="25"/>
      <c r="APU33" s="25"/>
      <c r="APV33" s="25"/>
      <c r="APW33" s="25"/>
      <c r="AQC33" s="25"/>
      <c r="AQD33" s="25"/>
      <c r="AQE33" s="25"/>
      <c r="AQK33" s="25"/>
      <c r="AQL33" s="25"/>
      <c r="AQM33" s="25"/>
      <c r="AQS33" s="25"/>
      <c r="AQT33" s="25"/>
      <c r="AQU33" s="25"/>
      <c r="ARA33" s="25"/>
      <c r="ARB33" s="25"/>
      <c r="ARC33" s="25"/>
      <c r="ARI33" s="25"/>
      <c r="ARJ33" s="25"/>
      <c r="ARK33" s="25"/>
      <c r="ARQ33" s="25"/>
      <c r="ARR33" s="25"/>
      <c r="ARS33" s="25"/>
      <c r="ARY33" s="25"/>
      <c r="ARZ33" s="25"/>
      <c r="ASA33" s="25"/>
      <c r="ASG33" s="25"/>
      <c r="ASH33" s="25"/>
      <c r="ASI33" s="25"/>
      <c r="ASO33" s="25"/>
      <c r="ASP33" s="25"/>
      <c r="ASQ33" s="25"/>
      <c r="ASW33" s="25"/>
      <c r="ASX33" s="25"/>
      <c r="ASY33" s="25"/>
      <c r="ATE33" s="25"/>
      <c r="ATF33" s="25"/>
      <c r="ATG33" s="25"/>
      <c r="ATM33" s="25"/>
      <c r="ATN33" s="25"/>
      <c r="ATO33" s="25"/>
      <c r="ATU33" s="25"/>
      <c r="ATV33" s="25"/>
      <c r="ATW33" s="25"/>
      <c r="AUC33" s="25"/>
      <c r="AUD33" s="25"/>
      <c r="AUE33" s="25"/>
      <c r="AUK33" s="25"/>
      <c r="AUL33" s="25"/>
      <c r="AUM33" s="25"/>
      <c r="AUS33" s="25"/>
      <c r="AUT33" s="25"/>
      <c r="AUU33" s="25"/>
      <c r="AVA33" s="25"/>
      <c r="AVB33" s="25"/>
      <c r="AVC33" s="25"/>
      <c r="AVI33" s="25"/>
      <c r="AVJ33" s="25"/>
      <c r="AVK33" s="25"/>
      <c r="AVQ33" s="25"/>
      <c r="AVR33" s="25"/>
      <c r="AVS33" s="25"/>
      <c r="AVY33" s="25"/>
      <c r="AVZ33" s="25"/>
      <c r="AWA33" s="25"/>
      <c r="AWG33" s="25"/>
      <c r="AWH33" s="25"/>
      <c r="AWI33" s="25"/>
      <c r="AWO33" s="25"/>
      <c r="AWP33" s="25"/>
      <c r="AWQ33" s="25"/>
      <c r="AWW33" s="25"/>
      <c r="AWX33" s="25"/>
      <c r="AWY33" s="25"/>
      <c r="AXE33" s="25"/>
      <c r="AXF33" s="25"/>
      <c r="AXG33" s="25"/>
      <c r="AXM33" s="25"/>
      <c r="AXN33" s="25"/>
      <c r="AXO33" s="25"/>
      <c r="AXU33" s="25"/>
      <c r="AXV33" s="25"/>
      <c r="AXW33" s="25"/>
      <c r="AYC33" s="25"/>
      <c r="AYD33" s="25"/>
      <c r="AYE33" s="25"/>
      <c r="AYK33" s="25"/>
      <c r="AYL33" s="25"/>
      <c r="AYM33" s="25"/>
      <c r="AYS33" s="25"/>
      <c r="AYT33" s="25"/>
      <c r="AYU33" s="25"/>
      <c r="AZA33" s="25"/>
      <c r="AZB33" s="25"/>
      <c r="AZC33" s="25"/>
      <c r="AZI33" s="25"/>
      <c r="AZJ33" s="25"/>
      <c r="AZK33" s="25"/>
      <c r="AZQ33" s="25"/>
      <c r="AZR33" s="25"/>
      <c r="AZS33" s="25"/>
      <c r="AZY33" s="25"/>
      <c r="AZZ33" s="25"/>
      <c r="BAA33" s="25"/>
      <c r="BAG33" s="25"/>
      <c r="BAH33" s="25"/>
      <c r="BAI33" s="25"/>
      <c r="BAO33" s="25"/>
      <c r="BAP33" s="25"/>
      <c r="BAQ33" s="25"/>
      <c r="BAW33" s="25"/>
      <c r="BAX33" s="25"/>
      <c r="BAY33" s="25"/>
      <c r="BBE33" s="25"/>
      <c r="BBF33" s="25"/>
      <c r="BBG33" s="25"/>
      <c r="BBM33" s="25"/>
      <c r="BBN33" s="25"/>
      <c r="BBO33" s="25"/>
      <c r="BBU33" s="25"/>
      <c r="BBV33" s="25"/>
      <c r="BBW33" s="25"/>
      <c r="BCC33" s="25"/>
      <c r="BCD33" s="25"/>
      <c r="BCE33" s="25"/>
      <c r="BCK33" s="25"/>
      <c r="BCL33" s="25"/>
      <c r="BCM33" s="25"/>
      <c r="BCS33" s="25"/>
      <c r="BCT33" s="25"/>
      <c r="BCU33" s="25"/>
      <c r="BDA33" s="25"/>
      <c r="BDB33" s="25"/>
      <c r="BDC33" s="25"/>
      <c r="BDI33" s="25"/>
      <c r="BDJ33" s="25"/>
      <c r="BDK33" s="25"/>
      <c r="BDQ33" s="25"/>
      <c r="BDR33" s="25"/>
      <c r="BDS33" s="25"/>
      <c r="BDY33" s="25"/>
      <c r="BDZ33" s="25"/>
      <c r="BEA33" s="25"/>
      <c r="BEG33" s="25"/>
      <c r="BEH33" s="25"/>
      <c r="BEI33" s="25"/>
      <c r="BEO33" s="25"/>
      <c r="BEP33" s="25"/>
      <c r="BEQ33" s="25"/>
      <c r="BEW33" s="25"/>
      <c r="BEX33" s="25"/>
      <c r="BEY33" s="25"/>
      <c r="BFE33" s="25"/>
      <c r="BFF33" s="25"/>
      <c r="BFG33" s="25"/>
      <c r="BFM33" s="25"/>
      <c r="BFN33" s="25"/>
      <c r="BFO33" s="25"/>
      <c r="BFU33" s="25"/>
      <c r="BFV33" s="25"/>
      <c r="BFW33" s="25"/>
      <c r="BGC33" s="25"/>
      <c r="BGD33" s="25"/>
      <c r="BGE33" s="25"/>
      <c r="BGK33" s="25"/>
      <c r="BGL33" s="25"/>
      <c r="BGM33" s="25"/>
      <c r="BGS33" s="25"/>
      <c r="BGT33" s="25"/>
      <c r="BGU33" s="25"/>
      <c r="BHA33" s="25"/>
      <c r="BHB33" s="25"/>
      <c r="BHC33" s="25"/>
      <c r="BHI33" s="25"/>
      <c r="BHJ33" s="25"/>
      <c r="BHK33" s="25"/>
      <c r="BHQ33" s="25"/>
      <c r="BHR33" s="25"/>
      <c r="BHS33" s="25"/>
      <c r="BHY33" s="25"/>
      <c r="BHZ33" s="25"/>
      <c r="BIA33" s="25"/>
      <c r="BIG33" s="25"/>
      <c r="BIH33" s="25"/>
      <c r="BII33" s="25"/>
      <c r="BIO33" s="25"/>
      <c r="BIP33" s="25"/>
      <c r="BIQ33" s="25"/>
      <c r="BIW33" s="25"/>
      <c r="BIX33" s="25"/>
      <c r="BIY33" s="25"/>
      <c r="BJE33" s="25"/>
      <c r="BJF33" s="25"/>
      <c r="BJG33" s="25"/>
      <c r="BJM33" s="25"/>
      <c r="BJN33" s="25"/>
      <c r="BJO33" s="25"/>
      <c r="BJU33" s="25"/>
      <c r="BJV33" s="25"/>
      <c r="BJW33" s="25"/>
      <c r="BKC33" s="25"/>
      <c r="BKD33" s="25"/>
      <c r="BKE33" s="25"/>
      <c r="BKK33" s="25"/>
      <c r="BKL33" s="25"/>
      <c r="BKM33" s="25"/>
      <c r="BKS33" s="25"/>
      <c r="BKT33" s="25"/>
      <c r="BKU33" s="25"/>
      <c r="BLA33" s="25"/>
      <c r="BLB33" s="25"/>
      <c r="BLC33" s="25"/>
      <c r="BLI33" s="25"/>
      <c r="BLJ33" s="25"/>
      <c r="BLK33" s="25"/>
      <c r="BLQ33" s="25"/>
      <c r="BLR33" s="25"/>
      <c r="BLS33" s="25"/>
      <c r="BLY33" s="25"/>
      <c r="BLZ33" s="25"/>
      <c r="BMA33" s="25"/>
      <c r="BMG33" s="25"/>
      <c r="BMH33" s="25"/>
      <c r="BMI33" s="25"/>
      <c r="BMO33" s="25"/>
      <c r="BMP33" s="25"/>
      <c r="BMQ33" s="25"/>
      <c r="BMW33" s="25"/>
      <c r="BMX33" s="25"/>
      <c r="BMY33" s="25"/>
      <c r="BNE33" s="25"/>
      <c r="BNF33" s="25"/>
      <c r="BNG33" s="25"/>
      <c r="BNM33" s="25"/>
      <c r="BNN33" s="25"/>
      <c r="BNO33" s="25"/>
      <c r="BNU33" s="25"/>
      <c r="BNV33" s="25"/>
      <c r="BNW33" s="25"/>
      <c r="BOC33" s="25"/>
      <c r="BOD33" s="25"/>
      <c r="BOE33" s="25"/>
      <c r="BOK33" s="25"/>
      <c r="BOL33" s="25"/>
      <c r="BOM33" s="25"/>
      <c r="BOS33" s="25"/>
      <c r="BOT33" s="25"/>
      <c r="BOU33" s="25"/>
      <c r="BPA33" s="25"/>
      <c r="BPB33" s="25"/>
      <c r="BPC33" s="25"/>
      <c r="BPI33" s="25"/>
      <c r="BPJ33" s="25"/>
      <c r="BPK33" s="25"/>
      <c r="BPQ33" s="25"/>
      <c r="BPR33" s="25"/>
      <c r="BPS33" s="25"/>
      <c r="BPY33" s="25"/>
      <c r="BPZ33" s="25"/>
      <c r="BQA33" s="25"/>
      <c r="BQG33" s="25"/>
      <c r="BQH33" s="25"/>
      <c r="BQI33" s="25"/>
      <c r="BQO33" s="25"/>
      <c r="BQP33" s="25"/>
      <c r="BQQ33" s="25"/>
      <c r="BQW33" s="25"/>
      <c r="BQX33" s="25"/>
      <c r="BQY33" s="25"/>
      <c r="BRE33" s="25"/>
      <c r="BRF33" s="25"/>
      <c r="BRG33" s="25"/>
      <c r="BRM33" s="25"/>
      <c r="BRN33" s="25"/>
      <c r="BRO33" s="25"/>
      <c r="BRU33" s="25"/>
      <c r="BRV33" s="25"/>
      <c r="BRW33" s="25"/>
      <c r="BSC33" s="25"/>
      <c r="BSD33" s="25"/>
      <c r="BSE33" s="25"/>
      <c r="BSK33" s="25"/>
      <c r="BSL33" s="25"/>
      <c r="BSM33" s="25"/>
      <c r="BSS33" s="25"/>
      <c r="BST33" s="25"/>
      <c r="BSU33" s="25"/>
      <c r="BTA33" s="25"/>
      <c r="BTB33" s="25"/>
      <c r="BTC33" s="25"/>
      <c r="BTI33" s="25"/>
      <c r="BTJ33" s="25"/>
      <c r="BTK33" s="25"/>
      <c r="BTQ33" s="25"/>
      <c r="BTR33" s="25"/>
      <c r="BTS33" s="25"/>
      <c r="BTY33" s="25"/>
      <c r="BTZ33" s="25"/>
      <c r="BUA33" s="25"/>
      <c r="BUG33" s="25"/>
      <c r="BUH33" s="25"/>
      <c r="BUI33" s="25"/>
      <c r="BUO33" s="25"/>
      <c r="BUP33" s="25"/>
      <c r="BUQ33" s="25"/>
      <c r="BUW33" s="25"/>
      <c r="BUX33" s="25"/>
      <c r="BUY33" s="25"/>
      <c r="BVE33" s="25"/>
      <c r="BVF33" s="25"/>
      <c r="BVG33" s="25"/>
      <c r="BVM33" s="25"/>
      <c r="BVN33" s="25"/>
      <c r="BVO33" s="25"/>
      <c r="BVU33" s="25"/>
      <c r="BVV33" s="25"/>
      <c r="BVW33" s="25"/>
      <c r="BWC33" s="25"/>
      <c r="BWD33" s="25"/>
      <c r="BWE33" s="25"/>
      <c r="BWK33" s="25"/>
      <c r="BWL33" s="25"/>
      <c r="BWM33" s="25"/>
      <c r="BWS33" s="25"/>
      <c r="BWT33" s="25"/>
      <c r="BWU33" s="25"/>
      <c r="BXA33" s="25"/>
      <c r="BXB33" s="25"/>
      <c r="BXC33" s="25"/>
      <c r="BXI33" s="25"/>
      <c r="BXJ33" s="25"/>
      <c r="BXK33" s="25"/>
      <c r="BXQ33" s="25"/>
      <c r="BXR33" s="25"/>
      <c r="BXS33" s="25"/>
      <c r="BXY33" s="25"/>
      <c r="BXZ33" s="25"/>
      <c r="BYA33" s="25"/>
      <c r="BYG33" s="25"/>
      <c r="BYH33" s="25"/>
      <c r="BYI33" s="25"/>
      <c r="BYO33" s="25"/>
      <c r="BYP33" s="25"/>
      <c r="BYQ33" s="25"/>
      <c r="BYW33" s="25"/>
      <c r="BYX33" s="25"/>
      <c r="BYY33" s="25"/>
      <c r="BZE33" s="25"/>
      <c r="BZF33" s="25"/>
      <c r="BZG33" s="25"/>
      <c r="BZM33" s="25"/>
      <c r="BZN33" s="25"/>
      <c r="BZO33" s="25"/>
      <c r="BZU33" s="25"/>
      <c r="BZV33" s="25"/>
      <c r="BZW33" s="25"/>
      <c r="CAC33" s="25"/>
      <c r="CAD33" s="25"/>
      <c r="CAE33" s="25"/>
      <c r="CAK33" s="25"/>
      <c r="CAL33" s="25"/>
      <c r="CAM33" s="25"/>
      <c r="CAS33" s="25"/>
      <c r="CAT33" s="25"/>
      <c r="CAU33" s="25"/>
      <c r="CBA33" s="25"/>
      <c r="CBB33" s="25"/>
      <c r="CBC33" s="25"/>
      <c r="CBI33" s="25"/>
      <c r="CBJ33" s="25"/>
      <c r="CBK33" s="25"/>
      <c r="CBQ33" s="25"/>
      <c r="CBR33" s="25"/>
      <c r="CBS33" s="25"/>
      <c r="CBY33" s="25"/>
      <c r="CBZ33" s="25"/>
      <c r="CCA33" s="25"/>
      <c r="CCG33" s="25"/>
      <c r="CCH33" s="25"/>
      <c r="CCI33" s="25"/>
      <c r="CCO33" s="25"/>
      <c r="CCP33" s="25"/>
      <c r="CCQ33" s="25"/>
      <c r="CCW33" s="25"/>
      <c r="CCX33" s="25"/>
      <c r="CCY33" s="25"/>
      <c r="CDE33" s="25"/>
      <c r="CDF33" s="25"/>
      <c r="CDG33" s="25"/>
      <c r="CDM33" s="25"/>
      <c r="CDN33" s="25"/>
      <c r="CDO33" s="25"/>
      <c r="CDU33" s="25"/>
      <c r="CDV33" s="25"/>
      <c r="CDW33" s="25"/>
      <c r="CEC33" s="25"/>
      <c r="CED33" s="25"/>
      <c r="CEE33" s="25"/>
      <c r="CEK33" s="25"/>
      <c r="CEL33" s="25"/>
      <c r="CEM33" s="25"/>
      <c r="CES33" s="25"/>
      <c r="CET33" s="25"/>
      <c r="CEU33" s="25"/>
      <c r="CFA33" s="25"/>
      <c r="CFB33" s="25"/>
      <c r="CFC33" s="25"/>
      <c r="CFI33" s="25"/>
      <c r="CFJ33" s="25"/>
      <c r="CFK33" s="25"/>
      <c r="CFQ33" s="25"/>
      <c r="CFR33" s="25"/>
      <c r="CFS33" s="25"/>
      <c r="CFY33" s="25"/>
      <c r="CFZ33" s="25"/>
      <c r="CGA33" s="25"/>
      <c r="CGG33" s="25"/>
      <c r="CGH33" s="25"/>
      <c r="CGI33" s="25"/>
      <c r="CGO33" s="25"/>
      <c r="CGP33" s="25"/>
      <c r="CGQ33" s="25"/>
      <c r="CGW33" s="25"/>
      <c r="CGX33" s="25"/>
      <c r="CGY33" s="25"/>
      <c r="CHE33" s="25"/>
      <c r="CHF33" s="25"/>
      <c r="CHG33" s="25"/>
      <c r="CHM33" s="25"/>
      <c r="CHN33" s="25"/>
      <c r="CHO33" s="25"/>
      <c r="CHU33" s="25"/>
      <c r="CHV33" s="25"/>
      <c r="CHW33" s="25"/>
      <c r="CIC33" s="25"/>
      <c r="CID33" s="25"/>
      <c r="CIE33" s="25"/>
      <c r="CIK33" s="25"/>
      <c r="CIL33" s="25"/>
      <c r="CIM33" s="25"/>
      <c r="CIS33" s="25"/>
      <c r="CIT33" s="25"/>
      <c r="CIU33" s="25"/>
      <c r="CJA33" s="25"/>
      <c r="CJB33" s="25"/>
      <c r="CJC33" s="25"/>
      <c r="CJI33" s="25"/>
      <c r="CJJ33" s="25"/>
      <c r="CJK33" s="25"/>
      <c r="CJQ33" s="25"/>
      <c r="CJR33" s="25"/>
      <c r="CJS33" s="25"/>
      <c r="CJY33" s="25"/>
      <c r="CJZ33" s="25"/>
      <c r="CKA33" s="25"/>
      <c r="CKG33" s="25"/>
      <c r="CKH33" s="25"/>
      <c r="CKI33" s="25"/>
      <c r="CKO33" s="25"/>
      <c r="CKP33" s="25"/>
      <c r="CKQ33" s="25"/>
      <c r="CKW33" s="25"/>
      <c r="CKX33" s="25"/>
      <c r="CKY33" s="25"/>
      <c r="CLE33" s="25"/>
      <c r="CLF33" s="25"/>
      <c r="CLG33" s="25"/>
      <c r="CLM33" s="25"/>
      <c r="CLN33" s="25"/>
      <c r="CLO33" s="25"/>
      <c r="CLU33" s="25"/>
      <c r="CLV33" s="25"/>
      <c r="CLW33" s="25"/>
      <c r="CMC33" s="25"/>
      <c r="CMD33" s="25"/>
      <c r="CME33" s="25"/>
      <c r="CMK33" s="25"/>
      <c r="CML33" s="25"/>
      <c r="CMM33" s="25"/>
      <c r="CMS33" s="25"/>
      <c r="CMT33" s="25"/>
      <c r="CMU33" s="25"/>
      <c r="CNA33" s="25"/>
      <c r="CNB33" s="25"/>
      <c r="CNC33" s="25"/>
      <c r="CNI33" s="25"/>
      <c r="CNJ33" s="25"/>
      <c r="CNK33" s="25"/>
      <c r="CNQ33" s="25"/>
      <c r="CNR33" s="25"/>
      <c r="CNS33" s="25"/>
      <c r="CNY33" s="25"/>
      <c r="CNZ33" s="25"/>
      <c r="COA33" s="25"/>
      <c r="COG33" s="25"/>
      <c r="COH33" s="25"/>
      <c r="COI33" s="25"/>
      <c r="COO33" s="25"/>
      <c r="COP33" s="25"/>
      <c r="COQ33" s="25"/>
      <c r="COW33" s="25"/>
      <c r="COX33" s="25"/>
      <c r="COY33" s="25"/>
      <c r="CPE33" s="25"/>
      <c r="CPF33" s="25"/>
      <c r="CPG33" s="25"/>
      <c r="CPM33" s="25"/>
      <c r="CPN33" s="25"/>
      <c r="CPO33" s="25"/>
      <c r="CPU33" s="25"/>
      <c r="CPV33" s="25"/>
      <c r="CPW33" s="25"/>
      <c r="CQC33" s="25"/>
      <c r="CQD33" s="25"/>
      <c r="CQE33" s="25"/>
      <c r="CQK33" s="25"/>
      <c r="CQL33" s="25"/>
      <c r="CQM33" s="25"/>
      <c r="CQS33" s="25"/>
      <c r="CQT33" s="25"/>
      <c r="CQU33" s="25"/>
      <c r="CRA33" s="25"/>
      <c r="CRB33" s="25"/>
      <c r="CRC33" s="25"/>
      <c r="CRI33" s="25"/>
      <c r="CRJ33" s="25"/>
      <c r="CRK33" s="25"/>
      <c r="CRQ33" s="25"/>
      <c r="CRR33" s="25"/>
      <c r="CRS33" s="25"/>
      <c r="CRY33" s="25"/>
      <c r="CRZ33" s="25"/>
      <c r="CSA33" s="25"/>
      <c r="CSG33" s="25"/>
      <c r="CSH33" s="25"/>
      <c r="CSI33" s="25"/>
      <c r="CSO33" s="25"/>
      <c r="CSP33" s="25"/>
      <c r="CSQ33" s="25"/>
      <c r="CSW33" s="25"/>
      <c r="CSX33" s="25"/>
      <c r="CSY33" s="25"/>
      <c r="CTE33" s="25"/>
      <c r="CTF33" s="25"/>
      <c r="CTG33" s="25"/>
      <c r="CTM33" s="25"/>
      <c r="CTN33" s="25"/>
      <c r="CTO33" s="25"/>
      <c r="CTU33" s="25"/>
      <c r="CTV33" s="25"/>
      <c r="CTW33" s="25"/>
      <c r="CUC33" s="25"/>
      <c r="CUD33" s="25"/>
      <c r="CUE33" s="25"/>
      <c r="CUK33" s="25"/>
      <c r="CUL33" s="25"/>
      <c r="CUM33" s="25"/>
      <c r="CUS33" s="25"/>
      <c r="CUT33" s="25"/>
      <c r="CUU33" s="25"/>
      <c r="CVA33" s="25"/>
      <c r="CVB33" s="25"/>
      <c r="CVC33" s="25"/>
      <c r="CVI33" s="25"/>
      <c r="CVJ33" s="25"/>
      <c r="CVK33" s="25"/>
      <c r="CVQ33" s="25"/>
      <c r="CVR33" s="25"/>
      <c r="CVS33" s="25"/>
      <c r="CVY33" s="25"/>
      <c r="CVZ33" s="25"/>
      <c r="CWA33" s="25"/>
      <c r="CWG33" s="25"/>
      <c r="CWH33" s="25"/>
      <c r="CWI33" s="25"/>
      <c r="CWO33" s="25"/>
      <c r="CWP33" s="25"/>
      <c r="CWQ33" s="25"/>
      <c r="CWW33" s="25"/>
      <c r="CWX33" s="25"/>
      <c r="CWY33" s="25"/>
      <c r="CXE33" s="25"/>
      <c r="CXF33" s="25"/>
      <c r="CXG33" s="25"/>
      <c r="CXM33" s="25"/>
      <c r="CXN33" s="25"/>
      <c r="CXO33" s="25"/>
      <c r="CXU33" s="25"/>
      <c r="CXV33" s="25"/>
      <c r="CXW33" s="25"/>
      <c r="CYC33" s="25"/>
      <c r="CYD33" s="25"/>
      <c r="CYE33" s="25"/>
      <c r="CYK33" s="25"/>
      <c r="CYL33" s="25"/>
      <c r="CYM33" s="25"/>
      <c r="CYS33" s="25"/>
      <c r="CYT33" s="25"/>
      <c r="CYU33" s="25"/>
      <c r="CZA33" s="25"/>
      <c r="CZB33" s="25"/>
      <c r="CZC33" s="25"/>
      <c r="CZI33" s="25"/>
      <c r="CZJ33" s="25"/>
      <c r="CZK33" s="25"/>
      <c r="CZQ33" s="25"/>
      <c r="CZR33" s="25"/>
      <c r="CZS33" s="25"/>
      <c r="CZY33" s="25"/>
      <c r="CZZ33" s="25"/>
      <c r="DAA33" s="25"/>
      <c r="DAG33" s="25"/>
      <c r="DAH33" s="25"/>
      <c r="DAI33" s="25"/>
      <c r="DAO33" s="25"/>
      <c r="DAP33" s="25"/>
      <c r="DAQ33" s="25"/>
      <c r="DAW33" s="25"/>
      <c r="DAX33" s="25"/>
      <c r="DAY33" s="25"/>
      <c r="DBE33" s="25"/>
      <c r="DBF33" s="25"/>
      <c r="DBG33" s="25"/>
      <c r="DBM33" s="25"/>
      <c r="DBN33" s="25"/>
      <c r="DBO33" s="25"/>
      <c r="DBU33" s="25"/>
      <c r="DBV33" s="25"/>
      <c r="DBW33" s="25"/>
      <c r="DCC33" s="25"/>
      <c r="DCD33" s="25"/>
      <c r="DCE33" s="25"/>
      <c r="DCK33" s="25"/>
      <c r="DCL33" s="25"/>
      <c r="DCM33" s="25"/>
      <c r="DCS33" s="25"/>
      <c r="DCT33" s="25"/>
      <c r="DCU33" s="25"/>
      <c r="DDA33" s="25"/>
      <c r="DDB33" s="25"/>
      <c r="DDC33" s="25"/>
      <c r="DDI33" s="25"/>
      <c r="DDJ33" s="25"/>
      <c r="DDK33" s="25"/>
      <c r="DDQ33" s="25"/>
      <c r="DDR33" s="25"/>
      <c r="DDS33" s="25"/>
      <c r="DDY33" s="25"/>
      <c r="DDZ33" s="25"/>
      <c r="DEA33" s="25"/>
      <c r="DEG33" s="25"/>
      <c r="DEH33" s="25"/>
      <c r="DEI33" s="25"/>
      <c r="DEO33" s="25"/>
      <c r="DEP33" s="25"/>
      <c r="DEQ33" s="25"/>
      <c r="DEW33" s="25"/>
      <c r="DEX33" s="25"/>
      <c r="DEY33" s="25"/>
      <c r="DFE33" s="25"/>
      <c r="DFF33" s="25"/>
      <c r="DFG33" s="25"/>
      <c r="DFM33" s="25"/>
      <c r="DFN33" s="25"/>
      <c r="DFO33" s="25"/>
      <c r="DFU33" s="25"/>
      <c r="DFV33" s="25"/>
      <c r="DFW33" s="25"/>
      <c r="DGC33" s="25"/>
      <c r="DGD33" s="25"/>
      <c r="DGE33" s="25"/>
      <c r="DGK33" s="25"/>
      <c r="DGL33" s="25"/>
      <c r="DGM33" s="25"/>
      <c r="DGS33" s="25"/>
      <c r="DGT33" s="25"/>
      <c r="DGU33" s="25"/>
      <c r="DHA33" s="25"/>
      <c r="DHB33" s="25"/>
      <c r="DHC33" s="25"/>
      <c r="DHI33" s="25"/>
      <c r="DHJ33" s="25"/>
      <c r="DHK33" s="25"/>
      <c r="DHQ33" s="25"/>
      <c r="DHR33" s="25"/>
      <c r="DHS33" s="25"/>
      <c r="DHY33" s="25"/>
      <c r="DHZ33" s="25"/>
      <c r="DIA33" s="25"/>
      <c r="DIG33" s="25"/>
      <c r="DIH33" s="25"/>
      <c r="DII33" s="25"/>
      <c r="DIO33" s="25"/>
      <c r="DIP33" s="25"/>
      <c r="DIQ33" s="25"/>
      <c r="DIW33" s="25"/>
      <c r="DIX33" s="25"/>
      <c r="DIY33" s="25"/>
      <c r="DJE33" s="25"/>
      <c r="DJF33" s="25"/>
      <c r="DJG33" s="25"/>
      <c r="DJM33" s="25"/>
      <c r="DJN33" s="25"/>
      <c r="DJO33" s="25"/>
      <c r="DJU33" s="25"/>
      <c r="DJV33" s="25"/>
      <c r="DJW33" s="25"/>
      <c r="DKC33" s="25"/>
      <c r="DKD33" s="25"/>
      <c r="DKE33" s="25"/>
      <c r="DKK33" s="25"/>
      <c r="DKL33" s="25"/>
      <c r="DKM33" s="25"/>
      <c r="DKS33" s="25"/>
      <c r="DKT33" s="25"/>
      <c r="DKU33" s="25"/>
      <c r="DLA33" s="25"/>
      <c r="DLB33" s="25"/>
      <c r="DLC33" s="25"/>
      <c r="DLI33" s="25"/>
      <c r="DLJ33" s="25"/>
      <c r="DLK33" s="25"/>
      <c r="DLQ33" s="25"/>
      <c r="DLR33" s="25"/>
      <c r="DLS33" s="25"/>
      <c r="DLY33" s="25"/>
      <c r="DLZ33" s="25"/>
      <c r="DMA33" s="25"/>
      <c r="DMG33" s="25"/>
      <c r="DMH33" s="25"/>
      <c r="DMI33" s="25"/>
      <c r="DMO33" s="25"/>
      <c r="DMP33" s="25"/>
      <c r="DMQ33" s="25"/>
      <c r="DMW33" s="25"/>
      <c r="DMX33" s="25"/>
      <c r="DMY33" s="25"/>
      <c r="DNE33" s="25"/>
      <c r="DNF33" s="25"/>
      <c r="DNG33" s="25"/>
      <c r="DNM33" s="25"/>
      <c r="DNN33" s="25"/>
      <c r="DNO33" s="25"/>
      <c r="DNU33" s="25"/>
      <c r="DNV33" s="25"/>
      <c r="DNW33" s="25"/>
      <c r="DOC33" s="25"/>
      <c r="DOD33" s="25"/>
      <c r="DOE33" s="25"/>
      <c r="DOK33" s="25"/>
      <c r="DOL33" s="25"/>
      <c r="DOM33" s="25"/>
      <c r="DOS33" s="25"/>
      <c r="DOT33" s="25"/>
      <c r="DOU33" s="25"/>
      <c r="DPA33" s="25"/>
      <c r="DPB33" s="25"/>
      <c r="DPC33" s="25"/>
      <c r="DPI33" s="25"/>
      <c r="DPJ33" s="25"/>
      <c r="DPK33" s="25"/>
      <c r="DPQ33" s="25"/>
      <c r="DPR33" s="25"/>
      <c r="DPS33" s="25"/>
      <c r="DPY33" s="25"/>
      <c r="DPZ33" s="25"/>
      <c r="DQA33" s="25"/>
      <c r="DQG33" s="25"/>
      <c r="DQH33" s="25"/>
      <c r="DQI33" s="25"/>
      <c r="DQO33" s="25"/>
      <c r="DQP33" s="25"/>
      <c r="DQQ33" s="25"/>
      <c r="DQW33" s="25"/>
      <c r="DQX33" s="25"/>
      <c r="DQY33" s="25"/>
      <c r="DRE33" s="25"/>
      <c r="DRF33" s="25"/>
      <c r="DRG33" s="25"/>
      <c r="DRM33" s="25"/>
      <c r="DRN33" s="25"/>
      <c r="DRO33" s="25"/>
      <c r="DRU33" s="25"/>
      <c r="DRV33" s="25"/>
      <c r="DRW33" s="25"/>
      <c r="DSC33" s="25"/>
      <c r="DSD33" s="25"/>
      <c r="DSE33" s="25"/>
      <c r="DSK33" s="25"/>
      <c r="DSL33" s="25"/>
      <c r="DSM33" s="25"/>
      <c r="DSS33" s="25"/>
      <c r="DST33" s="25"/>
      <c r="DSU33" s="25"/>
      <c r="DTA33" s="25"/>
      <c r="DTB33" s="25"/>
      <c r="DTC33" s="25"/>
      <c r="DTI33" s="25"/>
      <c r="DTJ33" s="25"/>
      <c r="DTK33" s="25"/>
      <c r="DTQ33" s="25"/>
      <c r="DTR33" s="25"/>
      <c r="DTS33" s="25"/>
      <c r="DTY33" s="25"/>
      <c r="DTZ33" s="25"/>
      <c r="DUA33" s="25"/>
      <c r="DUG33" s="25"/>
      <c r="DUH33" s="25"/>
      <c r="DUI33" s="25"/>
      <c r="DUO33" s="25"/>
      <c r="DUP33" s="25"/>
      <c r="DUQ33" s="25"/>
      <c r="DUW33" s="25"/>
      <c r="DUX33" s="25"/>
      <c r="DUY33" s="25"/>
      <c r="DVE33" s="25"/>
      <c r="DVF33" s="25"/>
      <c r="DVG33" s="25"/>
      <c r="DVM33" s="25"/>
      <c r="DVN33" s="25"/>
      <c r="DVO33" s="25"/>
      <c r="DVU33" s="25"/>
      <c r="DVV33" s="25"/>
      <c r="DVW33" s="25"/>
      <c r="DWC33" s="25"/>
      <c r="DWD33" s="25"/>
      <c r="DWE33" s="25"/>
      <c r="DWK33" s="25"/>
      <c r="DWL33" s="25"/>
      <c r="DWM33" s="25"/>
      <c r="DWS33" s="25"/>
      <c r="DWT33" s="25"/>
      <c r="DWU33" s="25"/>
      <c r="DXA33" s="25"/>
      <c r="DXB33" s="25"/>
      <c r="DXC33" s="25"/>
      <c r="DXI33" s="25"/>
      <c r="DXJ33" s="25"/>
      <c r="DXK33" s="25"/>
      <c r="DXQ33" s="25"/>
      <c r="DXR33" s="25"/>
      <c r="DXS33" s="25"/>
      <c r="DXY33" s="25"/>
      <c r="DXZ33" s="25"/>
      <c r="DYA33" s="25"/>
      <c r="DYG33" s="25"/>
      <c r="DYH33" s="25"/>
      <c r="DYI33" s="25"/>
      <c r="DYO33" s="25"/>
      <c r="DYP33" s="25"/>
      <c r="DYQ33" s="25"/>
      <c r="DYW33" s="25"/>
      <c r="DYX33" s="25"/>
      <c r="DYY33" s="25"/>
      <c r="DZE33" s="25"/>
      <c r="DZF33" s="25"/>
      <c r="DZG33" s="25"/>
      <c r="DZM33" s="25"/>
      <c r="DZN33" s="25"/>
      <c r="DZO33" s="25"/>
      <c r="DZU33" s="25"/>
      <c r="DZV33" s="25"/>
      <c r="DZW33" s="25"/>
      <c r="EAC33" s="25"/>
      <c r="EAD33" s="25"/>
      <c r="EAE33" s="25"/>
      <c r="EAK33" s="25"/>
      <c r="EAL33" s="25"/>
      <c r="EAM33" s="25"/>
      <c r="EAS33" s="25"/>
      <c r="EAT33" s="25"/>
      <c r="EAU33" s="25"/>
      <c r="EBA33" s="25"/>
      <c r="EBB33" s="25"/>
      <c r="EBC33" s="25"/>
      <c r="EBI33" s="25"/>
      <c r="EBJ33" s="25"/>
      <c r="EBK33" s="25"/>
      <c r="EBQ33" s="25"/>
      <c r="EBR33" s="25"/>
      <c r="EBS33" s="25"/>
      <c r="EBY33" s="25"/>
      <c r="EBZ33" s="25"/>
      <c r="ECA33" s="25"/>
      <c r="ECG33" s="25"/>
      <c r="ECH33" s="25"/>
      <c r="ECI33" s="25"/>
      <c r="ECO33" s="25"/>
      <c r="ECP33" s="25"/>
      <c r="ECQ33" s="25"/>
      <c r="ECW33" s="25"/>
      <c r="ECX33" s="25"/>
      <c r="ECY33" s="25"/>
      <c r="EDE33" s="25"/>
      <c r="EDF33" s="25"/>
      <c r="EDG33" s="25"/>
      <c r="EDM33" s="25"/>
      <c r="EDN33" s="25"/>
      <c r="EDO33" s="25"/>
      <c r="EDU33" s="25"/>
      <c r="EDV33" s="25"/>
      <c r="EDW33" s="25"/>
      <c r="EEC33" s="25"/>
      <c r="EED33" s="25"/>
      <c r="EEE33" s="25"/>
      <c r="EEK33" s="25"/>
      <c r="EEL33" s="25"/>
      <c r="EEM33" s="25"/>
      <c r="EES33" s="25"/>
      <c r="EET33" s="25"/>
      <c r="EEU33" s="25"/>
      <c r="EFA33" s="25"/>
      <c r="EFB33" s="25"/>
      <c r="EFC33" s="25"/>
      <c r="EFI33" s="25"/>
      <c r="EFJ33" s="25"/>
      <c r="EFK33" s="25"/>
      <c r="EFQ33" s="25"/>
      <c r="EFR33" s="25"/>
      <c r="EFS33" s="25"/>
      <c r="EFY33" s="25"/>
      <c r="EFZ33" s="25"/>
      <c r="EGA33" s="25"/>
      <c r="EGG33" s="25"/>
      <c r="EGH33" s="25"/>
      <c r="EGI33" s="25"/>
      <c r="EGO33" s="25"/>
      <c r="EGP33" s="25"/>
      <c r="EGQ33" s="25"/>
      <c r="EGW33" s="25"/>
      <c r="EGX33" s="25"/>
      <c r="EGY33" s="25"/>
      <c r="EHE33" s="25"/>
      <c r="EHF33" s="25"/>
      <c r="EHG33" s="25"/>
      <c r="EHM33" s="25"/>
      <c r="EHN33" s="25"/>
      <c r="EHO33" s="25"/>
      <c r="EHU33" s="25"/>
      <c r="EHV33" s="25"/>
      <c r="EHW33" s="25"/>
      <c r="EIC33" s="25"/>
      <c r="EID33" s="25"/>
      <c r="EIE33" s="25"/>
      <c r="EIK33" s="25"/>
      <c r="EIL33" s="25"/>
      <c r="EIM33" s="25"/>
      <c r="EIS33" s="25"/>
      <c r="EIT33" s="25"/>
      <c r="EIU33" s="25"/>
      <c r="EJA33" s="25"/>
      <c r="EJB33" s="25"/>
      <c r="EJC33" s="25"/>
      <c r="EJI33" s="25"/>
      <c r="EJJ33" s="25"/>
      <c r="EJK33" s="25"/>
      <c r="EJQ33" s="25"/>
      <c r="EJR33" s="25"/>
      <c r="EJS33" s="25"/>
      <c r="EJY33" s="25"/>
      <c r="EJZ33" s="25"/>
      <c r="EKA33" s="25"/>
      <c r="EKG33" s="25"/>
      <c r="EKH33" s="25"/>
      <c r="EKI33" s="25"/>
      <c r="EKO33" s="25"/>
      <c r="EKP33" s="25"/>
      <c r="EKQ33" s="25"/>
      <c r="EKW33" s="25"/>
      <c r="EKX33" s="25"/>
      <c r="EKY33" s="25"/>
      <c r="ELE33" s="25"/>
      <c r="ELF33" s="25"/>
      <c r="ELG33" s="25"/>
      <c r="ELM33" s="25"/>
      <c r="ELN33" s="25"/>
      <c r="ELO33" s="25"/>
      <c r="ELU33" s="25"/>
      <c r="ELV33" s="25"/>
      <c r="ELW33" s="25"/>
      <c r="EMC33" s="25"/>
      <c r="EMD33" s="25"/>
      <c r="EME33" s="25"/>
      <c r="EMK33" s="25"/>
      <c r="EML33" s="25"/>
      <c r="EMM33" s="25"/>
      <c r="EMS33" s="25"/>
      <c r="EMT33" s="25"/>
      <c r="EMU33" s="25"/>
      <c r="ENA33" s="25"/>
      <c r="ENB33" s="25"/>
      <c r="ENC33" s="25"/>
      <c r="ENI33" s="25"/>
      <c r="ENJ33" s="25"/>
      <c r="ENK33" s="25"/>
      <c r="ENQ33" s="25"/>
      <c r="ENR33" s="25"/>
      <c r="ENS33" s="25"/>
      <c r="ENY33" s="25"/>
      <c r="ENZ33" s="25"/>
      <c r="EOA33" s="25"/>
      <c r="EOG33" s="25"/>
      <c r="EOH33" s="25"/>
      <c r="EOI33" s="25"/>
      <c r="EOO33" s="25"/>
      <c r="EOP33" s="25"/>
      <c r="EOQ33" s="25"/>
      <c r="EOW33" s="25"/>
      <c r="EOX33" s="25"/>
      <c r="EOY33" s="25"/>
      <c r="EPE33" s="25"/>
      <c r="EPF33" s="25"/>
      <c r="EPG33" s="25"/>
      <c r="EPM33" s="25"/>
      <c r="EPN33" s="25"/>
      <c r="EPO33" s="25"/>
      <c r="EPU33" s="25"/>
      <c r="EPV33" s="25"/>
      <c r="EPW33" s="25"/>
      <c r="EQC33" s="25"/>
      <c r="EQD33" s="25"/>
      <c r="EQE33" s="25"/>
      <c r="EQK33" s="25"/>
      <c r="EQL33" s="25"/>
      <c r="EQM33" s="25"/>
      <c r="EQS33" s="25"/>
      <c r="EQT33" s="25"/>
      <c r="EQU33" s="25"/>
      <c r="ERA33" s="25"/>
      <c r="ERB33" s="25"/>
      <c r="ERC33" s="25"/>
      <c r="ERI33" s="25"/>
      <c r="ERJ33" s="25"/>
      <c r="ERK33" s="25"/>
      <c r="ERQ33" s="25"/>
      <c r="ERR33" s="25"/>
      <c r="ERS33" s="25"/>
      <c r="ERY33" s="25"/>
      <c r="ERZ33" s="25"/>
      <c r="ESA33" s="25"/>
      <c r="ESG33" s="25"/>
      <c r="ESH33" s="25"/>
      <c r="ESI33" s="25"/>
      <c r="ESO33" s="25"/>
      <c r="ESP33" s="25"/>
      <c r="ESQ33" s="25"/>
      <c r="ESW33" s="25"/>
      <c r="ESX33" s="25"/>
      <c r="ESY33" s="25"/>
      <c r="ETE33" s="25"/>
      <c r="ETF33" s="25"/>
      <c r="ETG33" s="25"/>
      <c r="ETM33" s="25"/>
      <c r="ETN33" s="25"/>
      <c r="ETO33" s="25"/>
      <c r="ETU33" s="25"/>
      <c r="ETV33" s="25"/>
      <c r="ETW33" s="25"/>
      <c r="EUC33" s="25"/>
      <c r="EUD33" s="25"/>
      <c r="EUE33" s="25"/>
      <c r="EUK33" s="25"/>
      <c r="EUL33" s="25"/>
      <c r="EUM33" s="25"/>
      <c r="EUS33" s="25"/>
      <c r="EUT33" s="25"/>
      <c r="EUU33" s="25"/>
      <c r="EVA33" s="25"/>
      <c r="EVB33" s="25"/>
      <c r="EVC33" s="25"/>
      <c r="EVI33" s="25"/>
      <c r="EVJ33" s="25"/>
      <c r="EVK33" s="25"/>
      <c r="EVQ33" s="25"/>
      <c r="EVR33" s="25"/>
      <c r="EVS33" s="25"/>
      <c r="EVY33" s="25"/>
      <c r="EVZ33" s="25"/>
      <c r="EWA33" s="25"/>
      <c r="EWG33" s="25"/>
      <c r="EWH33" s="25"/>
      <c r="EWI33" s="25"/>
      <c r="EWO33" s="25"/>
      <c r="EWP33" s="25"/>
      <c r="EWQ33" s="25"/>
      <c r="EWW33" s="25"/>
      <c r="EWX33" s="25"/>
      <c r="EWY33" s="25"/>
      <c r="EXE33" s="25"/>
      <c r="EXF33" s="25"/>
      <c r="EXG33" s="25"/>
      <c r="EXM33" s="25"/>
      <c r="EXN33" s="25"/>
      <c r="EXO33" s="25"/>
      <c r="EXU33" s="25"/>
      <c r="EXV33" s="25"/>
      <c r="EXW33" s="25"/>
      <c r="EYC33" s="25"/>
      <c r="EYD33" s="25"/>
      <c r="EYE33" s="25"/>
      <c r="EYK33" s="25"/>
      <c r="EYL33" s="25"/>
      <c r="EYM33" s="25"/>
      <c r="EYS33" s="25"/>
      <c r="EYT33" s="25"/>
      <c r="EYU33" s="25"/>
      <c r="EZA33" s="25"/>
      <c r="EZB33" s="25"/>
      <c r="EZC33" s="25"/>
      <c r="EZI33" s="25"/>
      <c r="EZJ33" s="25"/>
      <c r="EZK33" s="25"/>
      <c r="EZQ33" s="25"/>
      <c r="EZR33" s="25"/>
      <c r="EZS33" s="25"/>
      <c r="EZY33" s="25"/>
      <c r="EZZ33" s="25"/>
      <c r="FAA33" s="25"/>
      <c r="FAG33" s="25"/>
      <c r="FAH33" s="25"/>
      <c r="FAI33" s="25"/>
      <c r="FAO33" s="25"/>
      <c r="FAP33" s="25"/>
      <c r="FAQ33" s="25"/>
      <c r="FAW33" s="25"/>
      <c r="FAX33" s="25"/>
      <c r="FAY33" s="25"/>
      <c r="FBE33" s="25"/>
      <c r="FBF33" s="25"/>
      <c r="FBG33" s="25"/>
      <c r="FBM33" s="25"/>
      <c r="FBN33" s="25"/>
      <c r="FBO33" s="25"/>
      <c r="FBU33" s="25"/>
      <c r="FBV33" s="25"/>
      <c r="FBW33" s="25"/>
      <c r="FCC33" s="25"/>
      <c r="FCD33" s="25"/>
      <c r="FCE33" s="25"/>
      <c r="FCK33" s="25"/>
      <c r="FCL33" s="25"/>
      <c r="FCM33" s="25"/>
      <c r="FCS33" s="25"/>
      <c r="FCT33" s="25"/>
      <c r="FCU33" s="25"/>
      <c r="FDA33" s="25"/>
      <c r="FDB33" s="25"/>
      <c r="FDC33" s="25"/>
      <c r="FDI33" s="25"/>
      <c r="FDJ33" s="25"/>
      <c r="FDK33" s="25"/>
      <c r="FDQ33" s="25"/>
      <c r="FDR33" s="25"/>
      <c r="FDS33" s="25"/>
      <c r="FDY33" s="25"/>
      <c r="FDZ33" s="25"/>
      <c r="FEA33" s="25"/>
      <c r="FEG33" s="25"/>
      <c r="FEH33" s="25"/>
      <c r="FEI33" s="25"/>
      <c r="FEO33" s="25"/>
      <c r="FEP33" s="25"/>
      <c r="FEQ33" s="25"/>
      <c r="FEW33" s="25"/>
      <c r="FEX33" s="25"/>
      <c r="FEY33" s="25"/>
      <c r="FFE33" s="25"/>
      <c r="FFF33" s="25"/>
      <c r="FFG33" s="25"/>
      <c r="FFM33" s="25"/>
      <c r="FFN33" s="25"/>
      <c r="FFO33" s="25"/>
      <c r="FFU33" s="25"/>
      <c r="FFV33" s="25"/>
      <c r="FFW33" s="25"/>
      <c r="FGC33" s="25"/>
      <c r="FGD33" s="25"/>
      <c r="FGE33" s="25"/>
      <c r="FGK33" s="25"/>
      <c r="FGL33" s="25"/>
      <c r="FGM33" s="25"/>
      <c r="FGS33" s="25"/>
      <c r="FGT33" s="25"/>
      <c r="FGU33" s="25"/>
      <c r="FHA33" s="25"/>
      <c r="FHB33" s="25"/>
      <c r="FHC33" s="25"/>
      <c r="FHI33" s="25"/>
      <c r="FHJ33" s="25"/>
      <c r="FHK33" s="25"/>
      <c r="FHQ33" s="25"/>
      <c r="FHR33" s="25"/>
      <c r="FHS33" s="25"/>
      <c r="FHY33" s="25"/>
      <c r="FHZ33" s="25"/>
      <c r="FIA33" s="25"/>
      <c r="FIG33" s="25"/>
      <c r="FIH33" s="25"/>
      <c r="FII33" s="25"/>
      <c r="FIO33" s="25"/>
      <c r="FIP33" s="25"/>
      <c r="FIQ33" s="25"/>
      <c r="FIW33" s="25"/>
      <c r="FIX33" s="25"/>
      <c r="FIY33" s="25"/>
      <c r="FJE33" s="25"/>
      <c r="FJF33" s="25"/>
      <c r="FJG33" s="25"/>
      <c r="FJM33" s="25"/>
      <c r="FJN33" s="25"/>
      <c r="FJO33" s="25"/>
      <c r="FJU33" s="25"/>
      <c r="FJV33" s="25"/>
      <c r="FJW33" s="25"/>
      <c r="FKC33" s="25"/>
      <c r="FKD33" s="25"/>
      <c r="FKE33" s="25"/>
      <c r="FKK33" s="25"/>
      <c r="FKL33" s="25"/>
      <c r="FKM33" s="25"/>
      <c r="FKS33" s="25"/>
      <c r="FKT33" s="25"/>
      <c r="FKU33" s="25"/>
      <c r="FLA33" s="25"/>
      <c r="FLB33" s="25"/>
      <c r="FLC33" s="25"/>
      <c r="FLI33" s="25"/>
      <c r="FLJ33" s="25"/>
      <c r="FLK33" s="25"/>
      <c r="FLQ33" s="25"/>
      <c r="FLR33" s="25"/>
      <c r="FLS33" s="25"/>
      <c r="FLY33" s="25"/>
      <c r="FLZ33" s="25"/>
      <c r="FMA33" s="25"/>
      <c r="FMG33" s="25"/>
      <c r="FMH33" s="25"/>
      <c r="FMI33" s="25"/>
      <c r="FMO33" s="25"/>
      <c r="FMP33" s="25"/>
      <c r="FMQ33" s="25"/>
      <c r="FMW33" s="25"/>
      <c r="FMX33" s="25"/>
      <c r="FMY33" s="25"/>
      <c r="FNE33" s="25"/>
      <c r="FNF33" s="25"/>
      <c r="FNG33" s="25"/>
      <c r="FNM33" s="25"/>
      <c r="FNN33" s="25"/>
      <c r="FNO33" s="25"/>
      <c r="FNU33" s="25"/>
      <c r="FNV33" s="25"/>
      <c r="FNW33" s="25"/>
      <c r="FOC33" s="25"/>
      <c r="FOD33" s="25"/>
      <c r="FOE33" s="25"/>
      <c r="FOK33" s="25"/>
      <c r="FOL33" s="25"/>
      <c r="FOM33" s="25"/>
      <c r="FOS33" s="25"/>
      <c r="FOT33" s="25"/>
      <c r="FOU33" s="25"/>
      <c r="FPA33" s="25"/>
      <c r="FPB33" s="25"/>
      <c r="FPC33" s="25"/>
      <c r="FPI33" s="25"/>
      <c r="FPJ33" s="25"/>
      <c r="FPK33" s="25"/>
      <c r="FPQ33" s="25"/>
      <c r="FPR33" s="25"/>
      <c r="FPS33" s="25"/>
      <c r="FPY33" s="25"/>
      <c r="FPZ33" s="25"/>
      <c r="FQA33" s="25"/>
      <c r="FQG33" s="25"/>
      <c r="FQH33" s="25"/>
      <c r="FQI33" s="25"/>
      <c r="FQO33" s="25"/>
      <c r="FQP33" s="25"/>
      <c r="FQQ33" s="25"/>
      <c r="FQW33" s="25"/>
      <c r="FQX33" s="25"/>
      <c r="FQY33" s="25"/>
      <c r="FRE33" s="25"/>
      <c r="FRF33" s="25"/>
      <c r="FRG33" s="25"/>
      <c r="FRM33" s="25"/>
      <c r="FRN33" s="25"/>
      <c r="FRO33" s="25"/>
      <c r="FRU33" s="25"/>
      <c r="FRV33" s="25"/>
      <c r="FRW33" s="25"/>
      <c r="FSC33" s="25"/>
      <c r="FSD33" s="25"/>
      <c r="FSE33" s="25"/>
      <c r="FSK33" s="25"/>
      <c r="FSL33" s="25"/>
      <c r="FSM33" s="25"/>
      <c r="FSS33" s="25"/>
      <c r="FST33" s="25"/>
      <c r="FSU33" s="25"/>
      <c r="FTA33" s="25"/>
      <c r="FTB33" s="25"/>
      <c r="FTC33" s="25"/>
      <c r="FTI33" s="25"/>
      <c r="FTJ33" s="25"/>
      <c r="FTK33" s="25"/>
      <c r="FTQ33" s="25"/>
      <c r="FTR33" s="25"/>
      <c r="FTS33" s="25"/>
      <c r="FTY33" s="25"/>
      <c r="FTZ33" s="25"/>
      <c r="FUA33" s="25"/>
      <c r="FUG33" s="25"/>
      <c r="FUH33" s="25"/>
      <c r="FUI33" s="25"/>
      <c r="FUO33" s="25"/>
      <c r="FUP33" s="25"/>
      <c r="FUQ33" s="25"/>
      <c r="FUW33" s="25"/>
      <c r="FUX33" s="25"/>
      <c r="FUY33" s="25"/>
      <c r="FVE33" s="25"/>
      <c r="FVF33" s="25"/>
      <c r="FVG33" s="25"/>
      <c r="FVM33" s="25"/>
      <c r="FVN33" s="25"/>
      <c r="FVO33" s="25"/>
      <c r="FVU33" s="25"/>
      <c r="FVV33" s="25"/>
      <c r="FVW33" s="25"/>
      <c r="FWC33" s="25"/>
      <c r="FWD33" s="25"/>
      <c r="FWE33" s="25"/>
      <c r="FWK33" s="25"/>
      <c r="FWL33" s="25"/>
      <c r="FWM33" s="25"/>
      <c r="FWS33" s="25"/>
      <c r="FWT33" s="25"/>
      <c r="FWU33" s="25"/>
      <c r="FXA33" s="25"/>
      <c r="FXB33" s="25"/>
      <c r="FXC33" s="25"/>
      <c r="FXI33" s="25"/>
      <c r="FXJ33" s="25"/>
      <c r="FXK33" s="25"/>
      <c r="FXQ33" s="25"/>
      <c r="FXR33" s="25"/>
      <c r="FXS33" s="25"/>
      <c r="FXY33" s="25"/>
      <c r="FXZ33" s="25"/>
      <c r="FYA33" s="25"/>
      <c r="FYG33" s="25"/>
      <c r="FYH33" s="25"/>
      <c r="FYI33" s="25"/>
      <c r="FYO33" s="25"/>
      <c r="FYP33" s="25"/>
      <c r="FYQ33" s="25"/>
      <c r="FYW33" s="25"/>
      <c r="FYX33" s="25"/>
      <c r="FYY33" s="25"/>
      <c r="FZE33" s="25"/>
      <c r="FZF33" s="25"/>
      <c r="FZG33" s="25"/>
      <c r="FZM33" s="25"/>
      <c r="FZN33" s="25"/>
      <c r="FZO33" s="25"/>
      <c r="FZU33" s="25"/>
      <c r="FZV33" s="25"/>
      <c r="FZW33" s="25"/>
      <c r="GAC33" s="25"/>
      <c r="GAD33" s="25"/>
      <c r="GAE33" s="25"/>
      <c r="GAK33" s="25"/>
      <c r="GAL33" s="25"/>
      <c r="GAM33" s="25"/>
      <c r="GAS33" s="25"/>
      <c r="GAT33" s="25"/>
      <c r="GAU33" s="25"/>
      <c r="GBA33" s="25"/>
      <c r="GBB33" s="25"/>
      <c r="GBC33" s="25"/>
      <c r="GBI33" s="25"/>
      <c r="GBJ33" s="25"/>
      <c r="GBK33" s="25"/>
      <c r="GBQ33" s="25"/>
      <c r="GBR33" s="25"/>
      <c r="GBS33" s="25"/>
      <c r="GBY33" s="25"/>
      <c r="GBZ33" s="25"/>
      <c r="GCA33" s="25"/>
      <c r="GCG33" s="25"/>
      <c r="GCH33" s="25"/>
      <c r="GCI33" s="25"/>
      <c r="GCO33" s="25"/>
      <c r="GCP33" s="25"/>
      <c r="GCQ33" s="25"/>
      <c r="GCW33" s="25"/>
      <c r="GCX33" s="25"/>
      <c r="GCY33" s="25"/>
      <c r="GDE33" s="25"/>
      <c r="GDF33" s="25"/>
      <c r="GDG33" s="25"/>
      <c r="GDM33" s="25"/>
      <c r="GDN33" s="25"/>
      <c r="GDO33" s="25"/>
      <c r="GDU33" s="25"/>
      <c r="GDV33" s="25"/>
      <c r="GDW33" s="25"/>
      <c r="GEC33" s="25"/>
      <c r="GED33" s="25"/>
      <c r="GEE33" s="25"/>
      <c r="GEK33" s="25"/>
      <c r="GEL33" s="25"/>
      <c r="GEM33" s="25"/>
      <c r="GES33" s="25"/>
      <c r="GET33" s="25"/>
      <c r="GEU33" s="25"/>
      <c r="GFA33" s="25"/>
      <c r="GFB33" s="25"/>
      <c r="GFC33" s="25"/>
      <c r="GFI33" s="25"/>
      <c r="GFJ33" s="25"/>
      <c r="GFK33" s="25"/>
      <c r="GFQ33" s="25"/>
      <c r="GFR33" s="25"/>
      <c r="GFS33" s="25"/>
      <c r="GFY33" s="25"/>
      <c r="GFZ33" s="25"/>
      <c r="GGA33" s="25"/>
      <c r="GGG33" s="25"/>
      <c r="GGH33" s="25"/>
      <c r="GGI33" s="25"/>
      <c r="GGO33" s="25"/>
      <c r="GGP33" s="25"/>
      <c r="GGQ33" s="25"/>
      <c r="GGW33" s="25"/>
      <c r="GGX33" s="25"/>
      <c r="GGY33" s="25"/>
      <c r="GHE33" s="25"/>
      <c r="GHF33" s="25"/>
      <c r="GHG33" s="25"/>
      <c r="GHM33" s="25"/>
      <c r="GHN33" s="25"/>
      <c r="GHO33" s="25"/>
      <c r="GHU33" s="25"/>
      <c r="GHV33" s="25"/>
      <c r="GHW33" s="25"/>
      <c r="GIC33" s="25"/>
      <c r="GID33" s="25"/>
      <c r="GIE33" s="25"/>
      <c r="GIK33" s="25"/>
      <c r="GIL33" s="25"/>
      <c r="GIM33" s="25"/>
      <c r="GIS33" s="25"/>
      <c r="GIT33" s="25"/>
      <c r="GIU33" s="25"/>
      <c r="GJA33" s="25"/>
      <c r="GJB33" s="25"/>
      <c r="GJC33" s="25"/>
      <c r="GJI33" s="25"/>
      <c r="GJJ33" s="25"/>
      <c r="GJK33" s="25"/>
      <c r="GJQ33" s="25"/>
      <c r="GJR33" s="25"/>
      <c r="GJS33" s="25"/>
      <c r="GJY33" s="25"/>
      <c r="GJZ33" s="25"/>
      <c r="GKA33" s="25"/>
      <c r="GKG33" s="25"/>
      <c r="GKH33" s="25"/>
      <c r="GKI33" s="25"/>
      <c r="GKO33" s="25"/>
      <c r="GKP33" s="25"/>
      <c r="GKQ33" s="25"/>
      <c r="GKW33" s="25"/>
      <c r="GKX33" s="25"/>
      <c r="GKY33" s="25"/>
      <c r="GLE33" s="25"/>
      <c r="GLF33" s="25"/>
      <c r="GLG33" s="25"/>
      <c r="GLM33" s="25"/>
      <c r="GLN33" s="25"/>
      <c r="GLO33" s="25"/>
      <c r="GLU33" s="25"/>
      <c r="GLV33" s="25"/>
      <c r="GLW33" s="25"/>
      <c r="GMC33" s="25"/>
      <c r="GMD33" s="25"/>
      <c r="GME33" s="25"/>
      <c r="GMK33" s="25"/>
      <c r="GML33" s="25"/>
      <c r="GMM33" s="25"/>
      <c r="GMS33" s="25"/>
      <c r="GMT33" s="25"/>
      <c r="GMU33" s="25"/>
      <c r="GNA33" s="25"/>
      <c r="GNB33" s="25"/>
      <c r="GNC33" s="25"/>
      <c r="GNI33" s="25"/>
      <c r="GNJ33" s="25"/>
      <c r="GNK33" s="25"/>
      <c r="GNQ33" s="25"/>
      <c r="GNR33" s="25"/>
      <c r="GNS33" s="25"/>
      <c r="GNY33" s="25"/>
      <c r="GNZ33" s="25"/>
      <c r="GOA33" s="25"/>
      <c r="GOG33" s="25"/>
      <c r="GOH33" s="25"/>
      <c r="GOI33" s="25"/>
      <c r="GOO33" s="25"/>
      <c r="GOP33" s="25"/>
      <c r="GOQ33" s="25"/>
      <c r="GOW33" s="25"/>
      <c r="GOX33" s="25"/>
      <c r="GOY33" s="25"/>
      <c r="GPE33" s="25"/>
      <c r="GPF33" s="25"/>
      <c r="GPG33" s="25"/>
      <c r="GPM33" s="25"/>
      <c r="GPN33" s="25"/>
      <c r="GPO33" s="25"/>
      <c r="GPU33" s="25"/>
      <c r="GPV33" s="25"/>
      <c r="GPW33" s="25"/>
      <c r="GQC33" s="25"/>
      <c r="GQD33" s="25"/>
      <c r="GQE33" s="25"/>
      <c r="GQK33" s="25"/>
      <c r="GQL33" s="25"/>
      <c r="GQM33" s="25"/>
      <c r="GQS33" s="25"/>
      <c r="GQT33" s="25"/>
      <c r="GQU33" s="25"/>
      <c r="GRA33" s="25"/>
      <c r="GRB33" s="25"/>
      <c r="GRC33" s="25"/>
      <c r="GRI33" s="25"/>
      <c r="GRJ33" s="25"/>
      <c r="GRK33" s="25"/>
      <c r="GRQ33" s="25"/>
      <c r="GRR33" s="25"/>
      <c r="GRS33" s="25"/>
      <c r="GRY33" s="25"/>
      <c r="GRZ33" s="25"/>
      <c r="GSA33" s="25"/>
      <c r="GSG33" s="25"/>
      <c r="GSH33" s="25"/>
      <c r="GSI33" s="25"/>
      <c r="GSO33" s="25"/>
      <c r="GSP33" s="25"/>
      <c r="GSQ33" s="25"/>
      <c r="GSW33" s="25"/>
      <c r="GSX33" s="25"/>
      <c r="GSY33" s="25"/>
      <c r="GTE33" s="25"/>
      <c r="GTF33" s="25"/>
      <c r="GTG33" s="25"/>
      <c r="GTM33" s="25"/>
      <c r="GTN33" s="25"/>
      <c r="GTO33" s="25"/>
      <c r="GTU33" s="25"/>
      <c r="GTV33" s="25"/>
      <c r="GTW33" s="25"/>
      <c r="GUC33" s="25"/>
      <c r="GUD33" s="25"/>
      <c r="GUE33" s="25"/>
      <c r="GUK33" s="25"/>
      <c r="GUL33" s="25"/>
      <c r="GUM33" s="25"/>
      <c r="GUS33" s="25"/>
      <c r="GUT33" s="25"/>
      <c r="GUU33" s="25"/>
      <c r="GVA33" s="25"/>
      <c r="GVB33" s="25"/>
      <c r="GVC33" s="25"/>
      <c r="GVI33" s="25"/>
      <c r="GVJ33" s="25"/>
      <c r="GVK33" s="25"/>
      <c r="GVQ33" s="25"/>
      <c r="GVR33" s="25"/>
      <c r="GVS33" s="25"/>
      <c r="GVY33" s="25"/>
      <c r="GVZ33" s="25"/>
      <c r="GWA33" s="25"/>
      <c r="GWG33" s="25"/>
      <c r="GWH33" s="25"/>
      <c r="GWI33" s="25"/>
      <c r="GWO33" s="25"/>
      <c r="GWP33" s="25"/>
      <c r="GWQ33" s="25"/>
      <c r="GWW33" s="25"/>
      <c r="GWX33" s="25"/>
      <c r="GWY33" s="25"/>
      <c r="GXE33" s="25"/>
      <c r="GXF33" s="25"/>
      <c r="GXG33" s="25"/>
      <c r="GXM33" s="25"/>
      <c r="GXN33" s="25"/>
      <c r="GXO33" s="25"/>
      <c r="GXU33" s="25"/>
      <c r="GXV33" s="25"/>
      <c r="GXW33" s="25"/>
      <c r="GYC33" s="25"/>
      <c r="GYD33" s="25"/>
      <c r="GYE33" s="25"/>
      <c r="GYK33" s="25"/>
      <c r="GYL33" s="25"/>
      <c r="GYM33" s="25"/>
      <c r="GYS33" s="25"/>
      <c r="GYT33" s="25"/>
      <c r="GYU33" s="25"/>
      <c r="GZA33" s="25"/>
      <c r="GZB33" s="25"/>
      <c r="GZC33" s="25"/>
      <c r="GZI33" s="25"/>
      <c r="GZJ33" s="25"/>
      <c r="GZK33" s="25"/>
      <c r="GZQ33" s="25"/>
      <c r="GZR33" s="25"/>
      <c r="GZS33" s="25"/>
      <c r="GZY33" s="25"/>
      <c r="GZZ33" s="25"/>
      <c r="HAA33" s="25"/>
      <c r="HAG33" s="25"/>
      <c r="HAH33" s="25"/>
      <c r="HAI33" s="25"/>
      <c r="HAO33" s="25"/>
      <c r="HAP33" s="25"/>
      <c r="HAQ33" s="25"/>
      <c r="HAW33" s="25"/>
      <c r="HAX33" s="25"/>
      <c r="HAY33" s="25"/>
      <c r="HBE33" s="25"/>
      <c r="HBF33" s="25"/>
      <c r="HBG33" s="25"/>
      <c r="HBM33" s="25"/>
      <c r="HBN33" s="25"/>
      <c r="HBO33" s="25"/>
      <c r="HBU33" s="25"/>
      <c r="HBV33" s="25"/>
      <c r="HBW33" s="25"/>
      <c r="HCC33" s="25"/>
      <c r="HCD33" s="25"/>
      <c r="HCE33" s="25"/>
      <c r="HCK33" s="25"/>
      <c r="HCL33" s="25"/>
      <c r="HCM33" s="25"/>
      <c r="HCS33" s="25"/>
      <c r="HCT33" s="25"/>
      <c r="HCU33" s="25"/>
      <c r="HDA33" s="25"/>
      <c r="HDB33" s="25"/>
      <c r="HDC33" s="25"/>
      <c r="HDI33" s="25"/>
      <c r="HDJ33" s="25"/>
      <c r="HDK33" s="25"/>
      <c r="HDQ33" s="25"/>
      <c r="HDR33" s="25"/>
      <c r="HDS33" s="25"/>
      <c r="HDY33" s="25"/>
      <c r="HDZ33" s="25"/>
      <c r="HEA33" s="25"/>
      <c r="HEG33" s="25"/>
      <c r="HEH33" s="25"/>
      <c r="HEI33" s="25"/>
      <c r="HEO33" s="25"/>
      <c r="HEP33" s="25"/>
      <c r="HEQ33" s="25"/>
      <c r="HEW33" s="25"/>
      <c r="HEX33" s="25"/>
      <c r="HEY33" s="25"/>
      <c r="HFE33" s="25"/>
      <c r="HFF33" s="25"/>
      <c r="HFG33" s="25"/>
      <c r="HFM33" s="25"/>
      <c r="HFN33" s="25"/>
      <c r="HFO33" s="25"/>
      <c r="HFU33" s="25"/>
      <c r="HFV33" s="25"/>
      <c r="HFW33" s="25"/>
      <c r="HGC33" s="25"/>
      <c r="HGD33" s="25"/>
      <c r="HGE33" s="25"/>
      <c r="HGK33" s="25"/>
      <c r="HGL33" s="25"/>
      <c r="HGM33" s="25"/>
      <c r="HGS33" s="25"/>
      <c r="HGT33" s="25"/>
      <c r="HGU33" s="25"/>
      <c r="HHA33" s="25"/>
      <c r="HHB33" s="25"/>
      <c r="HHC33" s="25"/>
      <c r="HHI33" s="25"/>
      <c r="HHJ33" s="25"/>
      <c r="HHK33" s="25"/>
      <c r="HHQ33" s="25"/>
      <c r="HHR33" s="25"/>
      <c r="HHS33" s="25"/>
      <c r="HHY33" s="25"/>
      <c r="HHZ33" s="25"/>
      <c r="HIA33" s="25"/>
      <c r="HIG33" s="25"/>
      <c r="HIH33" s="25"/>
      <c r="HII33" s="25"/>
      <c r="HIO33" s="25"/>
      <c r="HIP33" s="25"/>
      <c r="HIQ33" s="25"/>
      <c r="HIW33" s="25"/>
      <c r="HIX33" s="25"/>
      <c r="HIY33" s="25"/>
      <c r="HJE33" s="25"/>
      <c r="HJF33" s="25"/>
      <c r="HJG33" s="25"/>
      <c r="HJM33" s="25"/>
      <c r="HJN33" s="25"/>
      <c r="HJO33" s="25"/>
      <c r="HJU33" s="25"/>
      <c r="HJV33" s="25"/>
      <c r="HJW33" s="25"/>
      <c r="HKC33" s="25"/>
      <c r="HKD33" s="25"/>
      <c r="HKE33" s="25"/>
      <c r="HKK33" s="25"/>
      <c r="HKL33" s="25"/>
      <c r="HKM33" s="25"/>
      <c r="HKS33" s="25"/>
      <c r="HKT33" s="25"/>
      <c r="HKU33" s="25"/>
      <c r="HLA33" s="25"/>
      <c r="HLB33" s="25"/>
      <c r="HLC33" s="25"/>
      <c r="HLI33" s="25"/>
      <c r="HLJ33" s="25"/>
      <c r="HLK33" s="25"/>
      <c r="HLQ33" s="25"/>
      <c r="HLR33" s="25"/>
      <c r="HLS33" s="25"/>
      <c r="HLY33" s="25"/>
      <c r="HLZ33" s="25"/>
      <c r="HMA33" s="25"/>
      <c r="HMG33" s="25"/>
      <c r="HMH33" s="25"/>
      <c r="HMI33" s="25"/>
      <c r="HMO33" s="25"/>
      <c r="HMP33" s="25"/>
      <c r="HMQ33" s="25"/>
      <c r="HMW33" s="25"/>
      <c r="HMX33" s="25"/>
      <c r="HMY33" s="25"/>
      <c r="HNE33" s="25"/>
      <c r="HNF33" s="25"/>
      <c r="HNG33" s="25"/>
      <c r="HNM33" s="25"/>
      <c r="HNN33" s="25"/>
      <c r="HNO33" s="25"/>
      <c r="HNU33" s="25"/>
      <c r="HNV33" s="25"/>
      <c r="HNW33" s="25"/>
      <c r="HOC33" s="25"/>
      <c r="HOD33" s="25"/>
      <c r="HOE33" s="25"/>
      <c r="HOK33" s="25"/>
      <c r="HOL33" s="25"/>
      <c r="HOM33" s="25"/>
      <c r="HOS33" s="25"/>
      <c r="HOT33" s="25"/>
      <c r="HOU33" s="25"/>
      <c r="HPA33" s="25"/>
      <c r="HPB33" s="25"/>
      <c r="HPC33" s="25"/>
      <c r="HPI33" s="25"/>
      <c r="HPJ33" s="25"/>
      <c r="HPK33" s="25"/>
      <c r="HPQ33" s="25"/>
      <c r="HPR33" s="25"/>
      <c r="HPS33" s="25"/>
      <c r="HPY33" s="25"/>
      <c r="HPZ33" s="25"/>
      <c r="HQA33" s="25"/>
      <c r="HQG33" s="25"/>
      <c r="HQH33" s="25"/>
      <c r="HQI33" s="25"/>
      <c r="HQO33" s="25"/>
      <c r="HQP33" s="25"/>
      <c r="HQQ33" s="25"/>
      <c r="HQW33" s="25"/>
      <c r="HQX33" s="25"/>
      <c r="HQY33" s="25"/>
      <c r="HRE33" s="25"/>
      <c r="HRF33" s="25"/>
      <c r="HRG33" s="25"/>
      <c r="HRM33" s="25"/>
      <c r="HRN33" s="25"/>
      <c r="HRO33" s="25"/>
      <c r="HRU33" s="25"/>
      <c r="HRV33" s="25"/>
      <c r="HRW33" s="25"/>
      <c r="HSC33" s="25"/>
      <c r="HSD33" s="25"/>
      <c r="HSE33" s="25"/>
      <c r="HSK33" s="25"/>
      <c r="HSL33" s="25"/>
      <c r="HSM33" s="25"/>
      <c r="HSS33" s="25"/>
      <c r="HST33" s="25"/>
      <c r="HSU33" s="25"/>
      <c r="HTA33" s="25"/>
      <c r="HTB33" s="25"/>
      <c r="HTC33" s="25"/>
      <c r="HTI33" s="25"/>
      <c r="HTJ33" s="25"/>
      <c r="HTK33" s="25"/>
      <c r="HTQ33" s="25"/>
      <c r="HTR33" s="25"/>
      <c r="HTS33" s="25"/>
      <c r="HTY33" s="25"/>
      <c r="HTZ33" s="25"/>
      <c r="HUA33" s="25"/>
      <c r="HUG33" s="25"/>
      <c r="HUH33" s="25"/>
      <c r="HUI33" s="25"/>
      <c r="HUO33" s="25"/>
      <c r="HUP33" s="25"/>
      <c r="HUQ33" s="25"/>
      <c r="HUW33" s="25"/>
      <c r="HUX33" s="25"/>
      <c r="HUY33" s="25"/>
      <c r="HVE33" s="25"/>
      <c r="HVF33" s="25"/>
      <c r="HVG33" s="25"/>
      <c r="HVM33" s="25"/>
      <c r="HVN33" s="25"/>
      <c r="HVO33" s="25"/>
      <c r="HVU33" s="25"/>
      <c r="HVV33" s="25"/>
      <c r="HVW33" s="25"/>
      <c r="HWC33" s="25"/>
      <c r="HWD33" s="25"/>
      <c r="HWE33" s="25"/>
      <c r="HWK33" s="25"/>
      <c r="HWL33" s="25"/>
      <c r="HWM33" s="25"/>
      <c r="HWS33" s="25"/>
      <c r="HWT33" s="25"/>
      <c r="HWU33" s="25"/>
      <c r="HXA33" s="25"/>
      <c r="HXB33" s="25"/>
      <c r="HXC33" s="25"/>
      <c r="HXI33" s="25"/>
      <c r="HXJ33" s="25"/>
      <c r="HXK33" s="25"/>
      <c r="HXQ33" s="25"/>
      <c r="HXR33" s="25"/>
      <c r="HXS33" s="25"/>
      <c r="HXY33" s="25"/>
      <c r="HXZ33" s="25"/>
      <c r="HYA33" s="25"/>
      <c r="HYG33" s="25"/>
      <c r="HYH33" s="25"/>
      <c r="HYI33" s="25"/>
      <c r="HYO33" s="25"/>
      <c r="HYP33" s="25"/>
      <c r="HYQ33" s="25"/>
      <c r="HYW33" s="25"/>
      <c r="HYX33" s="25"/>
      <c r="HYY33" s="25"/>
      <c r="HZE33" s="25"/>
      <c r="HZF33" s="25"/>
      <c r="HZG33" s="25"/>
      <c r="HZM33" s="25"/>
      <c r="HZN33" s="25"/>
      <c r="HZO33" s="25"/>
      <c r="HZU33" s="25"/>
      <c r="HZV33" s="25"/>
      <c r="HZW33" s="25"/>
      <c r="IAC33" s="25"/>
      <c r="IAD33" s="25"/>
      <c r="IAE33" s="25"/>
      <c r="IAK33" s="25"/>
      <c r="IAL33" s="25"/>
      <c r="IAM33" s="25"/>
      <c r="IAS33" s="25"/>
      <c r="IAT33" s="25"/>
      <c r="IAU33" s="25"/>
      <c r="IBA33" s="25"/>
      <c r="IBB33" s="25"/>
      <c r="IBC33" s="25"/>
      <c r="IBI33" s="25"/>
      <c r="IBJ33" s="25"/>
      <c r="IBK33" s="25"/>
      <c r="IBQ33" s="25"/>
      <c r="IBR33" s="25"/>
      <c r="IBS33" s="25"/>
      <c r="IBY33" s="25"/>
      <c r="IBZ33" s="25"/>
      <c r="ICA33" s="25"/>
      <c r="ICG33" s="25"/>
      <c r="ICH33" s="25"/>
      <c r="ICI33" s="25"/>
      <c r="ICO33" s="25"/>
      <c r="ICP33" s="25"/>
      <c r="ICQ33" s="25"/>
      <c r="ICW33" s="25"/>
      <c r="ICX33" s="25"/>
      <c r="ICY33" s="25"/>
      <c r="IDE33" s="25"/>
      <c r="IDF33" s="25"/>
      <c r="IDG33" s="25"/>
      <c r="IDM33" s="25"/>
      <c r="IDN33" s="25"/>
      <c r="IDO33" s="25"/>
      <c r="IDU33" s="25"/>
      <c r="IDV33" s="25"/>
      <c r="IDW33" s="25"/>
      <c r="IEC33" s="25"/>
      <c r="IED33" s="25"/>
      <c r="IEE33" s="25"/>
      <c r="IEK33" s="25"/>
      <c r="IEL33" s="25"/>
      <c r="IEM33" s="25"/>
      <c r="IES33" s="25"/>
      <c r="IET33" s="25"/>
      <c r="IEU33" s="25"/>
      <c r="IFA33" s="25"/>
      <c r="IFB33" s="25"/>
      <c r="IFC33" s="25"/>
      <c r="IFI33" s="25"/>
      <c r="IFJ33" s="25"/>
      <c r="IFK33" s="25"/>
      <c r="IFQ33" s="25"/>
      <c r="IFR33" s="25"/>
      <c r="IFS33" s="25"/>
      <c r="IFY33" s="25"/>
      <c r="IFZ33" s="25"/>
      <c r="IGA33" s="25"/>
      <c r="IGG33" s="25"/>
      <c r="IGH33" s="25"/>
      <c r="IGI33" s="25"/>
      <c r="IGO33" s="25"/>
      <c r="IGP33" s="25"/>
      <c r="IGQ33" s="25"/>
      <c r="IGW33" s="25"/>
      <c r="IGX33" s="25"/>
      <c r="IGY33" s="25"/>
      <c r="IHE33" s="25"/>
      <c r="IHF33" s="25"/>
      <c r="IHG33" s="25"/>
      <c r="IHM33" s="25"/>
      <c r="IHN33" s="25"/>
      <c r="IHO33" s="25"/>
      <c r="IHU33" s="25"/>
      <c r="IHV33" s="25"/>
      <c r="IHW33" s="25"/>
      <c r="IIC33" s="25"/>
      <c r="IID33" s="25"/>
      <c r="IIE33" s="25"/>
      <c r="IIK33" s="25"/>
      <c r="IIL33" s="25"/>
      <c r="IIM33" s="25"/>
      <c r="IIS33" s="25"/>
      <c r="IIT33" s="25"/>
      <c r="IIU33" s="25"/>
      <c r="IJA33" s="25"/>
      <c r="IJB33" s="25"/>
      <c r="IJC33" s="25"/>
      <c r="IJI33" s="25"/>
      <c r="IJJ33" s="25"/>
      <c r="IJK33" s="25"/>
      <c r="IJQ33" s="25"/>
      <c r="IJR33" s="25"/>
      <c r="IJS33" s="25"/>
      <c r="IJY33" s="25"/>
      <c r="IJZ33" s="25"/>
      <c r="IKA33" s="25"/>
      <c r="IKG33" s="25"/>
      <c r="IKH33" s="25"/>
      <c r="IKI33" s="25"/>
      <c r="IKO33" s="25"/>
      <c r="IKP33" s="25"/>
      <c r="IKQ33" s="25"/>
      <c r="IKW33" s="25"/>
      <c r="IKX33" s="25"/>
      <c r="IKY33" s="25"/>
      <c r="ILE33" s="25"/>
      <c r="ILF33" s="25"/>
      <c r="ILG33" s="25"/>
      <c r="ILM33" s="25"/>
      <c r="ILN33" s="25"/>
      <c r="ILO33" s="25"/>
      <c r="ILU33" s="25"/>
      <c r="ILV33" s="25"/>
      <c r="ILW33" s="25"/>
      <c r="IMC33" s="25"/>
      <c r="IMD33" s="25"/>
      <c r="IME33" s="25"/>
      <c r="IMK33" s="25"/>
      <c r="IML33" s="25"/>
      <c r="IMM33" s="25"/>
      <c r="IMS33" s="25"/>
      <c r="IMT33" s="25"/>
      <c r="IMU33" s="25"/>
      <c r="INA33" s="25"/>
      <c r="INB33" s="25"/>
      <c r="INC33" s="25"/>
      <c r="INI33" s="25"/>
      <c r="INJ33" s="25"/>
      <c r="INK33" s="25"/>
      <c r="INQ33" s="25"/>
      <c r="INR33" s="25"/>
      <c r="INS33" s="25"/>
      <c r="INY33" s="25"/>
      <c r="INZ33" s="25"/>
      <c r="IOA33" s="25"/>
      <c r="IOG33" s="25"/>
      <c r="IOH33" s="25"/>
      <c r="IOI33" s="25"/>
      <c r="IOO33" s="25"/>
      <c r="IOP33" s="25"/>
      <c r="IOQ33" s="25"/>
      <c r="IOW33" s="25"/>
      <c r="IOX33" s="25"/>
      <c r="IOY33" s="25"/>
      <c r="IPE33" s="25"/>
      <c r="IPF33" s="25"/>
      <c r="IPG33" s="25"/>
      <c r="IPM33" s="25"/>
      <c r="IPN33" s="25"/>
      <c r="IPO33" s="25"/>
      <c r="IPU33" s="25"/>
      <c r="IPV33" s="25"/>
      <c r="IPW33" s="25"/>
      <c r="IQC33" s="25"/>
      <c r="IQD33" s="25"/>
      <c r="IQE33" s="25"/>
      <c r="IQK33" s="25"/>
      <c r="IQL33" s="25"/>
      <c r="IQM33" s="25"/>
      <c r="IQS33" s="25"/>
      <c r="IQT33" s="25"/>
      <c r="IQU33" s="25"/>
      <c r="IRA33" s="25"/>
      <c r="IRB33" s="25"/>
      <c r="IRC33" s="25"/>
      <c r="IRI33" s="25"/>
      <c r="IRJ33" s="25"/>
      <c r="IRK33" s="25"/>
      <c r="IRQ33" s="25"/>
      <c r="IRR33" s="25"/>
      <c r="IRS33" s="25"/>
      <c r="IRY33" s="25"/>
      <c r="IRZ33" s="25"/>
      <c r="ISA33" s="25"/>
      <c r="ISG33" s="25"/>
      <c r="ISH33" s="25"/>
      <c r="ISI33" s="25"/>
      <c r="ISO33" s="25"/>
      <c r="ISP33" s="25"/>
      <c r="ISQ33" s="25"/>
      <c r="ISW33" s="25"/>
      <c r="ISX33" s="25"/>
      <c r="ISY33" s="25"/>
      <c r="ITE33" s="25"/>
      <c r="ITF33" s="25"/>
      <c r="ITG33" s="25"/>
      <c r="ITM33" s="25"/>
      <c r="ITN33" s="25"/>
      <c r="ITO33" s="25"/>
      <c r="ITU33" s="25"/>
      <c r="ITV33" s="25"/>
      <c r="ITW33" s="25"/>
      <c r="IUC33" s="25"/>
      <c r="IUD33" s="25"/>
      <c r="IUE33" s="25"/>
      <c r="IUK33" s="25"/>
      <c r="IUL33" s="25"/>
      <c r="IUM33" s="25"/>
      <c r="IUS33" s="25"/>
      <c r="IUT33" s="25"/>
      <c r="IUU33" s="25"/>
      <c r="IVA33" s="25"/>
      <c r="IVB33" s="25"/>
      <c r="IVC33" s="25"/>
      <c r="IVI33" s="25"/>
      <c r="IVJ33" s="25"/>
      <c r="IVK33" s="25"/>
      <c r="IVQ33" s="25"/>
      <c r="IVR33" s="25"/>
      <c r="IVS33" s="25"/>
      <c r="IVY33" s="25"/>
      <c r="IVZ33" s="25"/>
      <c r="IWA33" s="25"/>
      <c r="IWG33" s="25"/>
      <c r="IWH33" s="25"/>
      <c r="IWI33" s="25"/>
      <c r="IWO33" s="25"/>
      <c r="IWP33" s="25"/>
      <c r="IWQ33" s="25"/>
      <c r="IWW33" s="25"/>
      <c r="IWX33" s="25"/>
      <c r="IWY33" s="25"/>
      <c r="IXE33" s="25"/>
      <c r="IXF33" s="25"/>
      <c r="IXG33" s="25"/>
      <c r="IXM33" s="25"/>
      <c r="IXN33" s="25"/>
      <c r="IXO33" s="25"/>
      <c r="IXU33" s="25"/>
      <c r="IXV33" s="25"/>
      <c r="IXW33" s="25"/>
      <c r="IYC33" s="25"/>
      <c r="IYD33" s="25"/>
      <c r="IYE33" s="25"/>
      <c r="IYK33" s="25"/>
      <c r="IYL33" s="25"/>
      <c r="IYM33" s="25"/>
      <c r="IYS33" s="25"/>
      <c r="IYT33" s="25"/>
      <c r="IYU33" s="25"/>
      <c r="IZA33" s="25"/>
      <c r="IZB33" s="25"/>
      <c r="IZC33" s="25"/>
      <c r="IZI33" s="25"/>
      <c r="IZJ33" s="25"/>
      <c r="IZK33" s="25"/>
      <c r="IZQ33" s="25"/>
      <c r="IZR33" s="25"/>
      <c r="IZS33" s="25"/>
      <c r="IZY33" s="25"/>
      <c r="IZZ33" s="25"/>
      <c r="JAA33" s="25"/>
      <c r="JAG33" s="25"/>
      <c r="JAH33" s="25"/>
      <c r="JAI33" s="25"/>
      <c r="JAO33" s="25"/>
      <c r="JAP33" s="25"/>
      <c r="JAQ33" s="25"/>
      <c r="JAW33" s="25"/>
      <c r="JAX33" s="25"/>
      <c r="JAY33" s="25"/>
      <c r="JBE33" s="25"/>
      <c r="JBF33" s="25"/>
      <c r="JBG33" s="25"/>
      <c r="JBM33" s="25"/>
      <c r="JBN33" s="25"/>
      <c r="JBO33" s="25"/>
      <c r="JBU33" s="25"/>
      <c r="JBV33" s="25"/>
      <c r="JBW33" s="25"/>
      <c r="JCC33" s="25"/>
      <c r="JCD33" s="25"/>
      <c r="JCE33" s="25"/>
      <c r="JCK33" s="25"/>
      <c r="JCL33" s="25"/>
      <c r="JCM33" s="25"/>
      <c r="JCS33" s="25"/>
      <c r="JCT33" s="25"/>
      <c r="JCU33" s="25"/>
      <c r="JDA33" s="25"/>
      <c r="JDB33" s="25"/>
      <c r="JDC33" s="25"/>
      <c r="JDI33" s="25"/>
      <c r="JDJ33" s="25"/>
      <c r="JDK33" s="25"/>
      <c r="JDQ33" s="25"/>
      <c r="JDR33" s="25"/>
      <c r="JDS33" s="25"/>
      <c r="JDY33" s="25"/>
      <c r="JDZ33" s="25"/>
      <c r="JEA33" s="25"/>
      <c r="JEG33" s="25"/>
      <c r="JEH33" s="25"/>
      <c r="JEI33" s="25"/>
      <c r="JEO33" s="25"/>
      <c r="JEP33" s="25"/>
      <c r="JEQ33" s="25"/>
      <c r="JEW33" s="25"/>
      <c r="JEX33" s="25"/>
      <c r="JEY33" s="25"/>
      <c r="JFE33" s="25"/>
      <c r="JFF33" s="25"/>
      <c r="JFG33" s="25"/>
      <c r="JFM33" s="25"/>
      <c r="JFN33" s="25"/>
      <c r="JFO33" s="25"/>
      <c r="JFU33" s="25"/>
      <c r="JFV33" s="25"/>
      <c r="JFW33" s="25"/>
      <c r="JGC33" s="25"/>
      <c r="JGD33" s="25"/>
      <c r="JGE33" s="25"/>
      <c r="JGK33" s="25"/>
      <c r="JGL33" s="25"/>
      <c r="JGM33" s="25"/>
      <c r="JGS33" s="25"/>
      <c r="JGT33" s="25"/>
      <c r="JGU33" s="25"/>
      <c r="JHA33" s="25"/>
      <c r="JHB33" s="25"/>
      <c r="JHC33" s="25"/>
      <c r="JHI33" s="25"/>
      <c r="JHJ33" s="25"/>
      <c r="JHK33" s="25"/>
      <c r="JHQ33" s="25"/>
      <c r="JHR33" s="25"/>
      <c r="JHS33" s="25"/>
      <c r="JHY33" s="25"/>
      <c r="JHZ33" s="25"/>
      <c r="JIA33" s="25"/>
      <c r="JIG33" s="25"/>
      <c r="JIH33" s="25"/>
      <c r="JII33" s="25"/>
      <c r="JIO33" s="25"/>
      <c r="JIP33" s="25"/>
      <c r="JIQ33" s="25"/>
      <c r="JIW33" s="25"/>
      <c r="JIX33" s="25"/>
      <c r="JIY33" s="25"/>
      <c r="JJE33" s="25"/>
      <c r="JJF33" s="25"/>
      <c r="JJG33" s="25"/>
      <c r="JJM33" s="25"/>
      <c r="JJN33" s="25"/>
      <c r="JJO33" s="25"/>
      <c r="JJU33" s="25"/>
      <c r="JJV33" s="25"/>
      <c r="JJW33" s="25"/>
      <c r="JKC33" s="25"/>
      <c r="JKD33" s="25"/>
      <c r="JKE33" s="25"/>
      <c r="JKK33" s="25"/>
      <c r="JKL33" s="25"/>
      <c r="JKM33" s="25"/>
      <c r="JKS33" s="25"/>
      <c r="JKT33" s="25"/>
      <c r="JKU33" s="25"/>
      <c r="JLA33" s="25"/>
      <c r="JLB33" s="25"/>
      <c r="JLC33" s="25"/>
      <c r="JLI33" s="25"/>
      <c r="JLJ33" s="25"/>
      <c r="JLK33" s="25"/>
      <c r="JLQ33" s="25"/>
      <c r="JLR33" s="25"/>
      <c r="JLS33" s="25"/>
      <c r="JLY33" s="25"/>
      <c r="JLZ33" s="25"/>
      <c r="JMA33" s="25"/>
      <c r="JMG33" s="25"/>
      <c r="JMH33" s="25"/>
      <c r="JMI33" s="25"/>
      <c r="JMO33" s="25"/>
      <c r="JMP33" s="25"/>
      <c r="JMQ33" s="25"/>
      <c r="JMW33" s="25"/>
      <c r="JMX33" s="25"/>
      <c r="JMY33" s="25"/>
      <c r="JNE33" s="25"/>
      <c r="JNF33" s="25"/>
      <c r="JNG33" s="25"/>
      <c r="JNM33" s="25"/>
      <c r="JNN33" s="25"/>
      <c r="JNO33" s="25"/>
      <c r="JNU33" s="25"/>
      <c r="JNV33" s="25"/>
      <c r="JNW33" s="25"/>
      <c r="JOC33" s="25"/>
      <c r="JOD33" s="25"/>
      <c r="JOE33" s="25"/>
      <c r="JOK33" s="25"/>
      <c r="JOL33" s="25"/>
      <c r="JOM33" s="25"/>
      <c r="JOS33" s="25"/>
      <c r="JOT33" s="25"/>
      <c r="JOU33" s="25"/>
      <c r="JPA33" s="25"/>
      <c r="JPB33" s="25"/>
      <c r="JPC33" s="25"/>
      <c r="JPI33" s="25"/>
      <c r="JPJ33" s="25"/>
      <c r="JPK33" s="25"/>
      <c r="JPQ33" s="25"/>
      <c r="JPR33" s="25"/>
      <c r="JPS33" s="25"/>
      <c r="JPY33" s="25"/>
      <c r="JPZ33" s="25"/>
      <c r="JQA33" s="25"/>
      <c r="JQG33" s="25"/>
      <c r="JQH33" s="25"/>
      <c r="JQI33" s="25"/>
      <c r="JQO33" s="25"/>
      <c r="JQP33" s="25"/>
      <c r="JQQ33" s="25"/>
      <c r="JQW33" s="25"/>
      <c r="JQX33" s="25"/>
      <c r="JQY33" s="25"/>
      <c r="JRE33" s="25"/>
      <c r="JRF33" s="25"/>
      <c r="JRG33" s="25"/>
      <c r="JRM33" s="25"/>
      <c r="JRN33" s="25"/>
      <c r="JRO33" s="25"/>
      <c r="JRU33" s="25"/>
      <c r="JRV33" s="25"/>
      <c r="JRW33" s="25"/>
      <c r="JSC33" s="25"/>
      <c r="JSD33" s="25"/>
      <c r="JSE33" s="25"/>
      <c r="JSK33" s="25"/>
      <c r="JSL33" s="25"/>
      <c r="JSM33" s="25"/>
      <c r="JSS33" s="25"/>
      <c r="JST33" s="25"/>
      <c r="JSU33" s="25"/>
      <c r="JTA33" s="25"/>
      <c r="JTB33" s="25"/>
      <c r="JTC33" s="25"/>
      <c r="JTI33" s="25"/>
      <c r="JTJ33" s="25"/>
      <c r="JTK33" s="25"/>
      <c r="JTQ33" s="25"/>
      <c r="JTR33" s="25"/>
      <c r="JTS33" s="25"/>
      <c r="JTY33" s="25"/>
      <c r="JTZ33" s="25"/>
      <c r="JUA33" s="25"/>
      <c r="JUG33" s="25"/>
      <c r="JUH33" s="25"/>
      <c r="JUI33" s="25"/>
      <c r="JUO33" s="25"/>
      <c r="JUP33" s="25"/>
      <c r="JUQ33" s="25"/>
      <c r="JUW33" s="25"/>
      <c r="JUX33" s="25"/>
      <c r="JUY33" s="25"/>
      <c r="JVE33" s="25"/>
      <c r="JVF33" s="25"/>
      <c r="JVG33" s="25"/>
      <c r="JVM33" s="25"/>
      <c r="JVN33" s="25"/>
      <c r="JVO33" s="25"/>
      <c r="JVU33" s="25"/>
      <c r="JVV33" s="25"/>
      <c r="JVW33" s="25"/>
      <c r="JWC33" s="25"/>
      <c r="JWD33" s="25"/>
      <c r="JWE33" s="25"/>
      <c r="JWK33" s="25"/>
      <c r="JWL33" s="25"/>
      <c r="JWM33" s="25"/>
      <c r="JWS33" s="25"/>
      <c r="JWT33" s="25"/>
      <c r="JWU33" s="25"/>
      <c r="JXA33" s="25"/>
      <c r="JXB33" s="25"/>
      <c r="JXC33" s="25"/>
      <c r="JXI33" s="25"/>
      <c r="JXJ33" s="25"/>
      <c r="JXK33" s="25"/>
      <c r="JXQ33" s="25"/>
      <c r="JXR33" s="25"/>
      <c r="JXS33" s="25"/>
      <c r="JXY33" s="25"/>
      <c r="JXZ33" s="25"/>
      <c r="JYA33" s="25"/>
      <c r="JYG33" s="25"/>
      <c r="JYH33" s="25"/>
      <c r="JYI33" s="25"/>
      <c r="JYO33" s="25"/>
      <c r="JYP33" s="25"/>
      <c r="JYQ33" s="25"/>
      <c r="JYW33" s="25"/>
      <c r="JYX33" s="25"/>
      <c r="JYY33" s="25"/>
      <c r="JZE33" s="25"/>
      <c r="JZF33" s="25"/>
      <c r="JZG33" s="25"/>
      <c r="JZM33" s="25"/>
      <c r="JZN33" s="25"/>
      <c r="JZO33" s="25"/>
      <c r="JZU33" s="25"/>
      <c r="JZV33" s="25"/>
      <c r="JZW33" s="25"/>
      <c r="KAC33" s="25"/>
      <c r="KAD33" s="25"/>
      <c r="KAE33" s="25"/>
      <c r="KAK33" s="25"/>
      <c r="KAL33" s="25"/>
      <c r="KAM33" s="25"/>
      <c r="KAS33" s="25"/>
      <c r="KAT33" s="25"/>
      <c r="KAU33" s="25"/>
      <c r="KBA33" s="25"/>
      <c r="KBB33" s="25"/>
      <c r="KBC33" s="25"/>
      <c r="KBI33" s="25"/>
      <c r="KBJ33" s="25"/>
      <c r="KBK33" s="25"/>
      <c r="KBQ33" s="25"/>
      <c r="KBR33" s="25"/>
      <c r="KBS33" s="25"/>
      <c r="KBY33" s="25"/>
      <c r="KBZ33" s="25"/>
      <c r="KCA33" s="25"/>
      <c r="KCG33" s="25"/>
      <c r="KCH33" s="25"/>
      <c r="KCI33" s="25"/>
      <c r="KCO33" s="25"/>
      <c r="KCP33" s="25"/>
      <c r="KCQ33" s="25"/>
      <c r="KCW33" s="25"/>
      <c r="KCX33" s="25"/>
      <c r="KCY33" s="25"/>
      <c r="KDE33" s="25"/>
      <c r="KDF33" s="25"/>
      <c r="KDG33" s="25"/>
      <c r="KDM33" s="25"/>
      <c r="KDN33" s="25"/>
      <c r="KDO33" s="25"/>
      <c r="KDU33" s="25"/>
      <c r="KDV33" s="25"/>
      <c r="KDW33" s="25"/>
      <c r="KEC33" s="25"/>
      <c r="KED33" s="25"/>
      <c r="KEE33" s="25"/>
      <c r="KEK33" s="25"/>
      <c r="KEL33" s="25"/>
      <c r="KEM33" s="25"/>
      <c r="KES33" s="25"/>
      <c r="KET33" s="25"/>
      <c r="KEU33" s="25"/>
      <c r="KFA33" s="25"/>
      <c r="KFB33" s="25"/>
      <c r="KFC33" s="25"/>
      <c r="KFI33" s="25"/>
      <c r="KFJ33" s="25"/>
      <c r="KFK33" s="25"/>
      <c r="KFQ33" s="25"/>
      <c r="KFR33" s="25"/>
      <c r="KFS33" s="25"/>
      <c r="KFY33" s="25"/>
      <c r="KFZ33" s="25"/>
      <c r="KGA33" s="25"/>
      <c r="KGG33" s="25"/>
      <c r="KGH33" s="25"/>
      <c r="KGI33" s="25"/>
      <c r="KGO33" s="25"/>
      <c r="KGP33" s="25"/>
      <c r="KGQ33" s="25"/>
      <c r="KGW33" s="25"/>
      <c r="KGX33" s="25"/>
      <c r="KGY33" s="25"/>
      <c r="KHE33" s="25"/>
      <c r="KHF33" s="25"/>
      <c r="KHG33" s="25"/>
      <c r="KHM33" s="25"/>
      <c r="KHN33" s="25"/>
      <c r="KHO33" s="25"/>
      <c r="KHU33" s="25"/>
      <c r="KHV33" s="25"/>
      <c r="KHW33" s="25"/>
      <c r="KIC33" s="25"/>
      <c r="KID33" s="25"/>
      <c r="KIE33" s="25"/>
      <c r="KIK33" s="25"/>
      <c r="KIL33" s="25"/>
      <c r="KIM33" s="25"/>
      <c r="KIS33" s="25"/>
      <c r="KIT33" s="25"/>
      <c r="KIU33" s="25"/>
      <c r="KJA33" s="25"/>
      <c r="KJB33" s="25"/>
      <c r="KJC33" s="25"/>
      <c r="KJI33" s="25"/>
      <c r="KJJ33" s="25"/>
      <c r="KJK33" s="25"/>
      <c r="KJQ33" s="25"/>
      <c r="KJR33" s="25"/>
      <c r="KJS33" s="25"/>
      <c r="KJY33" s="25"/>
      <c r="KJZ33" s="25"/>
      <c r="KKA33" s="25"/>
      <c r="KKG33" s="25"/>
      <c r="KKH33" s="25"/>
      <c r="KKI33" s="25"/>
      <c r="KKO33" s="25"/>
      <c r="KKP33" s="25"/>
      <c r="KKQ33" s="25"/>
      <c r="KKW33" s="25"/>
      <c r="KKX33" s="25"/>
      <c r="KKY33" s="25"/>
      <c r="KLE33" s="25"/>
      <c r="KLF33" s="25"/>
      <c r="KLG33" s="25"/>
      <c r="KLM33" s="25"/>
      <c r="KLN33" s="25"/>
      <c r="KLO33" s="25"/>
      <c r="KLU33" s="25"/>
      <c r="KLV33" s="25"/>
      <c r="KLW33" s="25"/>
      <c r="KMC33" s="25"/>
      <c r="KMD33" s="25"/>
      <c r="KME33" s="25"/>
      <c r="KMK33" s="25"/>
      <c r="KML33" s="25"/>
      <c r="KMM33" s="25"/>
      <c r="KMS33" s="25"/>
      <c r="KMT33" s="25"/>
      <c r="KMU33" s="25"/>
      <c r="KNA33" s="25"/>
      <c r="KNB33" s="25"/>
      <c r="KNC33" s="25"/>
      <c r="KNI33" s="25"/>
      <c r="KNJ33" s="25"/>
      <c r="KNK33" s="25"/>
      <c r="KNQ33" s="25"/>
      <c r="KNR33" s="25"/>
      <c r="KNS33" s="25"/>
      <c r="KNY33" s="25"/>
      <c r="KNZ33" s="25"/>
      <c r="KOA33" s="25"/>
      <c r="KOG33" s="25"/>
      <c r="KOH33" s="25"/>
      <c r="KOI33" s="25"/>
      <c r="KOO33" s="25"/>
      <c r="KOP33" s="25"/>
      <c r="KOQ33" s="25"/>
      <c r="KOW33" s="25"/>
      <c r="KOX33" s="25"/>
      <c r="KOY33" s="25"/>
      <c r="KPE33" s="25"/>
      <c r="KPF33" s="25"/>
      <c r="KPG33" s="25"/>
      <c r="KPM33" s="25"/>
      <c r="KPN33" s="25"/>
      <c r="KPO33" s="25"/>
      <c r="KPU33" s="25"/>
      <c r="KPV33" s="25"/>
      <c r="KPW33" s="25"/>
      <c r="KQC33" s="25"/>
      <c r="KQD33" s="25"/>
      <c r="KQE33" s="25"/>
      <c r="KQK33" s="25"/>
      <c r="KQL33" s="25"/>
      <c r="KQM33" s="25"/>
      <c r="KQS33" s="25"/>
      <c r="KQT33" s="25"/>
      <c r="KQU33" s="25"/>
      <c r="KRA33" s="25"/>
      <c r="KRB33" s="25"/>
      <c r="KRC33" s="25"/>
      <c r="KRI33" s="25"/>
      <c r="KRJ33" s="25"/>
      <c r="KRK33" s="25"/>
      <c r="KRQ33" s="25"/>
      <c r="KRR33" s="25"/>
      <c r="KRS33" s="25"/>
      <c r="KRY33" s="25"/>
      <c r="KRZ33" s="25"/>
      <c r="KSA33" s="25"/>
      <c r="KSG33" s="25"/>
      <c r="KSH33" s="25"/>
      <c r="KSI33" s="25"/>
      <c r="KSO33" s="25"/>
      <c r="KSP33" s="25"/>
      <c r="KSQ33" s="25"/>
      <c r="KSW33" s="25"/>
      <c r="KSX33" s="25"/>
      <c r="KSY33" s="25"/>
      <c r="KTE33" s="25"/>
      <c r="KTF33" s="25"/>
      <c r="KTG33" s="25"/>
      <c r="KTM33" s="25"/>
      <c r="KTN33" s="25"/>
      <c r="KTO33" s="25"/>
      <c r="KTU33" s="25"/>
      <c r="KTV33" s="25"/>
      <c r="KTW33" s="25"/>
      <c r="KUC33" s="25"/>
      <c r="KUD33" s="25"/>
      <c r="KUE33" s="25"/>
      <c r="KUK33" s="25"/>
      <c r="KUL33" s="25"/>
      <c r="KUM33" s="25"/>
      <c r="KUS33" s="25"/>
      <c r="KUT33" s="25"/>
      <c r="KUU33" s="25"/>
      <c r="KVA33" s="25"/>
      <c r="KVB33" s="25"/>
      <c r="KVC33" s="25"/>
      <c r="KVI33" s="25"/>
      <c r="KVJ33" s="25"/>
      <c r="KVK33" s="25"/>
      <c r="KVQ33" s="25"/>
      <c r="KVR33" s="25"/>
      <c r="KVS33" s="25"/>
      <c r="KVY33" s="25"/>
      <c r="KVZ33" s="25"/>
      <c r="KWA33" s="25"/>
      <c r="KWG33" s="25"/>
      <c r="KWH33" s="25"/>
      <c r="KWI33" s="25"/>
      <c r="KWO33" s="25"/>
      <c r="KWP33" s="25"/>
      <c r="KWQ33" s="25"/>
      <c r="KWW33" s="25"/>
      <c r="KWX33" s="25"/>
      <c r="KWY33" s="25"/>
      <c r="KXE33" s="25"/>
      <c r="KXF33" s="25"/>
      <c r="KXG33" s="25"/>
      <c r="KXM33" s="25"/>
      <c r="KXN33" s="25"/>
      <c r="KXO33" s="25"/>
      <c r="KXU33" s="25"/>
      <c r="KXV33" s="25"/>
      <c r="KXW33" s="25"/>
      <c r="KYC33" s="25"/>
      <c r="KYD33" s="25"/>
      <c r="KYE33" s="25"/>
      <c r="KYK33" s="25"/>
      <c r="KYL33" s="25"/>
      <c r="KYM33" s="25"/>
      <c r="KYS33" s="25"/>
      <c r="KYT33" s="25"/>
      <c r="KYU33" s="25"/>
      <c r="KZA33" s="25"/>
      <c r="KZB33" s="25"/>
      <c r="KZC33" s="25"/>
      <c r="KZI33" s="25"/>
      <c r="KZJ33" s="25"/>
      <c r="KZK33" s="25"/>
      <c r="KZQ33" s="25"/>
      <c r="KZR33" s="25"/>
      <c r="KZS33" s="25"/>
      <c r="KZY33" s="25"/>
      <c r="KZZ33" s="25"/>
      <c r="LAA33" s="25"/>
      <c r="LAG33" s="25"/>
      <c r="LAH33" s="25"/>
      <c r="LAI33" s="25"/>
      <c r="LAO33" s="25"/>
      <c r="LAP33" s="25"/>
      <c r="LAQ33" s="25"/>
      <c r="LAW33" s="25"/>
      <c r="LAX33" s="25"/>
      <c r="LAY33" s="25"/>
      <c r="LBE33" s="25"/>
      <c r="LBF33" s="25"/>
      <c r="LBG33" s="25"/>
      <c r="LBM33" s="25"/>
      <c r="LBN33" s="25"/>
      <c r="LBO33" s="25"/>
      <c r="LBU33" s="25"/>
      <c r="LBV33" s="25"/>
      <c r="LBW33" s="25"/>
      <c r="LCC33" s="25"/>
      <c r="LCD33" s="25"/>
      <c r="LCE33" s="25"/>
      <c r="LCK33" s="25"/>
      <c r="LCL33" s="25"/>
      <c r="LCM33" s="25"/>
      <c r="LCS33" s="25"/>
      <c r="LCT33" s="25"/>
      <c r="LCU33" s="25"/>
      <c r="LDA33" s="25"/>
      <c r="LDB33" s="25"/>
      <c r="LDC33" s="25"/>
      <c r="LDI33" s="25"/>
      <c r="LDJ33" s="25"/>
      <c r="LDK33" s="25"/>
      <c r="LDQ33" s="25"/>
      <c r="LDR33" s="25"/>
      <c r="LDS33" s="25"/>
      <c r="LDY33" s="25"/>
      <c r="LDZ33" s="25"/>
      <c r="LEA33" s="25"/>
      <c r="LEG33" s="25"/>
      <c r="LEH33" s="25"/>
      <c r="LEI33" s="25"/>
      <c r="LEO33" s="25"/>
      <c r="LEP33" s="25"/>
      <c r="LEQ33" s="25"/>
      <c r="LEW33" s="25"/>
      <c r="LEX33" s="25"/>
      <c r="LEY33" s="25"/>
      <c r="LFE33" s="25"/>
      <c r="LFF33" s="25"/>
      <c r="LFG33" s="25"/>
      <c r="LFM33" s="25"/>
      <c r="LFN33" s="25"/>
      <c r="LFO33" s="25"/>
      <c r="LFU33" s="25"/>
      <c r="LFV33" s="25"/>
      <c r="LFW33" s="25"/>
      <c r="LGC33" s="25"/>
      <c r="LGD33" s="25"/>
      <c r="LGE33" s="25"/>
      <c r="LGK33" s="25"/>
      <c r="LGL33" s="25"/>
      <c r="LGM33" s="25"/>
      <c r="LGS33" s="25"/>
      <c r="LGT33" s="25"/>
      <c r="LGU33" s="25"/>
      <c r="LHA33" s="25"/>
      <c r="LHB33" s="25"/>
      <c r="LHC33" s="25"/>
      <c r="LHI33" s="25"/>
      <c r="LHJ33" s="25"/>
      <c r="LHK33" s="25"/>
      <c r="LHQ33" s="25"/>
      <c r="LHR33" s="25"/>
      <c r="LHS33" s="25"/>
      <c r="LHY33" s="25"/>
      <c r="LHZ33" s="25"/>
      <c r="LIA33" s="25"/>
      <c r="LIG33" s="25"/>
      <c r="LIH33" s="25"/>
      <c r="LII33" s="25"/>
      <c r="LIO33" s="25"/>
      <c r="LIP33" s="25"/>
      <c r="LIQ33" s="25"/>
      <c r="LIW33" s="25"/>
      <c r="LIX33" s="25"/>
      <c r="LIY33" s="25"/>
      <c r="LJE33" s="25"/>
      <c r="LJF33" s="25"/>
      <c r="LJG33" s="25"/>
      <c r="LJM33" s="25"/>
      <c r="LJN33" s="25"/>
      <c r="LJO33" s="25"/>
      <c r="LJU33" s="25"/>
      <c r="LJV33" s="25"/>
      <c r="LJW33" s="25"/>
      <c r="LKC33" s="25"/>
      <c r="LKD33" s="25"/>
      <c r="LKE33" s="25"/>
      <c r="LKK33" s="25"/>
      <c r="LKL33" s="25"/>
      <c r="LKM33" s="25"/>
      <c r="LKS33" s="25"/>
      <c r="LKT33" s="25"/>
      <c r="LKU33" s="25"/>
      <c r="LLA33" s="25"/>
      <c r="LLB33" s="25"/>
      <c r="LLC33" s="25"/>
      <c r="LLI33" s="25"/>
      <c r="LLJ33" s="25"/>
      <c r="LLK33" s="25"/>
      <c r="LLQ33" s="25"/>
      <c r="LLR33" s="25"/>
      <c r="LLS33" s="25"/>
      <c r="LLY33" s="25"/>
      <c r="LLZ33" s="25"/>
      <c r="LMA33" s="25"/>
      <c r="LMG33" s="25"/>
      <c r="LMH33" s="25"/>
      <c r="LMI33" s="25"/>
      <c r="LMO33" s="25"/>
      <c r="LMP33" s="25"/>
      <c r="LMQ33" s="25"/>
      <c r="LMW33" s="25"/>
      <c r="LMX33" s="25"/>
      <c r="LMY33" s="25"/>
      <c r="LNE33" s="25"/>
      <c r="LNF33" s="25"/>
      <c r="LNG33" s="25"/>
      <c r="LNM33" s="25"/>
      <c r="LNN33" s="25"/>
      <c r="LNO33" s="25"/>
      <c r="LNU33" s="25"/>
      <c r="LNV33" s="25"/>
      <c r="LNW33" s="25"/>
      <c r="LOC33" s="25"/>
      <c r="LOD33" s="25"/>
      <c r="LOE33" s="25"/>
      <c r="LOK33" s="25"/>
      <c r="LOL33" s="25"/>
      <c r="LOM33" s="25"/>
      <c r="LOS33" s="25"/>
      <c r="LOT33" s="25"/>
      <c r="LOU33" s="25"/>
      <c r="LPA33" s="25"/>
      <c r="LPB33" s="25"/>
      <c r="LPC33" s="25"/>
      <c r="LPI33" s="25"/>
      <c r="LPJ33" s="25"/>
      <c r="LPK33" s="25"/>
      <c r="LPQ33" s="25"/>
      <c r="LPR33" s="25"/>
      <c r="LPS33" s="25"/>
      <c r="LPY33" s="25"/>
      <c r="LPZ33" s="25"/>
      <c r="LQA33" s="25"/>
      <c r="LQG33" s="25"/>
      <c r="LQH33" s="25"/>
      <c r="LQI33" s="25"/>
      <c r="LQO33" s="25"/>
      <c r="LQP33" s="25"/>
      <c r="LQQ33" s="25"/>
      <c r="LQW33" s="25"/>
      <c r="LQX33" s="25"/>
      <c r="LQY33" s="25"/>
      <c r="LRE33" s="25"/>
      <c r="LRF33" s="25"/>
      <c r="LRG33" s="25"/>
      <c r="LRM33" s="25"/>
      <c r="LRN33" s="25"/>
      <c r="LRO33" s="25"/>
      <c r="LRU33" s="25"/>
      <c r="LRV33" s="25"/>
      <c r="LRW33" s="25"/>
      <c r="LSC33" s="25"/>
      <c r="LSD33" s="25"/>
      <c r="LSE33" s="25"/>
      <c r="LSK33" s="25"/>
      <c r="LSL33" s="25"/>
      <c r="LSM33" s="25"/>
      <c r="LSS33" s="25"/>
      <c r="LST33" s="25"/>
      <c r="LSU33" s="25"/>
      <c r="LTA33" s="25"/>
      <c r="LTB33" s="25"/>
      <c r="LTC33" s="25"/>
      <c r="LTI33" s="25"/>
      <c r="LTJ33" s="25"/>
      <c r="LTK33" s="25"/>
      <c r="LTQ33" s="25"/>
      <c r="LTR33" s="25"/>
      <c r="LTS33" s="25"/>
      <c r="LTY33" s="25"/>
      <c r="LTZ33" s="25"/>
      <c r="LUA33" s="25"/>
      <c r="LUG33" s="25"/>
      <c r="LUH33" s="25"/>
      <c r="LUI33" s="25"/>
      <c r="LUO33" s="25"/>
      <c r="LUP33" s="25"/>
      <c r="LUQ33" s="25"/>
      <c r="LUW33" s="25"/>
      <c r="LUX33" s="25"/>
      <c r="LUY33" s="25"/>
      <c r="LVE33" s="25"/>
      <c r="LVF33" s="25"/>
      <c r="LVG33" s="25"/>
      <c r="LVM33" s="25"/>
      <c r="LVN33" s="25"/>
      <c r="LVO33" s="25"/>
      <c r="LVU33" s="25"/>
      <c r="LVV33" s="25"/>
      <c r="LVW33" s="25"/>
      <c r="LWC33" s="25"/>
      <c r="LWD33" s="25"/>
      <c r="LWE33" s="25"/>
      <c r="LWK33" s="25"/>
      <c r="LWL33" s="25"/>
      <c r="LWM33" s="25"/>
      <c r="LWS33" s="25"/>
      <c r="LWT33" s="25"/>
      <c r="LWU33" s="25"/>
      <c r="LXA33" s="25"/>
      <c r="LXB33" s="25"/>
      <c r="LXC33" s="25"/>
      <c r="LXI33" s="25"/>
      <c r="LXJ33" s="25"/>
      <c r="LXK33" s="25"/>
      <c r="LXQ33" s="25"/>
      <c r="LXR33" s="25"/>
      <c r="LXS33" s="25"/>
      <c r="LXY33" s="25"/>
      <c r="LXZ33" s="25"/>
      <c r="LYA33" s="25"/>
      <c r="LYG33" s="25"/>
      <c r="LYH33" s="25"/>
      <c r="LYI33" s="25"/>
      <c r="LYO33" s="25"/>
      <c r="LYP33" s="25"/>
      <c r="LYQ33" s="25"/>
      <c r="LYW33" s="25"/>
      <c r="LYX33" s="25"/>
      <c r="LYY33" s="25"/>
      <c r="LZE33" s="25"/>
      <c r="LZF33" s="25"/>
      <c r="LZG33" s="25"/>
      <c r="LZM33" s="25"/>
      <c r="LZN33" s="25"/>
      <c r="LZO33" s="25"/>
      <c r="LZU33" s="25"/>
      <c r="LZV33" s="25"/>
      <c r="LZW33" s="25"/>
      <c r="MAC33" s="25"/>
      <c r="MAD33" s="25"/>
      <c r="MAE33" s="25"/>
      <c r="MAK33" s="25"/>
      <c r="MAL33" s="25"/>
      <c r="MAM33" s="25"/>
      <c r="MAS33" s="25"/>
      <c r="MAT33" s="25"/>
      <c r="MAU33" s="25"/>
      <c r="MBA33" s="25"/>
      <c r="MBB33" s="25"/>
      <c r="MBC33" s="25"/>
      <c r="MBI33" s="25"/>
      <c r="MBJ33" s="25"/>
      <c r="MBK33" s="25"/>
      <c r="MBQ33" s="25"/>
      <c r="MBR33" s="25"/>
      <c r="MBS33" s="25"/>
      <c r="MBY33" s="25"/>
      <c r="MBZ33" s="25"/>
      <c r="MCA33" s="25"/>
      <c r="MCG33" s="25"/>
      <c r="MCH33" s="25"/>
      <c r="MCI33" s="25"/>
      <c r="MCO33" s="25"/>
      <c r="MCP33" s="25"/>
      <c r="MCQ33" s="25"/>
      <c r="MCW33" s="25"/>
      <c r="MCX33" s="25"/>
      <c r="MCY33" s="25"/>
      <c r="MDE33" s="25"/>
      <c r="MDF33" s="25"/>
      <c r="MDG33" s="25"/>
      <c r="MDM33" s="25"/>
      <c r="MDN33" s="25"/>
      <c r="MDO33" s="25"/>
      <c r="MDU33" s="25"/>
      <c r="MDV33" s="25"/>
      <c r="MDW33" s="25"/>
      <c r="MEC33" s="25"/>
      <c r="MED33" s="25"/>
      <c r="MEE33" s="25"/>
      <c r="MEK33" s="25"/>
      <c r="MEL33" s="25"/>
      <c r="MEM33" s="25"/>
      <c r="MES33" s="25"/>
      <c r="MET33" s="25"/>
      <c r="MEU33" s="25"/>
      <c r="MFA33" s="25"/>
      <c r="MFB33" s="25"/>
      <c r="MFC33" s="25"/>
      <c r="MFI33" s="25"/>
      <c r="MFJ33" s="25"/>
      <c r="MFK33" s="25"/>
      <c r="MFQ33" s="25"/>
      <c r="MFR33" s="25"/>
      <c r="MFS33" s="25"/>
      <c r="MFY33" s="25"/>
      <c r="MFZ33" s="25"/>
      <c r="MGA33" s="25"/>
      <c r="MGG33" s="25"/>
      <c r="MGH33" s="25"/>
      <c r="MGI33" s="25"/>
      <c r="MGO33" s="25"/>
      <c r="MGP33" s="25"/>
      <c r="MGQ33" s="25"/>
      <c r="MGW33" s="25"/>
      <c r="MGX33" s="25"/>
      <c r="MGY33" s="25"/>
      <c r="MHE33" s="25"/>
      <c r="MHF33" s="25"/>
      <c r="MHG33" s="25"/>
      <c r="MHM33" s="25"/>
      <c r="MHN33" s="25"/>
      <c r="MHO33" s="25"/>
      <c r="MHU33" s="25"/>
      <c r="MHV33" s="25"/>
      <c r="MHW33" s="25"/>
      <c r="MIC33" s="25"/>
      <c r="MID33" s="25"/>
      <c r="MIE33" s="25"/>
      <c r="MIK33" s="25"/>
      <c r="MIL33" s="25"/>
      <c r="MIM33" s="25"/>
      <c r="MIS33" s="25"/>
      <c r="MIT33" s="25"/>
      <c r="MIU33" s="25"/>
      <c r="MJA33" s="25"/>
      <c r="MJB33" s="25"/>
      <c r="MJC33" s="25"/>
      <c r="MJI33" s="25"/>
      <c r="MJJ33" s="25"/>
      <c r="MJK33" s="25"/>
      <c r="MJQ33" s="25"/>
      <c r="MJR33" s="25"/>
      <c r="MJS33" s="25"/>
      <c r="MJY33" s="25"/>
      <c r="MJZ33" s="25"/>
      <c r="MKA33" s="25"/>
      <c r="MKG33" s="25"/>
      <c r="MKH33" s="25"/>
      <c r="MKI33" s="25"/>
      <c r="MKO33" s="25"/>
      <c r="MKP33" s="25"/>
      <c r="MKQ33" s="25"/>
      <c r="MKW33" s="25"/>
      <c r="MKX33" s="25"/>
      <c r="MKY33" s="25"/>
      <c r="MLE33" s="25"/>
      <c r="MLF33" s="25"/>
      <c r="MLG33" s="25"/>
      <c r="MLM33" s="25"/>
      <c r="MLN33" s="25"/>
      <c r="MLO33" s="25"/>
      <c r="MLU33" s="25"/>
      <c r="MLV33" s="25"/>
      <c r="MLW33" s="25"/>
      <c r="MMC33" s="25"/>
      <c r="MMD33" s="25"/>
      <c r="MME33" s="25"/>
      <c r="MMK33" s="25"/>
      <c r="MML33" s="25"/>
      <c r="MMM33" s="25"/>
      <c r="MMS33" s="25"/>
      <c r="MMT33" s="25"/>
      <c r="MMU33" s="25"/>
      <c r="MNA33" s="25"/>
      <c r="MNB33" s="25"/>
      <c r="MNC33" s="25"/>
      <c r="MNI33" s="25"/>
      <c r="MNJ33" s="25"/>
      <c r="MNK33" s="25"/>
      <c r="MNQ33" s="25"/>
      <c r="MNR33" s="25"/>
      <c r="MNS33" s="25"/>
      <c r="MNY33" s="25"/>
      <c r="MNZ33" s="25"/>
      <c r="MOA33" s="25"/>
      <c r="MOG33" s="25"/>
      <c r="MOH33" s="25"/>
      <c r="MOI33" s="25"/>
      <c r="MOO33" s="25"/>
      <c r="MOP33" s="25"/>
      <c r="MOQ33" s="25"/>
      <c r="MOW33" s="25"/>
      <c r="MOX33" s="25"/>
      <c r="MOY33" s="25"/>
      <c r="MPE33" s="25"/>
      <c r="MPF33" s="25"/>
      <c r="MPG33" s="25"/>
      <c r="MPM33" s="25"/>
      <c r="MPN33" s="25"/>
      <c r="MPO33" s="25"/>
      <c r="MPU33" s="25"/>
      <c r="MPV33" s="25"/>
      <c r="MPW33" s="25"/>
      <c r="MQC33" s="25"/>
      <c r="MQD33" s="25"/>
      <c r="MQE33" s="25"/>
      <c r="MQK33" s="25"/>
      <c r="MQL33" s="25"/>
      <c r="MQM33" s="25"/>
      <c r="MQS33" s="25"/>
      <c r="MQT33" s="25"/>
      <c r="MQU33" s="25"/>
      <c r="MRA33" s="25"/>
      <c r="MRB33" s="25"/>
      <c r="MRC33" s="25"/>
      <c r="MRI33" s="25"/>
      <c r="MRJ33" s="25"/>
      <c r="MRK33" s="25"/>
      <c r="MRQ33" s="25"/>
      <c r="MRR33" s="25"/>
      <c r="MRS33" s="25"/>
      <c r="MRY33" s="25"/>
      <c r="MRZ33" s="25"/>
      <c r="MSA33" s="25"/>
      <c r="MSG33" s="25"/>
      <c r="MSH33" s="25"/>
      <c r="MSI33" s="25"/>
      <c r="MSO33" s="25"/>
      <c r="MSP33" s="25"/>
      <c r="MSQ33" s="25"/>
      <c r="MSW33" s="25"/>
      <c r="MSX33" s="25"/>
      <c r="MSY33" s="25"/>
      <c r="MTE33" s="25"/>
      <c r="MTF33" s="25"/>
      <c r="MTG33" s="25"/>
      <c r="MTM33" s="25"/>
      <c r="MTN33" s="25"/>
      <c r="MTO33" s="25"/>
      <c r="MTU33" s="25"/>
      <c r="MTV33" s="25"/>
      <c r="MTW33" s="25"/>
      <c r="MUC33" s="25"/>
      <c r="MUD33" s="25"/>
      <c r="MUE33" s="25"/>
      <c r="MUK33" s="25"/>
      <c r="MUL33" s="25"/>
      <c r="MUM33" s="25"/>
      <c r="MUS33" s="25"/>
      <c r="MUT33" s="25"/>
      <c r="MUU33" s="25"/>
      <c r="MVA33" s="25"/>
      <c r="MVB33" s="25"/>
      <c r="MVC33" s="25"/>
      <c r="MVI33" s="25"/>
      <c r="MVJ33" s="25"/>
      <c r="MVK33" s="25"/>
      <c r="MVQ33" s="25"/>
      <c r="MVR33" s="25"/>
      <c r="MVS33" s="25"/>
      <c r="MVY33" s="25"/>
      <c r="MVZ33" s="25"/>
      <c r="MWA33" s="25"/>
      <c r="MWG33" s="25"/>
      <c r="MWH33" s="25"/>
      <c r="MWI33" s="25"/>
      <c r="MWO33" s="25"/>
      <c r="MWP33" s="25"/>
      <c r="MWQ33" s="25"/>
      <c r="MWW33" s="25"/>
      <c r="MWX33" s="25"/>
      <c r="MWY33" s="25"/>
      <c r="MXE33" s="25"/>
      <c r="MXF33" s="25"/>
      <c r="MXG33" s="25"/>
      <c r="MXM33" s="25"/>
      <c r="MXN33" s="25"/>
      <c r="MXO33" s="25"/>
      <c r="MXU33" s="25"/>
      <c r="MXV33" s="25"/>
      <c r="MXW33" s="25"/>
      <c r="MYC33" s="25"/>
      <c r="MYD33" s="25"/>
      <c r="MYE33" s="25"/>
      <c r="MYK33" s="25"/>
      <c r="MYL33" s="25"/>
      <c r="MYM33" s="25"/>
      <c r="MYS33" s="25"/>
      <c r="MYT33" s="25"/>
      <c r="MYU33" s="25"/>
      <c r="MZA33" s="25"/>
      <c r="MZB33" s="25"/>
      <c r="MZC33" s="25"/>
      <c r="MZI33" s="25"/>
      <c r="MZJ33" s="25"/>
      <c r="MZK33" s="25"/>
      <c r="MZQ33" s="25"/>
      <c r="MZR33" s="25"/>
      <c r="MZS33" s="25"/>
      <c r="MZY33" s="25"/>
      <c r="MZZ33" s="25"/>
      <c r="NAA33" s="25"/>
      <c r="NAG33" s="25"/>
      <c r="NAH33" s="25"/>
      <c r="NAI33" s="25"/>
      <c r="NAO33" s="25"/>
      <c r="NAP33" s="25"/>
      <c r="NAQ33" s="25"/>
      <c r="NAW33" s="25"/>
      <c r="NAX33" s="25"/>
      <c r="NAY33" s="25"/>
      <c r="NBE33" s="25"/>
      <c r="NBF33" s="25"/>
      <c r="NBG33" s="25"/>
      <c r="NBM33" s="25"/>
      <c r="NBN33" s="25"/>
      <c r="NBO33" s="25"/>
      <c r="NBU33" s="25"/>
      <c r="NBV33" s="25"/>
      <c r="NBW33" s="25"/>
      <c r="NCC33" s="25"/>
      <c r="NCD33" s="25"/>
      <c r="NCE33" s="25"/>
      <c r="NCK33" s="25"/>
      <c r="NCL33" s="25"/>
      <c r="NCM33" s="25"/>
      <c r="NCS33" s="25"/>
      <c r="NCT33" s="25"/>
      <c r="NCU33" s="25"/>
      <c r="NDA33" s="25"/>
      <c r="NDB33" s="25"/>
      <c r="NDC33" s="25"/>
      <c r="NDI33" s="25"/>
      <c r="NDJ33" s="25"/>
      <c r="NDK33" s="25"/>
      <c r="NDQ33" s="25"/>
      <c r="NDR33" s="25"/>
      <c r="NDS33" s="25"/>
      <c r="NDY33" s="25"/>
      <c r="NDZ33" s="25"/>
      <c r="NEA33" s="25"/>
      <c r="NEG33" s="25"/>
      <c r="NEH33" s="25"/>
      <c r="NEI33" s="25"/>
      <c r="NEO33" s="25"/>
      <c r="NEP33" s="25"/>
      <c r="NEQ33" s="25"/>
      <c r="NEW33" s="25"/>
      <c r="NEX33" s="25"/>
      <c r="NEY33" s="25"/>
      <c r="NFE33" s="25"/>
      <c r="NFF33" s="25"/>
      <c r="NFG33" s="25"/>
      <c r="NFM33" s="25"/>
      <c r="NFN33" s="25"/>
      <c r="NFO33" s="25"/>
      <c r="NFU33" s="25"/>
      <c r="NFV33" s="25"/>
      <c r="NFW33" s="25"/>
      <c r="NGC33" s="25"/>
      <c r="NGD33" s="25"/>
      <c r="NGE33" s="25"/>
      <c r="NGK33" s="25"/>
      <c r="NGL33" s="25"/>
      <c r="NGM33" s="25"/>
      <c r="NGS33" s="25"/>
      <c r="NGT33" s="25"/>
      <c r="NGU33" s="25"/>
      <c r="NHA33" s="25"/>
      <c r="NHB33" s="25"/>
      <c r="NHC33" s="25"/>
      <c r="NHI33" s="25"/>
      <c r="NHJ33" s="25"/>
      <c r="NHK33" s="25"/>
      <c r="NHQ33" s="25"/>
      <c r="NHR33" s="25"/>
      <c r="NHS33" s="25"/>
      <c r="NHY33" s="25"/>
      <c r="NHZ33" s="25"/>
      <c r="NIA33" s="25"/>
      <c r="NIG33" s="25"/>
      <c r="NIH33" s="25"/>
      <c r="NII33" s="25"/>
      <c r="NIO33" s="25"/>
      <c r="NIP33" s="25"/>
      <c r="NIQ33" s="25"/>
      <c r="NIW33" s="25"/>
      <c r="NIX33" s="25"/>
      <c r="NIY33" s="25"/>
      <c r="NJE33" s="25"/>
      <c r="NJF33" s="25"/>
      <c r="NJG33" s="25"/>
      <c r="NJM33" s="25"/>
      <c r="NJN33" s="25"/>
      <c r="NJO33" s="25"/>
      <c r="NJU33" s="25"/>
      <c r="NJV33" s="25"/>
      <c r="NJW33" s="25"/>
      <c r="NKC33" s="25"/>
      <c r="NKD33" s="25"/>
      <c r="NKE33" s="25"/>
      <c r="NKK33" s="25"/>
      <c r="NKL33" s="25"/>
      <c r="NKM33" s="25"/>
      <c r="NKS33" s="25"/>
      <c r="NKT33" s="25"/>
      <c r="NKU33" s="25"/>
      <c r="NLA33" s="25"/>
      <c r="NLB33" s="25"/>
      <c r="NLC33" s="25"/>
      <c r="NLI33" s="25"/>
      <c r="NLJ33" s="25"/>
      <c r="NLK33" s="25"/>
      <c r="NLQ33" s="25"/>
      <c r="NLR33" s="25"/>
      <c r="NLS33" s="25"/>
      <c r="NLY33" s="25"/>
      <c r="NLZ33" s="25"/>
      <c r="NMA33" s="25"/>
      <c r="NMG33" s="25"/>
      <c r="NMH33" s="25"/>
      <c r="NMI33" s="25"/>
      <c r="NMO33" s="25"/>
      <c r="NMP33" s="25"/>
      <c r="NMQ33" s="25"/>
      <c r="NMW33" s="25"/>
      <c r="NMX33" s="25"/>
      <c r="NMY33" s="25"/>
      <c r="NNE33" s="25"/>
      <c r="NNF33" s="25"/>
      <c r="NNG33" s="25"/>
      <c r="NNM33" s="25"/>
      <c r="NNN33" s="25"/>
      <c r="NNO33" s="25"/>
      <c r="NNU33" s="25"/>
      <c r="NNV33" s="25"/>
      <c r="NNW33" s="25"/>
      <c r="NOC33" s="25"/>
      <c r="NOD33" s="25"/>
      <c r="NOE33" s="25"/>
      <c r="NOK33" s="25"/>
      <c r="NOL33" s="25"/>
      <c r="NOM33" s="25"/>
      <c r="NOS33" s="25"/>
      <c r="NOT33" s="25"/>
      <c r="NOU33" s="25"/>
      <c r="NPA33" s="25"/>
      <c r="NPB33" s="25"/>
      <c r="NPC33" s="25"/>
      <c r="NPI33" s="25"/>
      <c r="NPJ33" s="25"/>
      <c r="NPK33" s="25"/>
      <c r="NPQ33" s="25"/>
      <c r="NPR33" s="25"/>
      <c r="NPS33" s="25"/>
      <c r="NPY33" s="25"/>
      <c r="NPZ33" s="25"/>
      <c r="NQA33" s="25"/>
      <c r="NQG33" s="25"/>
      <c r="NQH33" s="25"/>
      <c r="NQI33" s="25"/>
      <c r="NQO33" s="25"/>
      <c r="NQP33" s="25"/>
      <c r="NQQ33" s="25"/>
      <c r="NQW33" s="25"/>
      <c r="NQX33" s="25"/>
      <c r="NQY33" s="25"/>
      <c r="NRE33" s="25"/>
      <c r="NRF33" s="25"/>
      <c r="NRG33" s="25"/>
      <c r="NRM33" s="25"/>
      <c r="NRN33" s="25"/>
      <c r="NRO33" s="25"/>
      <c r="NRU33" s="25"/>
      <c r="NRV33" s="25"/>
      <c r="NRW33" s="25"/>
      <c r="NSC33" s="25"/>
      <c r="NSD33" s="25"/>
      <c r="NSE33" s="25"/>
      <c r="NSK33" s="25"/>
      <c r="NSL33" s="25"/>
      <c r="NSM33" s="25"/>
      <c r="NSS33" s="25"/>
      <c r="NST33" s="25"/>
      <c r="NSU33" s="25"/>
      <c r="NTA33" s="25"/>
      <c r="NTB33" s="25"/>
      <c r="NTC33" s="25"/>
      <c r="NTI33" s="25"/>
      <c r="NTJ33" s="25"/>
      <c r="NTK33" s="25"/>
      <c r="NTQ33" s="25"/>
      <c r="NTR33" s="25"/>
      <c r="NTS33" s="25"/>
      <c r="NTY33" s="25"/>
      <c r="NTZ33" s="25"/>
      <c r="NUA33" s="25"/>
      <c r="NUG33" s="25"/>
      <c r="NUH33" s="25"/>
      <c r="NUI33" s="25"/>
      <c r="NUO33" s="25"/>
      <c r="NUP33" s="25"/>
      <c r="NUQ33" s="25"/>
      <c r="NUW33" s="25"/>
      <c r="NUX33" s="25"/>
      <c r="NUY33" s="25"/>
      <c r="NVE33" s="25"/>
      <c r="NVF33" s="25"/>
      <c r="NVG33" s="25"/>
      <c r="NVM33" s="25"/>
      <c r="NVN33" s="25"/>
      <c r="NVO33" s="25"/>
      <c r="NVU33" s="25"/>
      <c r="NVV33" s="25"/>
      <c r="NVW33" s="25"/>
      <c r="NWC33" s="25"/>
      <c r="NWD33" s="25"/>
      <c r="NWE33" s="25"/>
      <c r="NWK33" s="25"/>
      <c r="NWL33" s="25"/>
      <c r="NWM33" s="25"/>
      <c r="NWS33" s="25"/>
      <c r="NWT33" s="25"/>
      <c r="NWU33" s="25"/>
      <c r="NXA33" s="25"/>
      <c r="NXB33" s="25"/>
      <c r="NXC33" s="25"/>
      <c r="NXI33" s="25"/>
      <c r="NXJ33" s="25"/>
      <c r="NXK33" s="25"/>
      <c r="NXQ33" s="25"/>
      <c r="NXR33" s="25"/>
      <c r="NXS33" s="25"/>
      <c r="NXY33" s="25"/>
      <c r="NXZ33" s="25"/>
      <c r="NYA33" s="25"/>
      <c r="NYG33" s="25"/>
      <c r="NYH33" s="25"/>
      <c r="NYI33" s="25"/>
      <c r="NYO33" s="25"/>
      <c r="NYP33" s="25"/>
      <c r="NYQ33" s="25"/>
      <c r="NYW33" s="25"/>
      <c r="NYX33" s="25"/>
      <c r="NYY33" s="25"/>
      <c r="NZE33" s="25"/>
      <c r="NZF33" s="25"/>
      <c r="NZG33" s="25"/>
      <c r="NZM33" s="25"/>
      <c r="NZN33" s="25"/>
      <c r="NZO33" s="25"/>
      <c r="NZU33" s="25"/>
      <c r="NZV33" s="25"/>
      <c r="NZW33" s="25"/>
      <c r="OAC33" s="25"/>
      <c r="OAD33" s="25"/>
      <c r="OAE33" s="25"/>
      <c r="OAK33" s="25"/>
      <c r="OAL33" s="25"/>
      <c r="OAM33" s="25"/>
      <c r="OAS33" s="25"/>
      <c r="OAT33" s="25"/>
      <c r="OAU33" s="25"/>
      <c r="OBA33" s="25"/>
      <c r="OBB33" s="25"/>
      <c r="OBC33" s="25"/>
      <c r="OBI33" s="25"/>
      <c r="OBJ33" s="25"/>
      <c r="OBK33" s="25"/>
      <c r="OBQ33" s="25"/>
      <c r="OBR33" s="25"/>
      <c r="OBS33" s="25"/>
      <c r="OBY33" s="25"/>
      <c r="OBZ33" s="25"/>
      <c r="OCA33" s="25"/>
      <c r="OCG33" s="25"/>
      <c r="OCH33" s="25"/>
      <c r="OCI33" s="25"/>
      <c r="OCO33" s="25"/>
      <c r="OCP33" s="25"/>
      <c r="OCQ33" s="25"/>
      <c r="OCW33" s="25"/>
      <c r="OCX33" s="25"/>
      <c r="OCY33" s="25"/>
      <c r="ODE33" s="25"/>
      <c r="ODF33" s="25"/>
      <c r="ODG33" s="25"/>
      <c r="ODM33" s="25"/>
      <c r="ODN33" s="25"/>
      <c r="ODO33" s="25"/>
      <c r="ODU33" s="25"/>
      <c r="ODV33" s="25"/>
      <c r="ODW33" s="25"/>
      <c r="OEC33" s="25"/>
      <c r="OED33" s="25"/>
      <c r="OEE33" s="25"/>
      <c r="OEK33" s="25"/>
      <c r="OEL33" s="25"/>
      <c r="OEM33" s="25"/>
      <c r="OES33" s="25"/>
      <c r="OET33" s="25"/>
      <c r="OEU33" s="25"/>
      <c r="OFA33" s="25"/>
      <c r="OFB33" s="25"/>
      <c r="OFC33" s="25"/>
      <c r="OFI33" s="25"/>
      <c r="OFJ33" s="25"/>
      <c r="OFK33" s="25"/>
      <c r="OFQ33" s="25"/>
      <c r="OFR33" s="25"/>
      <c r="OFS33" s="25"/>
      <c r="OFY33" s="25"/>
      <c r="OFZ33" s="25"/>
      <c r="OGA33" s="25"/>
      <c r="OGG33" s="25"/>
      <c r="OGH33" s="25"/>
      <c r="OGI33" s="25"/>
      <c r="OGO33" s="25"/>
      <c r="OGP33" s="25"/>
      <c r="OGQ33" s="25"/>
      <c r="OGW33" s="25"/>
      <c r="OGX33" s="25"/>
      <c r="OGY33" s="25"/>
      <c r="OHE33" s="25"/>
      <c r="OHF33" s="25"/>
      <c r="OHG33" s="25"/>
      <c r="OHM33" s="25"/>
      <c r="OHN33" s="25"/>
      <c r="OHO33" s="25"/>
      <c r="OHU33" s="25"/>
      <c r="OHV33" s="25"/>
      <c r="OHW33" s="25"/>
      <c r="OIC33" s="25"/>
      <c r="OID33" s="25"/>
      <c r="OIE33" s="25"/>
      <c r="OIK33" s="25"/>
      <c r="OIL33" s="25"/>
      <c r="OIM33" s="25"/>
      <c r="OIS33" s="25"/>
      <c r="OIT33" s="25"/>
      <c r="OIU33" s="25"/>
      <c r="OJA33" s="25"/>
      <c r="OJB33" s="25"/>
      <c r="OJC33" s="25"/>
      <c r="OJI33" s="25"/>
      <c r="OJJ33" s="25"/>
      <c r="OJK33" s="25"/>
      <c r="OJQ33" s="25"/>
      <c r="OJR33" s="25"/>
      <c r="OJS33" s="25"/>
      <c r="OJY33" s="25"/>
      <c r="OJZ33" s="25"/>
      <c r="OKA33" s="25"/>
      <c r="OKG33" s="25"/>
      <c r="OKH33" s="25"/>
      <c r="OKI33" s="25"/>
      <c r="OKO33" s="25"/>
      <c r="OKP33" s="25"/>
      <c r="OKQ33" s="25"/>
      <c r="OKW33" s="25"/>
      <c r="OKX33" s="25"/>
      <c r="OKY33" s="25"/>
      <c r="OLE33" s="25"/>
      <c r="OLF33" s="25"/>
      <c r="OLG33" s="25"/>
      <c r="OLM33" s="25"/>
      <c r="OLN33" s="25"/>
      <c r="OLO33" s="25"/>
      <c r="OLU33" s="25"/>
      <c r="OLV33" s="25"/>
      <c r="OLW33" s="25"/>
      <c r="OMC33" s="25"/>
      <c r="OMD33" s="25"/>
      <c r="OME33" s="25"/>
      <c r="OMK33" s="25"/>
      <c r="OML33" s="25"/>
      <c r="OMM33" s="25"/>
      <c r="OMS33" s="25"/>
      <c r="OMT33" s="25"/>
      <c r="OMU33" s="25"/>
      <c r="ONA33" s="25"/>
      <c r="ONB33" s="25"/>
      <c r="ONC33" s="25"/>
      <c r="ONI33" s="25"/>
      <c r="ONJ33" s="25"/>
      <c r="ONK33" s="25"/>
      <c r="ONQ33" s="25"/>
      <c r="ONR33" s="25"/>
      <c r="ONS33" s="25"/>
      <c r="ONY33" s="25"/>
      <c r="ONZ33" s="25"/>
      <c r="OOA33" s="25"/>
      <c r="OOG33" s="25"/>
      <c r="OOH33" s="25"/>
      <c r="OOI33" s="25"/>
      <c r="OOO33" s="25"/>
      <c r="OOP33" s="25"/>
      <c r="OOQ33" s="25"/>
      <c r="OOW33" s="25"/>
      <c r="OOX33" s="25"/>
      <c r="OOY33" s="25"/>
      <c r="OPE33" s="25"/>
      <c r="OPF33" s="25"/>
      <c r="OPG33" s="25"/>
      <c r="OPM33" s="25"/>
      <c r="OPN33" s="25"/>
      <c r="OPO33" s="25"/>
      <c r="OPU33" s="25"/>
      <c r="OPV33" s="25"/>
      <c r="OPW33" s="25"/>
      <c r="OQC33" s="25"/>
      <c r="OQD33" s="25"/>
      <c r="OQE33" s="25"/>
      <c r="OQK33" s="25"/>
      <c r="OQL33" s="25"/>
      <c r="OQM33" s="25"/>
      <c r="OQS33" s="25"/>
      <c r="OQT33" s="25"/>
      <c r="OQU33" s="25"/>
      <c r="ORA33" s="25"/>
      <c r="ORB33" s="25"/>
      <c r="ORC33" s="25"/>
      <c r="ORI33" s="25"/>
      <c r="ORJ33" s="25"/>
      <c r="ORK33" s="25"/>
      <c r="ORQ33" s="25"/>
      <c r="ORR33" s="25"/>
      <c r="ORS33" s="25"/>
      <c r="ORY33" s="25"/>
      <c r="ORZ33" s="25"/>
      <c r="OSA33" s="25"/>
      <c r="OSG33" s="25"/>
      <c r="OSH33" s="25"/>
      <c r="OSI33" s="25"/>
      <c r="OSO33" s="25"/>
      <c r="OSP33" s="25"/>
      <c r="OSQ33" s="25"/>
      <c r="OSW33" s="25"/>
      <c r="OSX33" s="25"/>
      <c r="OSY33" s="25"/>
      <c r="OTE33" s="25"/>
      <c r="OTF33" s="25"/>
      <c r="OTG33" s="25"/>
      <c r="OTM33" s="25"/>
      <c r="OTN33" s="25"/>
      <c r="OTO33" s="25"/>
      <c r="OTU33" s="25"/>
      <c r="OTV33" s="25"/>
      <c r="OTW33" s="25"/>
      <c r="OUC33" s="25"/>
      <c r="OUD33" s="25"/>
      <c r="OUE33" s="25"/>
      <c r="OUK33" s="25"/>
      <c r="OUL33" s="25"/>
      <c r="OUM33" s="25"/>
      <c r="OUS33" s="25"/>
      <c r="OUT33" s="25"/>
      <c r="OUU33" s="25"/>
      <c r="OVA33" s="25"/>
      <c r="OVB33" s="25"/>
      <c r="OVC33" s="25"/>
      <c r="OVI33" s="25"/>
      <c r="OVJ33" s="25"/>
      <c r="OVK33" s="25"/>
      <c r="OVQ33" s="25"/>
      <c r="OVR33" s="25"/>
      <c r="OVS33" s="25"/>
      <c r="OVY33" s="25"/>
      <c r="OVZ33" s="25"/>
      <c r="OWA33" s="25"/>
      <c r="OWG33" s="25"/>
      <c r="OWH33" s="25"/>
      <c r="OWI33" s="25"/>
      <c r="OWO33" s="25"/>
      <c r="OWP33" s="25"/>
      <c r="OWQ33" s="25"/>
      <c r="OWW33" s="25"/>
      <c r="OWX33" s="25"/>
      <c r="OWY33" s="25"/>
      <c r="OXE33" s="25"/>
      <c r="OXF33" s="25"/>
      <c r="OXG33" s="25"/>
      <c r="OXM33" s="25"/>
      <c r="OXN33" s="25"/>
      <c r="OXO33" s="25"/>
      <c r="OXU33" s="25"/>
      <c r="OXV33" s="25"/>
      <c r="OXW33" s="25"/>
      <c r="OYC33" s="25"/>
      <c r="OYD33" s="25"/>
      <c r="OYE33" s="25"/>
      <c r="OYK33" s="25"/>
      <c r="OYL33" s="25"/>
      <c r="OYM33" s="25"/>
      <c r="OYS33" s="25"/>
      <c r="OYT33" s="25"/>
      <c r="OYU33" s="25"/>
      <c r="OZA33" s="25"/>
      <c r="OZB33" s="25"/>
      <c r="OZC33" s="25"/>
      <c r="OZI33" s="25"/>
      <c r="OZJ33" s="25"/>
      <c r="OZK33" s="25"/>
      <c r="OZQ33" s="25"/>
      <c r="OZR33" s="25"/>
      <c r="OZS33" s="25"/>
      <c r="OZY33" s="25"/>
      <c r="OZZ33" s="25"/>
      <c r="PAA33" s="25"/>
      <c r="PAG33" s="25"/>
      <c r="PAH33" s="25"/>
      <c r="PAI33" s="25"/>
      <c r="PAO33" s="25"/>
      <c r="PAP33" s="25"/>
      <c r="PAQ33" s="25"/>
      <c r="PAW33" s="25"/>
      <c r="PAX33" s="25"/>
      <c r="PAY33" s="25"/>
      <c r="PBE33" s="25"/>
      <c r="PBF33" s="25"/>
      <c r="PBG33" s="25"/>
      <c r="PBM33" s="25"/>
      <c r="PBN33" s="25"/>
      <c r="PBO33" s="25"/>
      <c r="PBU33" s="25"/>
      <c r="PBV33" s="25"/>
      <c r="PBW33" s="25"/>
      <c r="PCC33" s="25"/>
      <c r="PCD33" s="25"/>
      <c r="PCE33" s="25"/>
      <c r="PCK33" s="25"/>
      <c r="PCL33" s="25"/>
      <c r="PCM33" s="25"/>
      <c r="PCS33" s="25"/>
      <c r="PCT33" s="25"/>
      <c r="PCU33" s="25"/>
      <c r="PDA33" s="25"/>
      <c r="PDB33" s="25"/>
      <c r="PDC33" s="25"/>
      <c r="PDI33" s="25"/>
      <c r="PDJ33" s="25"/>
      <c r="PDK33" s="25"/>
      <c r="PDQ33" s="25"/>
      <c r="PDR33" s="25"/>
      <c r="PDS33" s="25"/>
      <c r="PDY33" s="25"/>
      <c r="PDZ33" s="25"/>
      <c r="PEA33" s="25"/>
      <c r="PEG33" s="25"/>
      <c r="PEH33" s="25"/>
      <c r="PEI33" s="25"/>
      <c r="PEO33" s="25"/>
      <c r="PEP33" s="25"/>
      <c r="PEQ33" s="25"/>
      <c r="PEW33" s="25"/>
      <c r="PEX33" s="25"/>
      <c r="PEY33" s="25"/>
      <c r="PFE33" s="25"/>
      <c r="PFF33" s="25"/>
      <c r="PFG33" s="25"/>
      <c r="PFM33" s="25"/>
      <c r="PFN33" s="25"/>
      <c r="PFO33" s="25"/>
      <c r="PFU33" s="25"/>
      <c r="PFV33" s="25"/>
      <c r="PFW33" s="25"/>
      <c r="PGC33" s="25"/>
      <c r="PGD33" s="25"/>
      <c r="PGE33" s="25"/>
      <c r="PGK33" s="25"/>
      <c r="PGL33" s="25"/>
      <c r="PGM33" s="25"/>
      <c r="PGS33" s="25"/>
      <c r="PGT33" s="25"/>
      <c r="PGU33" s="25"/>
      <c r="PHA33" s="25"/>
      <c r="PHB33" s="25"/>
      <c r="PHC33" s="25"/>
      <c r="PHI33" s="25"/>
      <c r="PHJ33" s="25"/>
      <c r="PHK33" s="25"/>
      <c r="PHQ33" s="25"/>
      <c r="PHR33" s="25"/>
      <c r="PHS33" s="25"/>
      <c r="PHY33" s="25"/>
      <c r="PHZ33" s="25"/>
      <c r="PIA33" s="25"/>
      <c r="PIG33" s="25"/>
      <c r="PIH33" s="25"/>
      <c r="PII33" s="25"/>
      <c r="PIO33" s="25"/>
      <c r="PIP33" s="25"/>
      <c r="PIQ33" s="25"/>
      <c r="PIW33" s="25"/>
      <c r="PIX33" s="25"/>
      <c r="PIY33" s="25"/>
      <c r="PJE33" s="25"/>
      <c r="PJF33" s="25"/>
      <c r="PJG33" s="25"/>
      <c r="PJM33" s="25"/>
      <c r="PJN33" s="25"/>
      <c r="PJO33" s="25"/>
      <c r="PJU33" s="25"/>
      <c r="PJV33" s="25"/>
      <c r="PJW33" s="25"/>
      <c r="PKC33" s="25"/>
      <c r="PKD33" s="25"/>
      <c r="PKE33" s="25"/>
      <c r="PKK33" s="25"/>
      <c r="PKL33" s="25"/>
      <c r="PKM33" s="25"/>
      <c r="PKS33" s="25"/>
      <c r="PKT33" s="25"/>
      <c r="PKU33" s="25"/>
      <c r="PLA33" s="25"/>
      <c r="PLB33" s="25"/>
      <c r="PLC33" s="25"/>
      <c r="PLI33" s="25"/>
      <c r="PLJ33" s="25"/>
      <c r="PLK33" s="25"/>
      <c r="PLQ33" s="25"/>
      <c r="PLR33" s="25"/>
      <c r="PLS33" s="25"/>
      <c r="PLY33" s="25"/>
      <c r="PLZ33" s="25"/>
      <c r="PMA33" s="25"/>
      <c r="PMG33" s="25"/>
      <c r="PMH33" s="25"/>
      <c r="PMI33" s="25"/>
      <c r="PMO33" s="25"/>
      <c r="PMP33" s="25"/>
      <c r="PMQ33" s="25"/>
      <c r="PMW33" s="25"/>
      <c r="PMX33" s="25"/>
      <c r="PMY33" s="25"/>
      <c r="PNE33" s="25"/>
      <c r="PNF33" s="25"/>
      <c r="PNG33" s="25"/>
      <c r="PNM33" s="25"/>
      <c r="PNN33" s="25"/>
      <c r="PNO33" s="25"/>
      <c r="PNU33" s="25"/>
      <c r="PNV33" s="25"/>
      <c r="PNW33" s="25"/>
      <c r="POC33" s="25"/>
      <c r="POD33" s="25"/>
      <c r="POE33" s="25"/>
      <c r="POK33" s="25"/>
      <c r="POL33" s="25"/>
      <c r="POM33" s="25"/>
      <c r="POS33" s="25"/>
      <c r="POT33" s="25"/>
      <c r="POU33" s="25"/>
      <c r="PPA33" s="25"/>
      <c r="PPB33" s="25"/>
      <c r="PPC33" s="25"/>
      <c r="PPI33" s="25"/>
      <c r="PPJ33" s="25"/>
      <c r="PPK33" s="25"/>
      <c r="PPQ33" s="25"/>
      <c r="PPR33" s="25"/>
      <c r="PPS33" s="25"/>
      <c r="PPY33" s="25"/>
      <c r="PPZ33" s="25"/>
      <c r="PQA33" s="25"/>
      <c r="PQG33" s="25"/>
      <c r="PQH33" s="25"/>
      <c r="PQI33" s="25"/>
      <c r="PQO33" s="25"/>
      <c r="PQP33" s="25"/>
      <c r="PQQ33" s="25"/>
      <c r="PQW33" s="25"/>
      <c r="PQX33" s="25"/>
      <c r="PQY33" s="25"/>
      <c r="PRE33" s="25"/>
      <c r="PRF33" s="25"/>
      <c r="PRG33" s="25"/>
      <c r="PRM33" s="25"/>
      <c r="PRN33" s="25"/>
      <c r="PRO33" s="25"/>
      <c r="PRU33" s="25"/>
      <c r="PRV33" s="25"/>
      <c r="PRW33" s="25"/>
      <c r="PSC33" s="25"/>
      <c r="PSD33" s="25"/>
      <c r="PSE33" s="25"/>
      <c r="PSK33" s="25"/>
      <c r="PSL33" s="25"/>
      <c r="PSM33" s="25"/>
      <c r="PSS33" s="25"/>
      <c r="PST33" s="25"/>
      <c r="PSU33" s="25"/>
      <c r="PTA33" s="25"/>
      <c r="PTB33" s="25"/>
      <c r="PTC33" s="25"/>
      <c r="PTI33" s="25"/>
      <c r="PTJ33" s="25"/>
      <c r="PTK33" s="25"/>
      <c r="PTQ33" s="25"/>
      <c r="PTR33" s="25"/>
      <c r="PTS33" s="25"/>
      <c r="PTY33" s="25"/>
      <c r="PTZ33" s="25"/>
      <c r="PUA33" s="25"/>
      <c r="PUG33" s="25"/>
      <c r="PUH33" s="25"/>
      <c r="PUI33" s="25"/>
      <c r="PUO33" s="25"/>
      <c r="PUP33" s="25"/>
      <c r="PUQ33" s="25"/>
      <c r="PUW33" s="25"/>
      <c r="PUX33" s="25"/>
      <c r="PUY33" s="25"/>
      <c r="PVE33" s="25"/>
      <c r="PVF33" s="25"/>
      <c r="PVG33" s="25"/>
      <c r="PVM33" s="25"/>
      <c r="PVN33" s="25"/>
      <c r="PVO33" s="25"/>
      <c r="PVU33" s="25"/>
      <c r="PVV33" s="25"/>
      <c r="PVW33" s="25"/>
      <c r="PWC33" s="25"/>
      <c r="PWD33" s="25"/>
      <c r="PWE33" s="25"/>
      <c r="PWK33" s="25"/>
      <c r="PWL33" s="25"/>
      <c r="PWM33" s="25"/>
      <c r="PWS33" s="25"/>
      <c r="PWT33" s="25"/>
      <c r="PWU33" s="25"/>
      <c r="PXA33" s="25"/>
      <c r="PXB33" s="25"/>
      <c r="PXC33" s="25"/>
      <c r="PXI33" s="25"/>
      <c r="PXJ33" s="25"/>
      <c r="PXK33" s="25"/>
      <c r="PXQ33" s="25"/>
      <c r="PXR33" s="25"/>
      <c r="PXS33" s="25"/>
      <c r="PXY33" s="25"/>
      <c r="PXZ33" s="25"/>
      <c r="PYA33" s="25"/>
      <c r="PYG33" s="25"/>
      <c r="PYH33" s="25"/>
      <c r="PYI33" s="25"/>
      <c r="PYO33" s="25"/>
      <c r="PYP33" s="25"/>
      <c r="PYQ33" s="25"/>
      <c r="PYW33" s="25"/>
      <c r="PYX33" s="25"/>
      <c r="PYY33" s="25"/>
      <c r="PZE33" s="25"/>
      <c r="PZF33" s="25"/>
      <c r="PZG33" s="25"/>
      <c r="PZM33" s="25"/>
      <c r="PZN33" s="25"/>
      <c r="PZO33" s="25"/>
      <c r="PZU33" s="25"/>
      <c r="PZV33" s="25"/>
      <c r="PZW33" s="25"/>
      <c r="QAC33" s="25"/>
      <c r="QAD33" s="25"/>
      <c r="QAE33" s="25"/>
      <c r="QAK33" s="25"/>
      <c r="QAL33" s="25"/>
      <c r="QAM33" s="25"/>
      <c r="QAS33" s="25"/>
      <c r="QAT33" s="25"/>
      <c r="QAU33" s="25"/>
      <c r="QBA33" s="25"/>
      <c r="QBB33" s="25"/>
      <c r="QBC33" s="25"/>
      <c r="QBI33" s="25"/>
      <c r="QBJ33" s="25"/>
      <c r="QBK33" s="25"/>
      <c r="QBQ33" s="25"/>
      <c r="QBR33" s="25"/>
      <c r="QBS33" s="25"/>
      <c r="QBY33" s="25"/>
      <c r="QBZ33" s="25"/>
      <c r="QCA33" s="25"/>
      <c r="QCG33" s="25"/>
      <c r="QCH33" s="25"/>
      <c r="QCI33" s="25"/>
      <c r="QCO33" s="25"/>
      <c r="QCP33" s="25"/>
      <c r="QCQ33" s="25"/>
      <c r="QCW33" s="25"/>
      <c r="QCX33" s="25"/>
      <c r="QCY33" s="25"/>
      <c r="QDE33" s="25"/>
      <c r="QDF33" s="25"/>
      <c r="QDG33" s="25"/>
      <c r="QDM33" s="25"/>
      <c r="QDN33" s="25"/>
      <c r="QDO33" s="25"/>
      <c r="QDU33" s="25"/>
      <c r="QDV33" s="25"/>
      <c r="QDW33" s="25"/>
      <c r="QEC33" s="25"/>
      <c r="QED33" s="25"/>
      <c r="QEE33" s="25"/>
      <c r="QEK33" s="25"/>
      <c r="QEL33" s="25"/>
      <c r="QEM33" s="25"/>
      <c r="QES33" s="25"/>
      <c r="QET33" s="25"/>
      <c r="QEU33" s="25"/>
      <c r="QFA33" s="25"/>
      <c r="QFB33" s="25"/>
      <c r="QFC33" s="25"/>
      <c r="QFI33" s="25"/>
      <c r="QFJ33" s="25"/>
      <c r="QFK33" s="25"/>
      <c r="QFQ33" s="25"/>
      <c r="QFR33" s="25"/>
      <c r="QFS33" s="25"/>
      <c r="QFY33" s="25"/>
      <c r="QFZ33" s="25"/>
      <c r="QGA33" s="25"/>
      <c r="QGG33" s="25"/>
      <c r="QGH33" s="25"/>
      <c r="QGI33" s="25"/>
      <c r="QGO33" s="25"/>
      <c r="QGP33" s="25"/>
      <c r="QGQ33" s="25"/>
      <c r="QGW33" s="25"/>
      <c r="QGX33" s="25"/>
      <c r="QGY33" s="25"/>
      <c r="QHE33" s="25"/>
      <c r="QHF33" s="25"/>
      <c r="QHG33" s="25"/>
      <c r="QHM33" s="25"/>
      <c r="QHN33" s="25"/>
      <c r="QHO33" s="25"/>
      <c r="QHU33" s="25"/>
      <c r="QHV33" s="25"/>
      <c r="QHW33" s="25"/>
      <c r="QIC33" s="25"/>
      <c r="QID33" s="25"/>
      <c r="QIE33" s="25"/>
      <c r="QIK33" s="25"/>
      <c r="QIL33" s="25"/>
      <c r="QIM33" s="25"/>
      <c r="QIS33" s="25"/>
      <c r="QIT33" s="25"/>
      <c r="QIU33" s="25"/>
      <c r="QJA33" s="25"/>
      <c r="QJB33" s="25"/>
      <c r="QJC33" s="25"/>
      <c r="QJI33" s="25"/>
      <c r="QJJ33" s="25"/>
      <c r="QJK33" s="25"/>
      <c r="QJQ33" s="25"/>
      <c r="QJR33" s="25"/>
      <c r="QJS33" s="25"/>
      <c r="QJY33" s="25"/>
      <c r="QJZ33" s="25"/>
      <c r="QKA33" s="25"/>
      <c r="QKG33" s="25"/>
      <c r="QKH33" s="25"/>
      <c r="QKI33" s="25"/>
      <c r="QKO33" s="25"/>
      <c r="QKP33" s="25"/>
      <c r="QKQ33" s="25"/>
      <c r="QKW33" s="25"/>
      <c r="QKX33" s="25"/>
      <c r="QKY33" s="25"/>
      <c r="QLE33" s="25"/>
      <c r="QLF33" s="25"/>
      <c r="QLG33" s="25"/>
      <c r="QLM33" s="25"/>
      <c r="QLN33" s="25"/>
      <c r="QLO33" s="25"/>
      <c r="QLU33" s="25"/>
      <c r="QLV33" s="25"/>
      <c r="QLW33" s="25"/>
      <c r="QMC33" s="25"/>
      <c r="QMD33" s="25"/>
      <c r="QME33" s="25"/>
      <c r="QMK33" s="25"/>
      <c r="QML33" s="25"/>
      <c r="QMM33" s="25"/>
      <c r="QMS33" s="25"/>
      <c r="QMT33" s="25"/>
      <c r="QMU33" s="25"/>
      <c r="QNA33" s="25"/>
      <c r="QNB33" s="25"/>
      <c r="QNC33" s="25"/>
      <c r="QNI33" s="25"/>
      <c r="QNJ33" s="25"/>
      <c r="QNK33" s="25"/>
      <c r="QNQ33" s="25"/>
      <c r="QNR33" s="25"/>
      <c r="QNS33" s="25"/>
      <c r="QNY33" s="25"/>
      <c r="QNZ33" s="25"/>
      <c r="QOA33" s="25"/>
      <c r="QOG33" s="25"/>
      <c r="QOH33" s="25"/>
      <c r="QOI33" s="25"/>
      <c r="QOO33" s="25"/>
      <c r="QOP33" s="25"/>
      <c r="QOQ33" s="25"/>
      <c r="QOW33" s="25"/>
      <c r="QOX33" s="25"/>
      <c r="QOY33" s="25"/>
      <c r="QPE33" s="25"/>
      <c r="QPF33" s="25"/>
      <c r="QPG33" s="25"/>
      <c r="QPM33" s="25"/>
      <c r="QPN33" s="25"/>
      <c r="QPO33" s="25"/>
      <c r="QPU33" s="25"/>
      <c r="QPV33" s="25"/>
      <c r="QPW33" s="25"/>
      <c r="QQC33" s="25"/>
      <c r="QQD33" s="25"/>
      <c r="QQE33" s="25"/>
      <c r="QQK33" s="25"/>
      <c r="QQL33" s="25"/>
      <c r="QQM33" s="25"/>
      <c r="QQS33" s="25"/>
      <c r="QQT33" s="25"/>
      <c r="QQU33" s="25"/>
      <c r="QRA33" s="25"/>
      <c r="QRB33" s="25"/>
      <c r="QRC33" s="25"/>
      <c r="QRI33" s="25"/>
      <c r="QRJ33" s="25"/>
      <c r="QRK33" s="25"/>
      <c r="QRQ33" s="25"/>
      <c r="QRR33" s="25"/>
      <c r="QRS33" s="25"/>
      <c r="QRY33" s="25"/>
      <c r="QRZ33" s="25"/>
      <c r="QSA33" s="25"/>
      <c r="QSG33" s="25"/>
      <c r="QSH33" s="25"/>
      <c r="QSI33" s="25"/>
      <c r="QSO33" s="25"/>
      <c r="QSP33" s="25"/>
      <c r="QSQ33" s="25"/>
      <c r="QSW33" s="25"/>
      <c r="QSX33" s="25"/>
      <c r="QSY33" s="25"/>
      <c r="QTE33" s="25"/>
      <c r="QTF33" s="25"/>
      <c r="QTG33" s="25"/>
      <c r="QTM33" s="25"/>
      <c r="QTN33" s="25"/>
      <c r="QTO33" s="25"/>
      <c r="QTU33" s="25"/>
      <c r="QTV33" s="25"/>
      <c r="QTW33" s="25"/>
      <c r="QUC33" s="25"/>
      <c r="QUD33" s="25"/>
      <c r="QUE33" s="25"/>
      <c r="QUK33" s="25"/>
      <c r="QUL33" s="25"/>
      <c r="QUM33" s="25"/>
      <c r="QUS33" s="25"/>
      <c r="QUT33" s="25"/>
      <c r="QUU33" s="25"/>
      <c r="QVA33" s="25"/>
      <c r="QVB33" s="25"/>
      <c r="QVC33" s="25"/>
      <c r="QVI33" s="25"/>
      <c r="QVJ33" s="25"/>
      <c r="QVK33" s="25"/>
      <c r="QVQ33" s="25"/>
      <c r="QVR33" s="25"/>
      <c r="QVS33" s="25"/>
      <c r="QVY33" s="25"/>
      <c r="QVZ33" s="25"/>
      <c r="QWA33" s="25"/>
      <c r="QWG33" s="25"/>
      <c r="QWH33" s="25"/>
      <c r="QWI33" s="25"/>
      <c r="QWO33" s="25"/>
      <c r="QWP33" s="25"/>
      <c r="QWQ33" s="25"/>
      <c r="QWW33" s="25"/>
      <c r="QWX33" s="25"/>
      <c r="QWY33" s="25"/>
      <c r="QXE33" s="25"/>
      <c r="QXF33" s="25"/>
      <c r="QXG33" s="25"/>
      <c r="QXM33" s="25"/>
      <c r="QXN33" s="25"/>
      <c r="QXO33" s="25"/>
      <c r="QXU33" s="25"/>
      <c r="QXV33" s="25"/>
      <c r="QXW33" s="25"/>
      <c r="QYC33" s="25"/>
      <c r="QYD33" s="25"/>
      <c r="QYE33" s="25"/>
      <c r="QYK33" s="25"/>
      <c r="QYL33" s="25"/>
      <c r="QYM33" s="25"/>
      <c r="QYS33" s="25"/>
      <c r="QYT33" s="25"/>
      <c r="QYU33" s="25"/>
      <c r="QZA33" s="25"/>
      <c r="QZB33" s="25"/>
      <c r="QZC33" s="25"/>
      <c r="QZI33" s="25"/>
      <c r="QZJ33" s="25"/>
      <c r="QZK33" s="25"/>
      <c r="QZQ33" s="25"/>
      <c r="QZR33" s="25"/>
      <c r="QZS33" s="25"/>
      <c r="QZY33" s="25"/>
      <c r="QZZ33" s="25"/>
      <c r="RAA33" s="25"/>
      <c r="RAG33" s="25"/>
      <c r="RAH33" s="25"/>
      <c r="RAI33" s="25"/>
      <c r="RAO33" s="25"/>
      <c r="RAP33" s="25"/>
      <c r="RAQ33" s="25"/>
      <c r="RAW33" s="25"/>
      <c r="RAX33" s="25"/>
      <c r="RAY33" s="25"/>
      <c r="RBE33" s="25"/>
      <c r="RBF33" s="25"/>
      <c r="RBG33" s="25"/>
      <c r="RBM33" s="25"/>
      <c r="RBN33" s="25"/>
      <c r="RBO33" s="25"/>
      <c r="RBU33" s="25"/>
      <c r="RBV33" s="25"/>
      <c r="RBW33" s="25"/>
      <c r="RCC33" s="25"/>
      <c r="RCD33" s="25"/>
      <c r="RCE33" s="25"/>
      <c r="RCK33" s="25"/>
      <c r="RCL33" s="25"/>
      <c r="RCM33" s="25"/>
      <c r="RCS33" s="25"/>
      <c r="RCT33" s="25"/>
      <c r="RCU33" s="25"/>
      <c r="RDA33" s="25"/>
      <c r="RDB33" s="25"/>
      <c r="RDC33" s="25"/>
      <c r="RDI33" s="25"/>
      <c r="RDJ33" s="25"/>
      <c r="RDK33" s="25"/>
      <c r="RDQ33" s="25"/>
      <c r="RDR33" s="25"/>
      <c r="RDS33" s="25"/>
      <c r="RDY33" s="25"/>
      <c r="RDZ33" s="25"/>
      <c r="REA33" s="25"/>
      <c r="REG33" s="25"/>
      <c r="REH33" s="25"/>
      <c r="REI33" s="25"/>
      <c r="REO33" s="25"/>
      <c r="REP33" s="25"/>
      <c r="REQ33" s="25"/>
      <c r="REW33" s="25"/>
      <c r="REX33" s="25"/>
      <c r="REY33" s="25"/>
      <c r="RFE33" s="25"/>
      <c r="RFF33" s="25"/>
      <c r="RFG33" s="25"/>
      <c r="RFM33" s="25"/>
      <c r="RFN33" s="25"/>
      <c r="RFO33" s="25"/>
      <c r="RFU33" s="25"/>
      <c r="RFV33" s="25"/>
      <c r="RFW33" s="25"/>
      <c r="RGC33" s="25"/>
      <c r="RGD33" s="25"/>
      <c r="RGE33" s="25"/>
      <c r="RGK33" s="25"/>
      <c r="RGL33" s="25"/>
      <c r="RGM33" s="25"/>
      <c r="RGS33" s="25"/>
      <c r="RGT33" s="25"/>
      <c r="RGU33" s="25"/>
      <c r="RHA33" s="25"/>
      <c r="RHB33" s="25"/>
      <c r="RHC33" s="25"/>
      <c r="RHI33" s="25"/>
      <c r="RHJ33" s="25"/>
      <c r="RHK33" s="25"/>
      <c r="RHQ33" s="25"/>
      <c r="RHR33" s="25"/>
      <c r="RHS33" s="25"/>
      <c r="RHY33" s="25"/>
      <c r="RHZ33" s="25"/>
      <c r="RIA33" s="25"/>
      <c r="RIG33" s="25"/>
      <c r="RIH33" s="25"/>
      <c r="RII33" s="25"/>
      <c r="RIO33" s="25"/>
      <c r="RIP33" s="25"/>
      <c r="RIQ33" s="25"/>
      <c r="RIW33" s="25"/>
      <c r="RIX33" s="25"/>
      <c r="RIY33" s="25"/>
      <c r="RJE33" s="25"/>
      <c r="RJF33" s="25"/>
      <c r="RJG33" s="25"/>
      <c r="RJM33" s="25"/>
      <c r="RJN33" s="25"/>
      <c r="RJO33" s="25"/>
      <c r="RJU33" s="25"/>
      <c r="RJV33" s="25"/>
      <c r="RJW33" s="25"/>
      <c r="RKC33" s="25"/>
      <c r="RKD33" s="25"/>
      <c r="RKE33" s="25"/>
      <c r="RKK33" s="25"/>
      <c r="RKL33" s="25"/>
      <c r="RKM33" s="25"/>
      <c r="RKS33" s="25"/>
      <c r="RKT33" s="25"/>
      <c r="RKU33" s="25"/>
      <c r="RLA33" s="25"/>
      <c r="RLB33" s="25"/>
      <c r="RLC33" s="25"/>
      <c r="RLI33" s="25"/>
      <c r="RLJ33" s="25"/>
      <c r="RLK33" s="25"/>
      <c r="RLQ33" s="25"/>
      <c r="RLR33" s="25"/>
      <c r="RLS33" s="25"/>
      <c r="RLY33" s="25"/>
      <c r="RLZ33" s="25"/>
      <c r="RMA33" s="25"/>
      <c r="RMG33" s="25"/>
      <c r="RMH33" s="25"/>
      <c r="RMI33" s="25"/>
      <c r="RMO33" s="25"/>
      <c r="RMP33" s="25"/>
      <c r="RMQ33" s="25"/>
      <c r="RMW33" s="25"/>
      <c r="RMX33" s="25"/>
      <c r="RMY33" s="25"/>
      <c r="RNE33" s="25"/>
      <c r="RNF33" s="25"/>
      <c r="RNG33" s="25"/>
      <c r="RNM33" s="25"/>
      <c r="RNN33" s="25"/>
      <c r="RNO33" s="25"/>
      <c r="RNU33" s="25"/>
      <c r="RNV33" s="25"/>
      <c r="RNW33" s="25"/>
      <c r="ROC33" s="25"/>
      <c r="ROD33" s="25"/>
      <c r="ROE33" s="25"/>
      <c r="ROK33" s="25"/>
      <c r="ROL33" s="25"/>
      <c r="ROM33" s="25"/>
      <c r="ROS33" s="25"/>
      <c r="ROT33" s="25"/>
      <c r="ROU33" s="25"/>
      <c r="RPA33" s="25"/>
      <c r="RPB33" s="25"/>
      <c r="RPC33" s="25"/>
      <c r="RPI33" s="25"/>
      <c r="RPJ33" s="25"/>
      <c r="RPK33" s="25"/>
      <c r="RPQ33" s="25"/>
      <c r="RPR33" s="25"/>
      <c r="RPS33" s="25"/>
      <c r="RPY33" s="25"/>
      <c r="RPZ33" s="25"/>
      <c r="RQA33" s="25"/>
      <c r="RQG33" s="25"/>
      <c r="RQH33" s="25"/>
      <c r="RQI33" s="25"/>
      <c r="RQO33" s="25"/>
      <c r="RQP33" s="25"/>
      <c r="RQQ33" s="25"/>
      <c r="RQW33" s="25"/>
      <c r="RQX33" s="25"/>
      <c r="RQY33" s="25"/>
      <c r="RRE33" s="25"/>
      <c r="RRF33" s="25"/>
      <c r="RRG33" s="25"/>
      <c r="RRM33" s="25"/>
      <c r="RRN33" s="25"/>
      <c r="RRO33" s="25"/>
      <c r="RRU33" s="25"/>
      <c r="RRV33" s="25"/>
      <c r="RRW33" s="25"/>
      <c r="RSC33" s="25"/>
      <c r="RSD33" s="25"/>
      <c r="RSE33" s="25"/>
      <c r="RSK33" s="25"/>
      <c r="RSL33" s="25"/>
      <c r="RSM33" s="25"/>
      <c r="RSS33" s="25"/>
      <c r="RST33" s="25"/>
      <c r="RSU33" s="25"/>
      <c r="RTA33" s="25"/>
      <c r="RTB33" s="25"/>
      <c r="RTC33" s="25"/>
      <c r="RTI33" s="25"/>
      <c r="RTJ33" s="25"/>
      <c r="RTK33" s="25"/>
      <c r="RTQ33" s="25"/>
      <c r="RTR33" s="25"/>
      <c r="RTS33" s="25"/>
      <c r="RTY33" s="25"/>
      <c r="RTZ33" s="25"/>
      <c r="RUA33" s="25"/>
      <c r="RUG33" s="25"/>
      <c r="RUH33" s="25"/>
      <c r="RUI33" s="25"/>
      <c r="RUO33" s="25"/>
      <c r="RUP33" s="25"/>
      <c r="RUQ33" s="25"/>
      <c r="RUW33" s="25"/>
      <c r="RUX33" s="25"/>
      <c r="RUY33" s="25"/>
      <c r="RVE33" s="25"/>
      <c r="RVF33" s="25"/>
      <c r="RVG33" s="25"/>
      <c r="RVM33" s="25"/>
      <c r="RVN33" s="25"/>
      <c r="RVO33" s="25"/>
      <c r="RVU33" s="25"/>
      <c r="RVV33" s="25"/>
      <c r="RVW33" s="25"/>
      <c r="RWC33" s="25"/>
      <c r="RWD33" s="25"/>
      <c r="RWE33" s="25"/>
      <c r="RWK33" s="25"/>
      <c r="RWL33" s="25"/>
      <c r="RWM33" s="25"/>
      <c r="RWS33" s="25"/>
      <c r="RWT33" s="25"/>
      <c r="RWU33" s="25"/>
      <c r="RXA33" s="25"/>
      <c r="RXB33" s="25"/>
      <c r="RXC33" s="25"/>
      <c r="RXI33" s="25"/>
      <c r="RXJ33" s="25"/>
      <c r="RXK33" s="25"/>
      <c r="RXQ33" s="25"/>
      <c r="RXR33" s="25"/>
      <c r="RXS33" s="25"/>
      <c r="RXY33" s="25"/>
      <c r="RXZ33" s="25"/>
      <c r="RYA33" s="25"/>
      <c r="RYG33" s="25"/>
      <c r="RYH33" s="25"/>
      <c r="RYI33" s="25"/>
      <c r="RYO33" s="25"/>
      <c r="RYP33" s="25"/>
      <c r="RYQ33" s="25"/>
      <c r="RYW33" s="25"/>
      <c r="RYX33" s="25"/>
      <c r="RYY33" s="25"/>
      <c r="RZE33" s="25"/>
      <c r="RZF33" s="25"/>
      <c r="RZG33" s="25"/>
      <c r="RZM33" s="25"/>
      <c r="RZN33" s="25"/>
      <c r="RZO33" s="25"/>
      <c r="RZU33" s="25"/>
      <c r="RZV33" s="25"/>
      <c r="RZW33" s="25"/>
      <c r="SAC33" s="25"/>
      <c r="SAD33" s="25"/>
      <c r="SAE33" s="25"/>
      <c r="SAK33" s="25"/>
      <c r="SAL33" s="25"/>
      <c r="SAM33" s="25"/>
      <c r="SAS33" s="25"/>
      <c r="SAT33" s="25"/>
      <c r="SAU33" s="25"/>
      <c r="SBA33" s="25"/>
      <c r="SBB33" s="25"/>
      <c r="SBC33" s="25"/>
      <c r="SBI33" s="25"/>
      <c r="SBJ33" s="25"/>
      <c r="SBK33" s="25"/>
      <c r="SBQ33" s="25"/>
      <c r="SBR33" s="25"/>
      <c r="SBS33" s="25"/>
      <c r="SBY33" s="25"/>
      <c r="SBZ33" s="25"/>
      <c r="SCA33" s="25"/>
      <c r="SCG33" s="25"/>
      <c r="SCH33" s="25"/>
      <c r="SCI33" s="25"/>
      <c r="SCO33" s="25"/>
      <c r="SCP33" s="25"/>
      <c r="SCQ33" s="25"/>
      <c r="SCW33" s="25"/>
      <c r="SCX33" s="25"/>
      <c r="SCY33" s="25"/>
      <c r="SDE33" s="25"/>
      <c r="SDF33" s="25"/>
      <c r="SDG33" s="25"/>
      <c r="SDM33" s="25"/>
      <c r="SDN33" s="25"/>
      <c r="SDO33" s="25"/>
      <c r="SDU33" s="25"/>
      <c r="SDV33" s="25"/>
      <c r="SDW33" s="25"/>
      <c r="SEC33" s="25"/>
      <c r="SED33" s="25"/>
      <c r="SEE33" s="25"/>
      <c r="SEK33" s="25"/>
      <c r="SEL33" s="25"/>
      <c r="SEM33" s="25"/>
      <c r="SES33" s="25"/>
      <c r="SET33" s="25"/>
      <c r="SEU33" s="25"/>
      <c r="SFA33" s="25"/>
      <c r="SFB33" s="25"/>
      <c r="SFC33" s="25"/>
      <c r="SFI33" s="25"/>
      <c r="SFJ33" s="25"/>
      <c r="SFK33" s="25"/>
      <c r="SFQ33" s="25"/>
      <c r="SFR33" s="25"/>
      <c r="SFS33" s="25"/>
      <c r="SFY33" s="25"/>
      <c r="SFZ33" s="25"/>
      <c r="SGA33" s="25"/>
      <c r="SGG33" s="25"/>
      <c r="SGH33" s="25"/>
      <c r="SGI33" s="25"/>
      <c r="SGO33" s="25"/>
      <c r="SGP33" s="25"/>
      <c r="SGQ33" s="25"/>
      <c r="SGW33" s="25"/>
      <c r="SGX33" s="25"/>
      <c r="SGY33" s="25"/>
      <c r="SHE33" s="25"/>
      <c r="SHF33" s="25"/>
      <c r="SHG33" s="25"/>
      <c r="SHM33" s="25"/>
      <c r="SHN33" s="25"/>
      <c r="SHO33" s="25"/>
      <c r="SHU33" s="25"/>
      <c r="SHV33" s="25"/>
      <c r="SHW33" s="25"/>
      <c r="SIC33" s="25"/>
      <c r="SID33" s="25"/>
      <c r="SIE33" s="25"/>
      <c r="SIK33" s="25"/>
      <c r="SIL33" s="25"/>
      <c r="SIM33" s="25"/>
      <c r="SIS33" s="25"/>
      <c r="SIT33" s="25"/>
      <c r="SIU33" s="25"/>
      <c r="SJA33" s="25"/>
      <c r="SJB33" s="25"/>
      <c r="SJC33" s="25"/>
      <c r="SJI33" s="25"/>
      <c r="SJJ33" s="25"/>
      <c r="SJK33" s="25"/>
      <c r="SJQ33" s="25"/>
      <c r="SJR33" s="25"/>
      <c r="SJS33" s="25"/>
      <c r="SJY33" s="25"/>
      <c r="SJZ33" s="25"/>
      <c r="SKA33" s="25"/>
      <c r="SKG33" s="25"/>
      <c r="SKH33" s="25"/>
      <c r="SKI33" s="25"/>
      <c r="SKO33" s="25"/>
      <c r="SKP33" s="25"/>
      <c r="SKQ33" s="25"/>
      <c r="SKW33" s="25"/>
      <c r="SKX33" s="25"/>
      <c r="SKY33" s="25"/>
      <c r="SLE33" s="25"/>
      <c r="SLF33" s="25"/>
      <c r="SLG33" s="25"/>
      <c r="SLM33" s="25"/>
      <c r="SLN33" s="25"/>
      <c r="SLO33" s="25"/>
      <c r="SLU33" s="25"/>
      <c r="SLV33" s="25"/>
      <c r="SLW33" s="25"/>
      <c r="SMC33" s="25"/>
      <c r="SMD33" s="25"/>
      <c r="SME33" s="25"/>
      <c r="SMK33" s="25"/>
      <c r="SML33" s="25"/>
      <c r="SMM33" s="25"/>
      <c r="SMS33" s="25"/>
      <c r="SMT33" s="25"/>
      <c r="SMU33" s="25"/>
      <c r="SNA33" s="25"/>
      <c r="SNB33" s="25"/>
      <c r="SNC33" s="25"/>
      <c r="SNI33" s="25"/>
      <c r="SNJ33" s="25"/>
      <c r="SNK33" s="25"/>
      <c r="SNQ33" s="25"/>
      <c r="SNR33" s="25"/>
      <c r="SNS33" s="25"/>
      <c r="SNY33" s="25"/>
      <c r="SNZ33" s="25"/>
      <c r="SOA33" s="25"/>
      <c r="SOG33" s="25"/>
      <c r="SOH33" s="25"/>
      <c r="SOI33" s="25"/>
      <c r="SOO33" s="25"/>
      <c r="SOP33" s="25"/>
      <c r="SOQ33" s="25"/>
      <c r="SOW33" s="25"/>
      <c r="SOX33" s="25"/>
      <c r="SOY33" s="25"/>
      <c r="SPE33" s="25"/>
      <c r="SPF33" s="25"/>
      <c r="SPG33" s="25"/>
      <c r="SPM33" s="25"/>
      <c r="SPN33" s="25"/>
      <c r="SPO33" s="25"/>
      <c r="SPU33" s="25"/>
      <c r="SPV33" s="25"/>
      <c r="SPW33" s="25"/>
      <c r="SQC33" s="25"/>
      <c r="SQD33" s="25"/>
      <c r="SQE33" s="25"/>
      <c r="SQK33" s="25"/>
      <c r="SQL33" s="25"/>
      <c r="SQM33" s="25"/>
      <c r="SQS33" s="25"/>
      <c r="SQT33" s="25"/>
      <c r="SQU33" s="25"/>
      <c r="SRA33" s="25"/>
      <c r="SRB33" s="25"/>
      <c r="SRC33" s="25"/>
      <c r="SRI33" s="25"/>
      <c r="SRJ33" s="25"/>
      <c r="SRK33" s="25"/>
      <c r="SRQ33" s="25"/>
      <c r="SRR33" s="25"/>
      <c r="SRS33" s="25"/>
      <c r="SRY33" s="25"/>
      <c r="SRZ33" s="25"/>
      <c r="SSA33" s="25"/>
      <c r="SSG33" s="25"/>
      <c r="SSH33" s="25"/>
      <c r="SSI33" s="25"/>
      <c r="SSO33" s="25"/>
      <c r="SSP33" s="25"/>
      <c r="SSQ33" s="25"/>
      <c r="SSW33" s="25"/>
      <c r="SSX33" s="25"/>
      <c r="SSY33" s="25"/>
      <c r="STE33" s="25"/>
      <c r="STF33" s="25"/>
      <c r="STG33" s="25"/>
      <c r="STM33" s="25"/>
      <c r="STN33" s="25"/>
      <c r="STO33" s="25"/>
      <c r="STU33" s="25"/>
      <c r="STV33" s="25"/>
      <c r="STW33" s="25"/>
      <c r="SUC33" s="25"/>
      <c r="SUD33" s="25"/>
      <c r="SUE33" s="25"/>
      <c r="SUK33" s="25"/>
      <c r="SUL33" s="25"/>
      <c r="SUM33" s="25"/>
      <c r="SUS33" s="25"/>
      <c r="SUT33" s="25"/>
      <c r="SUU33" s="25"/>
      <c r="SVA33" s="25"/>
      <c r="SVB33" s="25"/>
      <c r="SVC33" s="25"/>
      <c r="SVI33" s="25"/>
      <c r="SVJ33" s="25"/>
      <c r="SVK33" s="25"/>
      <c r="SVQ33" s="25"/>
      <c r="SVR33" s="25"/>
      <c r="SVS33" s="25"/>
      <c r="SVY33" s="25"/>
      <c r="SVZ33" s="25"/>
      <c r="SWA33" s="25"/>
      <c r="SWG33" s="25"/>
      <c r="SWH33" s="25"/>
      <c r="SWI33" s="25"/>
      <c r="SWO33" s="25"/>
      <c r="SWP33" s="25"/>
      <c r="SWQ33" s="25"/>
      <c r="SWW33" s="25"/>
      <c r="SWX33" s="25"/>
      <c r="SWY33" s="25"/>
      <c r="SXE33" s="25"/>
      <c r="SXF33" s="25"/>
      <c r="SXG33" s="25"/>
      <c r="SXM33" s="25"/>
      <c r="SXN33" s="25"/>
      <c r="SXO33" s="25"/>
      <c r="SXU33" s="25"/>
      <c r="SXV33" s="25"/>
      <c r="SXW33" s="25"/>
      <c r="SYC33" s="25"/>
      <c r="SYD33" s="25"/>
      <c r="SYE33" s="25"/>
      <c r="SYK33" s="25"/>
      <c r="SYL33" s="25"/>
      <c r="SYM33" s="25"/>
      <c r="SYS33" s="25"/>
      <c r="SYT33" s="25"/>
      <c r="SYU33" s="25"/>
      <c r="SZA33" s="25"/>
      <c r="SZB33" s="25"/>
      <c r="SZC33" s="25"/>
      <c r="SZI33" s="25"/>
      <c r="SZJ33" s="25"/>
      <c r="SZK33" s="25"/>
      <c r="SZQ33" s="25"/>
      <c r="SZR33" s="25"/>
      <c r="SZS33" s="25"/>
      <c r="SZY33" s="25"/>
      <c r="SZZ33" s="25"/>
      <c r="TAA33" s="25"/>
      <c r="TAG33" s="25"/>
      <c r="TAH33" s="25"/>
      <c r="TAI33" s="25"/>
      <c r="TAO33" s="25"/>
      <c r="TAP33" s="25"/>
      <c r="TAQ33" s="25"/>
      <c r="TAW33" s="25"/>
      <c r="TAX33" s="25"/>
      <c r="TAY33" s="25"/>
      <c r="TBE33" s="25"/>
      <c r="TBF33" s="25"/>
      <c r="TBG33" s="25"/>
      <c r="TBM33" s="25"/>
      <c r="TBN33" s="25"/>
      <c r="TBO33" s="25"/>
      <c r="TBU33" s="25"/>
      <c r="TBV33" s="25"/>
      <c r="TBW33" s="25"/>
      <c r="TCC33" s="25"/>
      <c r="TCD33" s="25"/>
      <c r="TCE33" s="25"/>
      <c r="TCK33" s="25"/>
      <c r="TCL33" s="25"/>
      <c r="TCM33" s="25"/>
      <c r="TCS33" s="25"/>
      <c r="TCT33" s="25"/>
      <c r="TCU33" s="25"/>
      <c r="TDA33" s="25"/>
      <c r="TDB33" s="25"/>
      <c r="TDC33" s="25"/>
      <c r="TDI33" s="25"/>
      <c r="TDJ33" s="25"/>
      <c r="TDK33" s="25"/>
      <c r="TDQ33" s="25"/>
      <c r="TDR33" s="25"/>
      <c r="TDS33" s="25"/>
      <c r="TDY33" s="25"/>
      <c r="TDZ33" s="25"/>
      <c r="TEA33" s="25"/>
      <c r="TEG33" s="25"/>
      <c r="TEH33" s="25"/>
      <c r="TEI33" s="25"/>
      <c r="TEO33" s="25"/>
      <c r="TEP33" s="25"/>
      <c r="TEQ33" s="25"/>
      <c r="TEW33" s="25"/>
      <c r="TEX33" s="25"/>
      <c r="TEY33" s="25"/>
      <c r="TFE33" s="25"/>
      <c r="TFF33" s="25"/>
      <c r="TFG33" s="25"/>
      <c r="TFM33" s="25"/>
      <c r="TFN33" s="25"/>
      <c r="TFO33" s="25"/>
      <c r="TFU33" s="25"/>
      <c r="TFV33" s="25"/>
      <c r="TFW33" s="25"/>
      <c r="TGC33" s="25"/>
      <c r="TGD33" s="25"/>
      <c r="TGE33" s="25"/>
      <c r="TGK33" s="25"/>
      <c r="TGL33" s="25"/>
      <c r="TGM33" s="25"/>
      <c r="TGS33" s="25"/>
      <c r="TGT33" s="25"/>
      <c r="TGU33" s="25"/>
      <c r="THA33" s="25"/>
      <c r="THB33" s="25"/>
      <c r="THC33" s="25"/>
      <c r="THI33" s="25"/>
      <c r="THJ33" s="25"/>
      <c r="THK33" s="25"/>
      <c r="THQ33" s="25"/>
      <c r="THR33" s="25"/>
      <c r="THS33" s="25"/>
      <c r="THY33" s="25"/>
      <c r="THZ33" s="25"/>
      <c r="TIA33" s="25"/>
      <c r="TIG33" s="25"/>
      <c r="TIH33" s="25"/>
      <c r="TII33" s="25"/>
      <c r="TIO33" s="25"/>
      <c r="TIP33" s="25"/>
      <c r="TIQ33" s="25"/>
      <c r="TIW33" s="25"/>
      <c r="TIX33" s="25"/>
      <c r="TIY33" s="25"/>
      <c r="TJE33" s="25"/>
      <c r="TJF33" s="25"/>
      <c r="TJG33" s="25"/>
      <c r="TJM33" s="25"/>
      <c r="TJN33" s="25"/>
      <c r="TJO33" s="25"/>
      <c r="TJU33" s="25"/>
      <c r="TJV33" s="25"/>
      <c r="TJW33" s="25"/>
      <c r="TKC33" s="25"/>
      <c r="TKD33" s="25"/>
      <c r="TKE33" s="25"/>
      <c r="TKK33" s="25"/>
      <c r="TKL33" s="25"/>
      <c r="TKM33" s="25"/>
      <c r="TKS33" s="25"/>
      <c r="TKT33" s="25"/>
      <c r="TKU33" s="25"/>
      <c r="TLA33" s="25"/>
      <c r="TLB33" s="25"/>
      <c r="TLC33" s="25"/>
      <c r="TLI33" s="25"/>
      <c r="TLJ33" s="25"/>
      <c r="TLK33" s="25"/>
      <c r="TLQ33" s="25"/>
      <c r="TLR33" s="25"/>
      <c r="TLS33" s="25"/>
      <c r="TLY33" s="25"/>
      <c r="TLZ33" s="25"/>
      <c r="TMA33" s="25"/>
      <c r="TMG33" s="25"/>
      <c r="TMH33" s="25"/>
      <c r="TMI33" s="25"/>
      <c r="TMO33" s="25"/>
      <c r="TMP33" s="25"/>
      <c r="TMQ33" s="25"/>
      <c r="TMW33" s="25"/>
      <c r="TMX33" s="25"/>
      <c r="TMY33" s="25"/>
      <c r="TNE33" s="25"/>
      <c r="TNF33" s="25"/>
      <c r="TNG33" s="25"/>
      <c r="TNM33" s="25"/>
      <c r="TNN33" s="25"/>
      <c r="TNO33" s="25"/>
      <c r="TNU33" s="25"/>
      <c r="TNV33" s="25"/>
      <c r="TNW33" s="25"/>
      <c r="TOC33" s="25"/>
      <c r="TOD33" s="25"/>
      <c r="TOE33" s="25"/>
      <c r="TOK33" s="25"/>
      <c r="TOL33" s="25"/>
      <c r="TOM33" s="25"/>
      <c r="TOS33" s="25"/>
      <c r="TOT33" s="25"/>
      <c r="TOU33" s="25"/>
      <c r="TPA33" s="25"/>
      <c r="TPB33" s="25"/>
      <c r="TPC33" s="25"/>
      <c r="TPI33" s="25"/>
      <c r="TPJ33" s="25"/>
      <c r="TPK33" s="25"/>
      <c r="TPQ33" s="25"/>
      <c r="TPR33" s="25"/>
      <c r="TPS33" s="25"/>
      <c r="TPY33" s="25"/>
      <c r="TPZ33" s="25"/>
      <c r="TQA33" s="25"/>
      <c r="TQG33" s="25"/>
      <c r="TQH33" s="25"/>
      <c r="TQI33" s="25"/>
      <c r="TQO33" s="25"/>
      <c r="TQP33" s="25"/>
      <c r="TQQ33" s="25"/>
      <c r="TQW33" s="25"/>
      <c r="TQX33" s="25"/>
      <c r="TQY33" s="25"/>
      <c r="TRE33" s="25"/>
      <c r="TRF33" s="25"/>
      <c r="TRG33" s="25"/>
      <c r="TRM33" s="25"/>
      <c r="TRN33" s="25"/>
      <c r="TRO33" s="25"/>
      <c r="TRU33" s="25"/>
      <c r="TRV33" s="25"/>
      <c r="TRW33" s="25"/>
      <c r="TSC33" s="25"/>
      <c r="TSD33" s="25"/>
      <c r="TSE33" s="25"/>
      <c r="TSK33" s="25"/>
      <c r="TSL33" s="25"/>
      <c r="TSM33" s="25"/>
      <c r="TSS33" s="25"/>
      <c r="TST33" s="25"/>
      <c r="TSU33" s="25"/>
      <c r="TTA33" s="25"/>
      <c r="TTB33" s="25"/>
      <c r="TTC33" s="25"/>
      <c r="TTI33" s="25"/>
      <c r="TTJ33" s="25"/>
      <c r="TTK33" s="25"/>
      <c r="TTQ33" s="25"/>
      <c r="TTR33" s="25"/>
      <c r="TTS33" s="25"/>
      <c r="TTY33" s="25"/>
      <c r="TTZ33" s="25"/>
      <c r="TUA33" s="25"/>
      <c r="TUG33" s="25"/>
      <c r="TUH33" s="25"/>
      <c r="TUI33" s="25"/>
      <c r="TUO33" s="25"/>
      <c r="TUP33" s="25"/>
      <c r="TUQ33" s="25"/>
      <c r="TUW33" s="25"/>
      <c r="TUX33" s="25"/>
      <c r="TUY33" s="25"/>
      <c r="TVE33" s="25"/>
      <c r="TVF33" s="25"/>
      <c r="TVG33" s="25"/>
      <c r="TVM33" s="25"/>
      <c r="TVN33" s="25"/>
      <c r="TVO33" s="25"/>
      <c r="TVU33" s="25"/>
      <c r="TVV33" s="25"/>
      <c r="TVW33" s="25"/>
      <c r="TWC33" s="25"/>
      <c r="TWD33" s="25"/>
      <c r="TWE33" s="25"/>
      <c r="TWK33" s="25"/>
      <c r="TWL33" s="25"/>
      <c r="TWM33" s="25"/>
      <c r="TWS33" s="25"/>
      <c r="TWT33" s="25"/>
      <c r="TWU33" s="25"/>
      <c r="TXA33" s="25"/>
      <c r="TXB33" s="25"/>
      <c r="TXC33" s="25"/>
      <c r="TXI33" s="25"/>
      <c r="TXJ33" s="25"/>
      <c r="TXK33" s="25"/>
      <c r="TXQ33" s="25"/>
      <c r="TXR33" s="25"/>
      <c r="TXS33" s="25"/>
      <c r="TXY33" s="25"/>
      <c r="TXZ33" s="25"/>
      <c r="TYA33" s="25"/>
      <c r="TYG33" s="25"/>
      <c r="TYH33" s="25"/>
      <c r="TYI33" s="25"/>
      <c r="TYO33" s="25"/>
      <c r="TYP33" s="25"/>
      <c r="TYQ33" s="25"/>
      <c r="TYW33" s="25"/>
      <c r="TYX33" s="25"/>
      <c r="TYY33" s="25"/>
      <c r="TZE33" s="25"/>
      <c r="TZF33" s="25"/>
      <c r="TZG33" s="25"/>
      <c r="TZM33" s="25"/>
      <c r="TZN33" s="25"/>
      <c r="TZO33" s="25"/>
      <c r="TZU33" s="25"/>
      <c r="TZV33" s="25"/>
      <c r="TZW33" s="25"/>
      <c r="UAC33" s="25"/>
      <c r="UAD33" s="25"/>
      <c r="UAE33" s="25"/>
      <c r="UAK33" s="25"/>
      <c r="UAL33" s="25"/>
      <c r="UAM33" s="25"/>
      <c r="UAS33" s="25"/>
      <c r="UAT33" s="25"/>
      <c r="UAU33" s="25"/>
      <c r="UBA33" s="25"/>
      <c r="UBB33" s="25"/>
      <c r="UBC33" s="25"/>
      <c r="UBI33" s="25"/>
      <c r="UBJ33" s="25"/>
      <c r="UBK33" s="25"/>
      <c r="UBQ33" s="25"/>
      <c r="UBR33" s="25"/>
      <c r="UBS33" s="25"/>
      <c r="UBY33" s="25"/>
      <c r="UBZ33" s="25"/>
      <c r="UCA33" s="25"/>
      <c r="UCG33" s="25"/>
      <c r="UCH33" s="25"/>
      <c r="UCI33" s="25"/>
      <c r="UCO33" s="25"/>
      <c r="UCP33" s="25"/>
      <c r="UCQ33" s="25"/>
      <c r="UCW33" s="25"/>
      <c r="UCX33" s="25"/>
      <c r="UCY33" s="25"/>
      <c r="UDE33" s="25"/>
      <c r="UDF33" s="25"/>
      <c r="UDG33" s="25"/>
      <c r="UDM33" s="25"/>
      <c r="UDN33" s="25"/>
      <c r="UDO33" s="25"/>
      <c r="UDU33" s="25"/>
      <c r="UDV33" s="25"/>
      <c r="UDW33" s="25"/>
      <c r="UEC33" s="25"/>
      <c r="UED33" s="25"/>
      <c r="UEE33" s="25"/>
      <c r="UEK33" s="25"/>
      <c r="UEL33" s="25"/>
      <c r="UEM33" s="25"/>
      <c r="UES33" s="25"/>
      <c r="UET33" s="25"/>
      <c r="UEU33" s="25"/>
      <c r="UFA33" s="25"/>
      <c r="UFB33" s="25"/>
      <c r="UFC33" s="25"/>
      <c r="UFI33" s="25"/>
      <c r="UFJ33" s="25"/>
      <c r="UFK33" s="25"/>
      <c r="UFQ33" s="25"/>
      <c r="UFR33" s="25"/>
      <c r="UFS33" s="25"/>
      <c r="UFY33" s="25"/>
      <c r="UFZ33" s="25"/>
      <c r="UGA33" s="25"/>
      <c r="UGG33" s="25"/>
      <c r="UGH33" s="25"/>
      <c r="UGI33" s="25"/>
      <c r="UGO33" s="25"/>
      <c r="UGP33" s="25"/>
      <c r="UGQ33" s="25"/>
      <c r="UGW33" s="25"/>
      <c r="UGX33" s="25"/>
      <c r="UGY33" s="25"/>
      <c r="UHE33" s="25"/>
      <c r="UHF33" s="25"/>
      <c r="UHG33" s="25"/>
      <c r="UHM33" s="25"/>
      <c r="UHN33" s="25"/>
      <c r="UHO33" s="25"/>
      <c r="UHU33" s="25"/>
      <c r="UHV33" s="25"/>
      <c r="UHW33" s="25"/>
      <c r="UIC33" s="25"/>
      <c r="UID33" s="25"/>
      <c r="UIE33" s="25"/>
      <c r="UIK33" s="25"/>
      <c r="UIL33" s="25"/>
      <c r="UIM33" s="25"/>
      <c r="UIS33" s="25"/>
      <c r="UIT33" s="25"/>
      <c r="UIU33" s="25"/>
      <c r="UJA33" s="25"/>
      <c r="UJB33" s="25"/>
      <c r="UJC33" s="25"/>
      <c r="UJI33" s="25"/>
      <c r="UJJ33" s="25"/>
      <c r="UJK33" s="25"/>
      <c r="UJQ33" s="25"/>
      <c r="UJR33" s="25"/>
      <c r="UJS33" s="25"/>
      <c r="UJY33" s="25"/>
      <c r="UJZ33" s="25"/>
      <c r="UKA33" s="25"/>
      <c r="UKG33" s="25"/>
      <c r="UKH33" s="25"/>
      <c r="UKI33" s="25"/>
      <c r="UKO33" s="25"/>
      <c r="UKP33" s="25"/>
      <c r="UKQ33" s="25"/>
      <c r="UKW33" s="25"/>
      <c r="UKX33" s="25"/>
      <c r="UKY33" s="25"/>
      <c r="ULE33" s="25"/>
      <c r="ULF33" s="25"/>
      <c r="ULG33" s="25"/>
      <c r="ULM33" s="25"/>
      <c r="ULN33" s="25"/>
      <c r="ULO33" s="25"/>
      <c r="ULU33" s="25"/>
      <c r="ULV33" s="25"/>
      <c r="ULW33" s="25"/>
      <c r="UMC33" s="25"/>
      <c r="UMD33" s="25"/>
      <c r="UME33" s="25"/>
      <c r="UMK33" s="25"/>
      <c r="UML33" s="25"/>
      <c r="UMM33" s="25"/>
      <c r="UMS33" s="25"/>
      <c r="UMT33" s="25"/>
      <c r="UMU33" s="25"/>
      <c r="UNA33" s="25"/>
      <c r="UNB33" s="25"/>
      <c r="UNC33" s="25"/>
      <c r="UNI33" s="25"/>
      <c r="UNJ33" s="25"/>
      <c r="UNK33" s="25"/>
      <c r="UNQ33" s="25"/>
      <c r="UNR33" s="25"/>
      <c r="UNS33" s="25"/>
      <c r="UNY33" s="25"/>
      <c r="UNZ33" s="25"/>
      <c r="UOA33" s="25"/>
      <c r="UOG33" s="25"/>
      <c r="UOH33" s="25"/>
      <c r="UOI33" s="25"/>
      <c r="UOO33" s="25"/>
      <c r="UOP33" s="25"/>
      <c r="UOQ33" s="25"/>
      <c r="UOW33" s="25"/>
      <c r="UOX33" s="25"/>
      <c r="UOY33" s="25"/>
      <c r="UPE33" s="25"/>
      <c r="UPF33" s="25"/>
      <c r="UPG33" s="25"/>
      <c r="UPM33" s="25"/>
      <c r="UPN33" s="25"/>
      <c r="UPO33" s="25"/>
      <c r="UPU33" s="25"/>
      <c r="UPV33" s="25"/>
      <c r="UPW33" s="25"/>
      <c r="UQC33" s="25"/>
      <c r="UQD33" s="25"/>
      <c r="UQE33" s="25"/>
      <c r="UQK33" s="25"/>
      <c r="UQL33" s="25"/>
      <c r="UQM33" s="25"/>
      <c r="UQS33" s="25"/>
      <c r="UQT33" s="25"/>
      <c r="UQU33" s="25"/>
      <c r="URA33" s="25"/>
      <c r="URB33" s="25"/>
      <c r="URC33" s="25"/>
      <c r="URI33" s="25"/>
      <c r="URJ33" s="25"/>
      <c r="URK33" s="25"/>
      <c r="URQ33" s="25"/>
      <c r="URR33" s="25"/>
      <c r="URS33" s="25"/>
      <c r="URY33" s="25"/>
      <c r="URZ33" s="25"/>
      <c r="USA33" s="25"/>
      <c r="USG33" s="25"/>
      <c r="USH33" s="25"/>
      <c r="USI33" s="25"/>
      <c r="USO33" s="25"/>
      <c r="USP33" s="25"/>
      <c r="USQ33" s="25"/>
      <c r="USW33" s="25"/>
      <c r="USX33" s="25"/>
      <c r="USY33" s="25"/>
      <c r="UTE33" s="25"/>
      <c r="UTF33" s="25"/>
      <c r="UTG33" s="25"/>
      <c r="UTM33" s="25"/>
      <c r="UTN33" s="25"/>
      <c r="UTO33" s="25"/>
      <c r="UTU33" s="25"/>
      <c r="UTV33" s="25"/>
      <c r="UTW33" s="25"/>
      <c r="UUC33" s="25"/>
      <c r="UUD33" s="25"/>
      <c r="UUE33" s="25"/>
      <c r="UUK33" s="25"/>
      <c r="UUL33" s="25"/>
      <c r="UUM33" s="25"/>
      <c r="UUS33" s="25"/>
      <c r="UUT33" s="25"/>
      <c r="UUU33" s="25"/>
      <c r="UVA33" s="25"/>
      <c r="UVB33" s="25"/>
      <c r="UVC33" s="25"/>
      <c r="UVI33" s="25"/>
      <c r="UVJ33" s="25"/>
      <c r="UVK33" s="25"/>
      <c r="UVQ33" s="25"/>
      <c r="UVR33" s="25"/>
      <c r="UVS33" s="25"/>
      <c r="UVY33" s="25"/>
      <c r="UVZ33" s="25"/>
      <c r="UWA33" s="25"/>
      <c r="UWG33" s="25"/>
      <c r="UWH33" s="25"/>
      <c r="UWI33" s="25"/>
      <c r="UWO33" s="25"/>
      <c r="UWP33" s="25"/>
      <c r="UWQ33" s="25"/>
      <c r="UWW33" s="25"/>
      <c r="UWX33" s="25"/>
      <c r="UWY33" s="25"/>
      <c r="UXE33" s="25"/>
      <c r="UXF33" s="25"/>
      <c r="UXG33" s="25"/>
      <c r="UXM33" s="25"/>
      <c r="UXN33" s="25"/>
      <c r="UXO33" s="25"/>
      <c r="UXU33" s="25"/>
      <c r="UXV33" s="25"/>
      <c r="UXW33" s="25"/>
      <c r="UYC33" s="25"/>
      <c r="UYD33" s="25"/>
      <c r="UYE33" s="25"/>
      <c r="UYK33" s="25"/>
      <c r="UYL33" s="25"/>
      <c r="UYM33" s="25"/>
      <c r="UYS33" s="25"/>
      <c r="UYT33" s="25"/>
      <c r="UYU33" s="25"/>
      <c r="UZA33" s="25"/>
      <c r="UZB33" s="25"/>
      <c r="UZC33" s="25"/>
      <c r="UZI33" s="25"/>
      <c r="UZJ33" s="25"/>
      <c r="UZK33" s="25"/>
      <c r="UZQ33" s="25"/>
      <c r="UZR33" s="25"/>
      <c r="UZS33" s="25"/>
      <c r="UZY33" s="25"/>
      <c r="UZZ33" s="25"/>
      <c r="VAA33" s="25"/>
      <c r="VAG33" s="25"/>
      <c r="VAH33" s="25"/>
      <c r="VAI33" s="25"/>
      <c r="VAO33" s="25"/>
      <c r="VAP33" s="25"/>
      <c r="VAQ33" s="25"/>
      <c r="VAW33" s="25"/>
      <c r="VAX33" s="25"/>
      <c r="VAY33" s="25"/>
      <c r="VBE33" s="25"/>
      <c r="VBF33" s="25"/>
      <c r="VBG33" s="25"/>
      <c r="VBM33" s="25"/>
      <c r="VBN33" s="25"/>
      <c r="VBO33" s="25"/>
      <c r="VBU33" s="25"/>
      <c r="VBV33" s="25"/>
      <c r="VBW33" s="25"/>
      <c r="VCC33" s="25"/>
      <c r="VCD33" s="25"/>
      <c r="VCE33" s="25"/>
      <c r="VCK33" s="25"/>
      <c r="VCL33" s="25"/>
      <c r="VCM33" s="25"/>
      <c r="VCS33" s="25"/>
      <c r="VCT33" s="25"/>
      <c r="VCU33" s="25"/>
      <c r="VDA33" s="25"/>
      <c r="VDB33" s="25"/>
      <c r="VDC33" s="25"/>
      <c r="VDI33" s="25"/>
      <c r="VDJ33" s="25"/>
      <c r="VDK33" s="25"/>
      <c r="VDQ33" s="25"/>
      <c r="VDR33" s="25"/>
      <c r="VDS33" s="25"/>
      <c r="VDY33" s="25"/>
      <c r="VDZ33" s="25"/>
      <c r="VEA33" s="25"/>
      <c r="VEG33" s="25"/>
      <c r="VEH33" s="25"/>
      <c r="VEI33" s="25"/>
      <c r="VEO33" s="25"/>
      <c r="VEP33" s="25"/>
      <c r="VEQ33" s="25"/>
      <c r="VEW33" s="25"/>
      <c r="VEX33" s="25"/>
      <c r="VEY33" s="25"/>
      <c r="VFE33" s="25"/>
      <c r="VFF33" s="25"/>
      <c r="VFG33" s="25"/>
      <c r="VFM33" s="25"/>
      <c r="VFN33" s="25"/>
      <c r="VFO33" s="25"/>
      <c r="VFU33" s="25"/>
      <c r="VFV33" s="25"/>
      <c r="VFW33" s="25"/>
      <c r="VGC33" s="25"/>
      <c r="VGD33" s="25"/>
      <c r="VGE33" s="25"/>
      <c r="VGK33" s="25"/>
      <c r="VGL33" s="25"/>
      <c r="VGM33" s="25"/>
      <c r="VGS33" s="25"/>
      <c r="VGT33" s="25"/>
      <c r="VGU33" s="25"/>
      <c r="VHA33" s="25"/>
      <c r="VHB33" s="25"/>
      <c r="VHC33" s="25"/>
      <c r="VHI33" s="25"/>
      <c r="VHJ33" s="25"/>
      <c r="VHK33" s="25"/>
      <c r="VHQ33" s="25"/>
      <c r="VHR33" s="25"/>
      <c r="VHS33" s="25"/>
      <c r="VHY33" s="25"/>
      <c r="VHZ33" s="25"/>
      <c r="VIA33" s="25"/>
      <c r="VIG33" s="25"/>
      <c r="VIH33" s="25"/>
      <c r="VII33" s="25"/>
      <c r="VIO33" s="25"/>
      <c r="VIP33" s="25"/>
      <c r="VIQ33" s="25"/>
      <c r="VIW33" s="25"/>
      <c r="VIX33" s="25"/>
      <c r="VIY33" s="25"/>
      <c r="VJE33" s="25"/>
      <c r="VJF33" s="25"/>
      <c r="VJG33" s="25"/>
      <c r="VJM33" s="25"/>
      <c r="VJN33" s="25"/>
      <c r="VJO33" s="25"/>
      <c r="VJU33" s="25"/>
      <c r="VJV33" s="25"/>
      <c r="VJW33" s="25"/>
      <c r="VKC33" s="25"/>
      <c r="VKD33" s="25"/>
      <c r="VKE33" s="25"/>
      <c r="VKK33" s="25"/>
      <c r="VKL33" s="25"/>
      <c r="VKM33" s="25"/>
      <c r="VKS33" s="25"/>
      <c r="VKT33" s="25"/>
      <c r="VKU33" s="25"/>
      <c r="VLA33" s="25"/>
      <c r="VLB33" s="25"/>
      <c r="VLC33" s="25"/>
      <c r="VLI33" s="25"/>
      <c r="VLJ33" s="25"/>
      <c r="VLK33" s="25"/>
      <c r="VLQ33" s="25"/>
      <c r="VLR33" s="25"/>
      <c r="VLS33" s="25"/>
      <c r="VLY33" s="25"/>
      <c r="VLZ33" s="25"/>
      <c r="VMA33" s="25"/>
      <c r="VMG33" s="25"/>
      <c r="VMH33" s="25"/>
      <c r="VMI33" s="25"/>
      <c r="VMO33" s="25"/>
      <c r="VMP33" s="25"/>
      <c r="VMQ33" s="25"/>
      <c r="VMW33" s="25"/>
      <c r="VMX33" s="25"/>
      <c r="VMY33" s="25"/>
      <c r="VNE33" s="25"/>
      <c r="VNF33" s="25"/>
      <c r="VNG33" s="25"/>
      <c r="VNM33" s="25"/>
      <c r="VNN33" s="25"/>
      <c r="VNO33" s="25"/>
      <c r="VNU33" s="25"/>
      <c r="VNV33" s="25"/>
      <c r="VNW33" s="25"/>
      <c r="VOC33" s="25"/>
      <c r="VOD33" s="25"/>
      <c r="VOE33" s="25"/>
      <c r="VOK33" s="25"/>
      <c r="VOL33" s="25"/>
      <c r="VOM33" s="25"/>
      <c r="VOS33" s="25"/>
      <c r="VOT33" s="25"/>
      <c r="VOU33" s="25"/>
      <c r="VPA33" s="25"/>
      <c r="VPB33" s="25"/>
      <c r="VPC33" s="25"/>
      <c r="VPI33" s="25"/>
      <c r="VPJ33" s="25"/>
      <c r="VPK33" s="25"/>
      <c r="VPQ33" s="25"/>
      <c r="VPR33" s="25"/>
      <c r="VPS33" s="25"/>
      <c r="VPY33" s="25"/>
      <c r="VPZ33" s="25"/>
      <c r="VQA33" s="25"/>
      <c r="VQG33" s="25"/>
      <c r="VQH33" s="25"/>
      <c r="VQI33" s="25"/>
      <c r="VQO33" s="25"/>
      <c r="VQP33" s="25"/>
      <c r="VQQ33" s="25"/>
      <c r="VQW33" s="25"/>
      <c r="VQX33" s="25"/>
      <c r="VQY33" s="25"/>
      <c r="VRE33" s="25"/>
      <c r="VRF33" s="25"/>
      <c r="VRG33" s="25"/>
      <c r="VRM33" s="25"/>
      <c r="VRN33" s="25"/>
      <c r="VRO33" s="25"/>
      <c r="VRU33" s="25"/>
      <c r="VRV33" s="25"/>
      <c r="VRW33" s="25"/>
      <c r="VSC33" s="25"/>
      <c r="VSD33" s="25"/>
      <c r="VSE33" s="25"/>
      <c r="VSK33" s="25"/>
      <c r="VSL33" s="25"/>
      <c r="VSM33" s="25"/>
      <c r="VSS33" s="25"/>
      <c r="VST33" s="25"/>
      <c r="VSU33" s="25"/>
      <c r="VTA33" s="25"/>
      <c r="VTB33" s="25"/>
      <c r="VTC33" s="25"/>
      <c r="VTI33" s="25"/>
      <c r="VTJ33" s="25"/>
      <c r="VTK33" s="25"/>
      <c r="VTQ33" s="25"/>
      <c r="VTR33" s="25"/>
      <c r="VTS33" s="25"/>
      <c r="VTY33" s="25"/>
      <c r="VTZ33" s="25"/>
      <c r="VUA33" s="25"/>
      <c r="VUG33" s="25"/>
      <c r="VUH33" s="25"/>
      <c r="VUI33" s="25"/>
      <c r="VUO33" s="25"/>
      <c r="VUP33" s="25"/>
      <c r="VUQ33" s="25"/>
      <c r="VUW33" s="25"/>
      <c r="VUX33" s="25"/>
      <c r="VUY33" s="25"/>
      <c r="VVE33" s="25"/>
      <c r="VVF33" s="25"/>
      <c r="VVG33" s="25"/>
      <c r="VVM33" s="25"/>
      <c r="VVN33" s="25"/>
      <c r="VVO33" s="25"/>
      <c r="VVU33" s="25"/>
      <c r="VVV33" s="25"/>
      <c r="VVW33" s="25"/>
      <c r="VWC33" s="25"/>
      <c r="VWD33" s="25"/>
      <c r="VWE33" s="25"/>
      <c r="VWK33" s="25"/>
      <c r="VWL33" s="25"/>
      <c r="VWM33" s="25"/>
      <c r="VWS33" s="25"/>
      <c r="VWT33" s="25"/>
      <c r="VWU33" s="25"/>
      <c r="VXA33" s="25"/>
      <c r="VXB33" s="25"/>
      <c r="VXC33" s="25"/>
      <c r="VXI33" s="25"/>
      <c r="VXJ33" s="25"/>
      <c r="VXK33" s="25"/>
      <c r="VXQ33" s="25"/>
      <c r="VXR33" s="25"/>
      <c r="VXS33" s="25"/>
      <c r="VXY33" s="25"/>
      <c r="VXZ33" s="25"/>
      <c r="VYA33" s="25"/>
      <c r="VYG33" s="25"/>
      <c r="VYH33" s="25"/>
      <c r="VYI33" s="25"/>
      <c r="VYO33" s="25"/>
      <c r="VYP33" s="25"/>
      <c r="VYQ33" s="25"/>
      <c r="VYW33" s="25"/>
      <c r="VYX33" s="25"/>
      <c r="VYY33" s="25"/>
      <c r="VZE33" s="25"/>
      <c r="VZF33" s="25"/>
      <c r="VZG33" s="25"/>
      <c r="VZM33" s="25"/>
      <c r="VZN33" s="25"/>
      <c r="VZO33" s="25"/>
      <c r="VZU33" s="25"/>
      <c r="VZV33" s="25"/>
      <c r="VZW33" s="25"/>
      <c r="WAC33" s="25"/>
      <c r="WAD33" s="25"/>
      <c r="WAE33" s="25"/>
      <c r="WAK33" s="25"/>
      <c r="WAL33" s="25"/>
      <c r="WAM33" s="25"/>
      <c r="WAS33" s="25"/>
      <c r="WAT33" s="25"/>
      <c r="WAU33" s="25"/>
      <c r="WBA33" s="25"/>
      <c r="WBB33" s="25"/>
      <c r="WBC33" s="25"/>
      <c r="WBI33" s="25"/>
      <c r="WBJ33" s="25"/>
      <c r="WBK33" s="25"/>
      <c r="WBQ33" s="25"/>
      <c r="WBR33" s="25"/>
      <c r="WBS33" s="25"/>
      <c r="WBY33" s="25"/>
      <c r="WBZ33" s="25"/>
      <c r="WCA33" s="25"/>
      <c r="WCG33" s="25"/>
      <c r="WCH33" s="25"/>
      <c r="WCI33" s="25"/>
      <c r="WCO33" s="25"/>
      <c r="WCP33" s="25"/>
      <c r="WCQ33" s="25"/>
      <c r="WCW33" s="25"/>
      <c r="WCX33" s="25"/>
      <c r="WCY33" s="25"/>
      <c r="WDE33" s="25"/>
      <c r="WDF33" s="25"/>
      <c r="WDG33" s="25"/>
      <c r="WDM33" s="25"/>
      <c r="WDN33" s="25"/>
      <c r="WDO33" s="25"/>
      <c r="WDU33" s="25"/>
      <c r="WDV33" s="25"/>
      <c r="WDW33" s="25"/>
      <c r="WEC33" s="25"/>
      <c r="WED33" s="25"/>
      <c r="WEE33" s="25"/>
      <c r="WEK33" s="25"/>
      <c r="WEL33" s="25"/>
      <c r="WEM33" s="25"/>
      <c r="WES33" s="25"/>
      <c r="WET33" s="25"/>
      <c r="WEU33" s="25"/>
      <c r="WFA33" s="25"/>
      <c r="WFB33" s="25"/>
      <c r="WFC33" s="25"/>
      <c r="WFI33" s="25"/>
      <c r="WFJ33" s="25"/>
      <c r="WFK33" s="25"/>
      <c r="WFQ33" s="25"/>
      <c r="WFR33" s="25"/>
      <c r="WFS33" s="25"/>
      <c r="WFY33" s="25"/>
      <c r="WFZ33" s="25"/>
      <c r="WGA33" s="25"/>
      <c r="WGG33" s="25"/>
      <c r="WGH33" s="25"/>
      <c r="WGI33" s="25"/>
      <c r="WGO33" s="25"/>
      <c r="WGP33" s="25"/>
      <c r="WGQ33" s="25"/>
      <c r="WGW33" s="25"/>
      <c r="WGX33" s="25"/>
      <c r="WGY33" s="25"/>
      <c r="WHE33" s="25"/>
      <c r="WHF33" s="25"/>
      <c r="WHG33" s="25"/>
      <c r="WHM33" s="25"/>
      <c r="WHN33" s="25"/>
      <c r="WHO33" s="25"/>
      <c r="WHU33" s="25"/>
      <c r="WHV33" s="25"/>
      <c r="WHW33" s="25"/>
      <c r="WIC33" s="25"/>
      <c r="WID33" s="25"/>
      <c r="WIE33" s="25"/>
      <c r="WIK33" s="25"/>
      <c r="WIL33" s="25"/>
      <c r="WIM33" s="25"/>
      <c r="WIS33" s="25"/>
      <c r="WIT33" s="25"/>
      <c r="WIU33" s="25"/>
      <c r="WJA33" s="25"/>
      <c r="WJB33" s="25"/>
      <c r="WJC33" s="25"/>
      <c r="WJI33" s="25"/>
      <c r="WJJ33" s="25"/>
      <c r="WJK33" s="25"/>
      <c r="WJQ33" s="25"/>
      <c r="WJR33" s="25"/>
      <c r="WJS33" s="25"/>
      <c r="WJY33" s="25"/>
      <c r="WJZ33" s="25"/>
      <c r="WKA33" s="25"/>
      <c r="WKG33" s="25"/>
      <c r="WKH33" s="25"/>
      <c r="WKI33" s="25"/>
      <c r="WKO33" s="25"/>
      <c r="WKP33" s="25"/>
      <c r="WKQ33" s="25"/>
      <c r="WKW33" s="25"/>
      <c r="WKX33" s="25"/>
      <c r="WKY33" s="25"/>
      <c r="WLE33" s="25"/>
      <c r="WLF33" s="25"/>
      <c r="WLG33" s="25"/>
      <c r="WLM33" s="25"/>
      <c r="WLN33" s="25"/>
      <c r="WLO33" s="25"/>
      <c r="WLU33" s="25"/>
      <c r="WLV33" s="25"/>
      <c r="WLW33" s="25"/>
      <c r="WMC33" s="25"/>
      <c r="WMD33" s="25"/>
      <c r="WME33" s="25"/>
      <c r="WMK33" s="25"/>
      <c r="WML33" s="25"/>
      <c r="WMM33" s="25"/>
      <c r="WMS33" s="25"/>
      <c r="WMT33" s="25"/>
      <c r="WMU33" s="25"/>
      <c r="WNA33" s="25"/>
      <c r="WNB33" s="25"/>
      <c r="WNC33" s="25"/>
      <c r="WNI33" s="25"/>
      <c r="WNJ33" s="25"/>
      <c r="WNK33" s="25"/>
      <c r="WNQ33" s="25"/>
      <c r="WNR33" s="25"/>
      <c r="WNS33" s="25"/>
      <c r="WNY33" s="25"/>
      <c r="WNZ33" s="25"/>
      <c r="WOA33" s="25"/>
      <c r="WOG33" s="25"/>
      <c r="WOH33" s="25"/>
      <c r="WOI33" s="25"/>
      <c r="WOO33" s="25"/>
      <c r="WOP33" s="25"/>
      <c r="WOQ33" s="25"/>
      <c r="WOW33" s="25"/>
      <c r="WOX33" s="25"/>
      <c r="WOY33" s="25"/>
      <c r="WPE33" s="25"/>
      <c r="WPF33" s="25"/>
      <c r="WPG33" s="25"/>
      <c r="WPM33" s="25"/>
      <c r="WPN33" s="25"/>
      <c r="WPO33" s="25"/>
      <c r="WPU33" s="25"/>
      <c r="WPV33" s="25"/>
      <c r="WPW33" s="25"/>
      <c r="WQC33" s="25"/>
      <c r="WQD33" s="25"/>
      <c r="WQE33" s="25"/>
      <c r="WQK33" s="25"/>
      <c r="WQL33" s="25"/>
      <c r="WQM33" s="25"/>
      <c r="WQS33" s="25"/>
      <c r="WQT33" s="25"/>
      <c r="WQU33" s="25"/>
      <c r="WRA33" s="25"/>
      <c r="WRB33" s="25"/>
      <c r="WRC33" s="25"/>
      <c r="WRI33" s="25"/>
      <c r="WRJ33" s="25"/>
      <c r="WRK33" s="25"/>
      <c r="WRQ33" s="25"/>
      <c r="WRR33" s="25"/>
      <c r="WRS33" s="25"/>
      <c r="WRY33" s="25"/>
      <c r="WRZ33" s="25"/>
      <c r="WSA33" s="25"/>
      <c r="WSG33" s="25"/>
      <c r="WSH33" s="25"/>
      <c r="WSI33" s="25"/>
      <c r="WSO33" s="25"/>
      <c r="WSP33" s="25"/>
      <c r="WSQ33" s="25"/>
      <c r="WSW33" s="25"/>
      <c r="WSX33" s="25"/>
      <c r="WSY33" s="25"/>
      <c r="WTE33" s="25"/>
      <c r="WTF33" s="25"/>
      <c r="WTG33" s="25"/>
      <c r="WTM33" s="25"/>
      <c r="WTN33" s="25"/>
      <c r="WTO33" s="25"/>
      <c r="WTU33" s="25"/>
      <c r="WTV33" s="25"/>
      <c r="WTW33" s="25"/>
      <c r="WUC33" s="25"/>
      <c r="WUD33" s="25"/>
      <c r="WUE33" s="25"/>
      <c r="WUK33" s="25"/>
      <c r="WUL33" s="25"/>
      <c r="WUM33" s="25"/>
      <c r="WUS33" s="25"/>
      <c r="WUT33" s="25"/>
      <c r="WUU33" s="25"/>
      <c r="WVA33" s="25"/>
      <c r="WVB33" s="25"/>
      <c r="WVC33" s="25"/>
      <c r="WVI33" s="25"/>
      <c r="WVJ33" s="25"/>
      <c r="WVK33" s="25"/>
      <c r="WVQ33" s="25"/>
      <c r="WVR33" s="25"/>
      <c r="WVS33" s="25"/>
      <c r="WVY33" s="25"/>
      <c r="WVZ33" s="25"/>
      <c r="WWA33" s="25"/>
      <c r="WWG33" s="25"/>
      <c r="WWH33" s="25"/>
      <c r="WWI33" s="25"/>
      <c r="WWO33" s="25"/>
      <c r="WWP33" s="25"/>
      <c r="WWQ33" s="25"/>
      <c r="WWW33" s="25"/>
      <c r="WWX33" s="25"/>
      <c r="WWY33" s="25"/>
      <c r="WXE33" s="25"/>
      <c r="WXF33" s="25"/>
      <c r="WXG33" s="25"/>
      <c r="WXM33" s="25"/>
      <c r="WXN33" s="25"/>
      <c r="WXO33" s="25"/>
      <c r="WXU33" s="25"/>
      <c r="WXV33" s="25"/>
      <c r="WXW33" s="25"/>
      <c r="WYC33" s="25"/>
      <c r="WYD33" s="25"/>
      <c r="WYE33" s="25"/>
      <c r="WYK33" s="25"/>
      <c r="WYL33" s="25"/>
      <c r="WYM33" s="25"/>
      <c r="WYS33" s="25"/>
      <c r="WYT33" s="25"/>
      <c r="WYU33" s="25"/>
      <c r="WZA33" s="25"/>
      <c r="WZB33" s="25"/>
      <c r="WZC33" s="25"/>
      <c r="WZI33" s="25"/>
      <c r="WZJ33" s="25"/>
      <c r="WZK33" s="25"/>
      <c r="WZQ33" s="25"/>
      <c r="WZR33" s="25"/>
      <c r="WZS33" s="25"/>
      <c r="WZY33" s="25"/>
      <c r="WZZ33" s="25"/>
      <c r="XAA33" s="25"/>
      <c r="XAG33" s="25"/>
      <c r="XAH33" s="25"/>
      <c r="XAI33" s="25"/>
      <c r="XAO33" s="25"/>
      <c r="XAP33" s="25"/>
      <c r="XAQ33" s="25"/>
      <c r="XAW33" s="25"/>
      <c r="XAX33" s="25"/>
      <c r="XAY33" s="25"/>
      <c r="XBE33" s="25"/>
      <c r="XBF33" s="25"/>
      <c r="XBG33" s="25"/>
      <c r="XBM33" s="25"/>
      <c r="XBN33" s="25"/>
      <c r="XBO33" s="25"/>
      <c r="XBU33" s="25"/>
      <c r="XBV33" s="25"/>
      <c r="XBW33" s="25"/>
      <c r="XCC33" s="25"/>
      <c r="XCD33" s="25"/>
      <c r="XCE33" s="25"/>
      <c r="XCK33" s="25"/>
      <c r="XCL33" s="25"/>
      <c r="XCM33" s="25"/>
      <c r="XCS33" s="25"/>
      <c r="XCT33" s="25"/>
      <c r="XCU33" s="25"/>
      <c r="XDA33" s="25"/>
      <c r="XDB33" s="25"/>
      <c r="XDC33" s="25"/>
      <c r="XDI33" s="25"/>
      <c r="XDJ33" s="25"/>
      <c r="XDK33" s="25"/>
      <c r="XDQ33" s="25"/>
      <c r="XDR33" s="25"/>
      <c r="XDS33" s="25"/>
      <c r="XDY33" s="25"/>
      <c r="XDZ33" s="25"/>
      <c r="XEA33" s="25"/>
      <c r="XEG33" s="25"/>
      <c r="XEH33" s="25"/>
      <c r="XEI33" s="25"/>
      <c r="XEO33" s="25"/>
      <c r="XEP33" s="25"/>
      <c r="XEQ33" s="25"/>
      <c r="XEW33" s="25"/>
      <c r="XEX33" s="25"/>
      <c r="XEY33" s="25"/>
    </row>
    <row r="34" spans="1:1019 1025:2043 2049:3067 3073:4091 4097:5115 5121:6139 6145:7163 7169:8187 8193:9211 9217:10235 10241:11259 11265:12283 12289:13307 13313:14331 14337:15355 15361:16379" x14ac:dyDescent="0.25">
      <c r="A34" s="16" t="s">
        <v>6</v>
      </c>
      <c r="B34" s="15" t="s">
        <v>150</v>
      </c>
      <c r="C34" s="15"/>
      <c r="D34" s="15"/>
      <c r="E34" s="15"/>
      <c r="F34" s="15"/>
      <c r="G34" s="15"/>
      <c r="H34" s="15"/>
      <c r="I34" s="9"/>
      <c r="J34" s="9"/>
      <c r="K34" s="9"/>
    </row>
    <row r="35" spans="1:1019 1025:2043 2049:3067 3073:4091 4097:5115 5121:6139 6145:7163 7169:8187 8193:9211 9217:10235 10241:11259 11265:12283 12289:13307 13313:14331 14337:15355 15361:16379" x14ac:dyDescent="0.25">
      <c r="A35" s="16" t="s">
        <v>3</v>
      </c>
      <c r="B35" s="15" t="s">
        <v>144</v>
      </c>
      <c r="C35" s="15"/>
      <c r="D35" s="15"/>
      <c r="E35" s="15"/>
      <c r="F35" s="15"/>
      <c r="G35" s="15"/>
      <c r="H35" s="15"/>
      <c r="I35" s="9"/>
      <c r="J35" s="9"/>
      <c r="K35" s="9"/>
    </row>
    <row r="36" spans="1:1019 1025:2043 2049:3067 3073:4091 4097:5115 5121:6139 6145:7163 7169:8187 8193:9211 9217:10235 10241:11259 11265:12283 12289:13307 13313:14331 14337:15355 15361:16379" x14ac:dyDescent="0.25">
      <c r="A36" s="16" t="s">
        <v>5</v>
      </c>
      <c r="B36" s="15">
        <v>1</v>
      </c>
      <c r="C36" s="15"/>
      <c r="D36" s="15"/>
      <c r="E36" s="15"/>
      <c r="F36" s="15"/>
      <c r="G36" s="15"/>
      <c r="H36" s="15"/>
      <c r="I36" s="9"/>
      <c r="J36" s="9"/>
      <c r="K36" s="9"/>
    </row>
    <row r="37" spans="1:1019 1025:2043 2049:3067 3073:4091 4097:5115 5121:6139 6145:7163 7169:8187 8193:9211 9217:10235 10241:11259 11265:12283 12289:13307 13313:14331 14337:15355 15361:16379" x14ac:dyDescent="0.25">
      <c r="A37" s="16" t="s">
        <v>7</v>
      </c>
      <c r="B37" s="15" t="s">
        <v>8</v>
      </c>
      <c r="C37" s="15"/>
      <c r="D37" s="15"/>
      <c r="E37" s="15"/>
      <c r="F37" s="15"/>
      <c r="G37" s="15"/>
      <c r="H37" s="15"/>
      <c r="I37" s="9"/>
      <c r="J37" s="9"/>
      <c r="K37" s="9"/>
    </row>
    <row r="38" spans="1:1019 1025:2043 2049:3067 3073:4091 4097:5115 5121:6139 6145:7163 7169:8187 8193:9211 9217:10235 10241:11259 11265:12283 12289:13307 13313:14331 14337:15355 15361:16379" x14ac:dyDescent="0.25">
      <c r="A38" s="16" t="s">
        <v>2</v>
      </c>
      <c r="B38" s="15" t="s">
        <v>151</v>
      </c>
      <c r="C38" s="15"/>
      <c r="D38" s="15"/>
      <c r="E38" s="15"/>
      <c r="F38" s="15"/>
      <c r="G38" s="15"/>
      <c r="H38" s="15"/>
      <c r="I38" s="9"/>
      <c r="J38" s="9"/>
      <c r="K38" s="9"/>
    </row>
    <row r="39" spans="1:1019 1025:2043 2049:3067 3073:4091 4097:5115 5121:6139 6145:7163 7169:8187 8193:9211 9217:10235 10241:11259 11265:12283 12289:13307 13313:14331 14337:15355 15361:16379" x14ac:dyDescent="0.25">
      <c r="A39" s="16" t="s">
        <v>9</v>
      </c>
      <c r="B39" s="15"/>
      <c r="C39" s="15"/>
      <c r="D39" s="15"/>
      <c r="E39" s="15"/>
      <c r="F39" s="15"/>
      <c r="G39" s="15"/>
      <c r="H39" s="15"/>
    </row>
    <row r="40" spans="1:1019 1025:2043 2049:3067 3073:4091 4097:5115 5121:6139 6145:7163 7169:8187 8193:9211 9217:10235 10241:11259 11265:12283 12289:13307 13313:14331 14337:15355 15361:16379" x14ac:dyDescent="0.25">
      <c r="A40" s="16" t="s">
        <v>10</v>
      </c>
      <c r="B40" s="16" t="s">
        <v>6</v>
      </c>
      <c r="C40" s="16" t="s">
        <v>3</v>
      </c>
      <c r="D40" s="16" t="s">
        <v>11</v>
      </c>
      <c r="E40" s="16" t="s">
        <v>7</v>
      </c>
      <c r="F40" s="16" t="s">
        <v>13</v>
      </c>
      <c r="G40" s="16" t="s">
        <v>12</v>
      </c>
      <c r="H40" s="11" t="s">
        <v>0</v>
      </c>
      <c r="I40" s="1" t="s">
        <v>2</v>
      </c>
    </row>
    <row r="41" spans="1:1019 1025:2043 2049:3067 3073:4091 4097:5115 5121:6139 6145:7163 7169:8187 8193:9211 9217:10235 10241:11259 11265:12283 12289:13307 13313:14331 14337:15355 15361:16379" x14ac:dyDescent="0.25">
      <c r="A41" s="15" t="s">
        <v>149</v>
      </c>
      <c r="B41" s="15" t="s">
        <v>150</v>
      </c>
      <c r="C41" s="15" t="s">
        <v>144</v>
      </c>
      <c r="D41" s="15">
        <v>1</v>
      </c>
      <c r="E41" s="15" t="s">
        <v>8</v>
      </c>
      <c r="F41" s="15" t="s">
        <v>14</v>
      </c>
      <c r="G41" s="15"/>
      <c r="H41" s="12" t="str">
        <f>Intro!$B$3</f>
        <v>EV battery metals</v>
      </c>
    </row>
    <row r="42" spans="1:1019 1025:2043 2049:3067 3073:4091 4097:5115 5121:6139 6145:7163 7169:8187 8193:9211 9217:10235 10241:11259 11265:12283 12289:13307 13313:14331 14337:15355 15361:16379" x14ac:dyDescent="0.25">
      <c r="A42" s="15" t="s">
        <v>143</v>
      </c>
      <c r="B42" s="15" t="s">
        <v>145</v>
      </c>
      <c r="C42" s="15" t="s">
        <v>144</v>
      </c>
      <c r="D42" s="20">
        <v>74</v>
      </c>
      <c r="E42" s="15" t="s">
        <v>8</v>
      </c>
      <c r="F42" s="15" t="s">
        <v>15</v>
      </c>
      <c r="G42" s="15"/>
      <c r="H42" s="12" t="str">
        <f>Intro!$B$3</f>
        <v>EV battery metals</v>
      </c>
    </row>
    <row r="43" spans="1:1019 1025:2043 2049:3067 3073:4091 4097:5115 5121:6139 6145:7163 7169:8187 8193:9211 9217:10235 10241:11259 11265:12283 12289:13307 13313:14331 14337:15355 15361:16379" x14ac:dyDescent="0.25">
      <c r="A43" s="12" t="s">
        <v>246</v>
      </c>
      <c r="B43" s="15" t="s">
        <v>29</v>
      </c>
      <c r="C43" s="15" t="s">
        <v>144</v>
      </c>
      <c r="D43" s="20">
        <v>3.0086695138888886</v>
      </c>
      <c r="E43" s="15" t="s">
        <v>28</v>
      </c>
      <c r="F43" s="15" t="s">
        <v>15</v>
      </c>
      <c r="H43" s="12" t="str">
        <f>Intro!$B$4</f>
        <v>ecoinvent 3.9.1 cutoff</v>
      </c>
    </row>
    <row r="44" spans="1:1019 1025:2043 2049:3067 3073:4091 4097:5115 5121:6139 6145:7163 7169:8187 8193:9211 9217:10235 10241:11259 11265:12283 12289:13307 13313:14331 14337:15355 15361:16379" x14ac:dyDescent="0.25">
      <c r="A44" s="12" t="s">
        <v>152</v>
      </c>
      <c r="B44" s="12" t="s">
        <v>153</v>
      </c>
      <c r="C44" s="15" t="s">
        <v>24</v>
      </c>
      <c r="D44" s="24">
        <v>0.52289999999999992</v>
      </c>
      <c r="E44" s="15" t="s">
        <v>8</v>
      </c>
      <c r="F44" s="15" t="s">
        <v>15</v>
      </c>
      <c r="H44" s="12" t="str">
        <f>Intro!$B$4</f>
        <v>ecoinvent 3.9.1 cutoff</v>
      </c>
    </row>
    <row r="45" spans="1:1019 1025:2043 2049:3067 3073:4091 4097:5115 5121:6139 6145:7163 7169:8187 8193:9211 9217:10235 10241:11259 11265:12283 12289:13307 13313:14331 14337:15355 15361:16379" x14ac:dyDescent="0.25">
      <c r="A45" s="12" t="s">
        <v>154</v>
      </c>
      <c r="B45" s="12" t="s">
        <v>155</v>
      </c>
      <c r="C45" s="15" t="s">
        <v>24</v>
      </c>
      <c r="D45" s="20">
        <v>1.4357</v>
      </c>
      <c r="E45" s="15" t="s">
        <v>8</v>
      </c>
      <c r="F45" s="15" t="s">
        <v>15</v>
      </c>
      <c r="H45" s="12" t="str">
        <f>Intro!$B$4</f>
        <v>ecoinvent 3.9.1 cutoff</v>
      </c>
    </row>
    <row r="46" spans="1:1019 1025:2043 2049:3067 3073:4091 4097:5115 5121:6139 6145:7163 7169:8187 8193:9211 9217:10235 10241:11259 11265:12283 12289:13307 13313:14331 14337:15355 15361:16379" x14ac:dyDescent="0.25">
      <c r="A46" s="12" t="s">
        <v>156</v>
      </c>
      <c r="B46" s="12" t="s">
        <v>157</v>
      </c>
      <c r="C46" s="15" t="s">
        <v>18</v>
      </c>
      <c r="D46" s="20">
        <v>0.41125</v>
      </c>
      <c r="E46" s="15" t="s">
        <v>8</v>
      </c>
      <c r="F46" s="15" t="s">
        <v>15</v>
      </c>
      <c r="H46" s="12" t="str">
        <f>Intro!$B$4</f>
        <v>ecoinvent 3.9.1 cutoff</v>
      </c>
    </row>
    <row r="47" spans="1:1019 1025:2043 2049:3067 3073:4091 4097:5115 5121:6139 6145:7163 7169:8187 8193:9211 9217:10235 10241:11259 11265:12283 12289:13307 13313:14331 14337:15355 15361:16379" x14ac:dyDescent="0.25">
      <c r="A47" s="12" t="s">
        <v>158</v>
      </c>
      <c r="B47" s="12" t="s">
        <v>159</v>
      </c>
      <c r="C47" s="15" t="s">
        <v>18</v>
      </c>
      <c r="D47" s="20">
        <v>6.3E-2</v>
      </c>
      <c r="E47" s="15" t="s">
        <v>8</v>
      </c>
      <c r="F47" s="15" t="s">
        <v>15</v>
      </c>
      <c r="H47" s="12" t="str">
        <f>Intro!$B$4</f>
        <v>ecoinvent 3.9.1 cutoff</v>
      </c>
    </row>
    <row r="48" spans="1:1019 1025:2043 2049:3067 3073:4091 4097:5115 5121:6139 6145:7163 7169:8187 8193:9211 9217:10235 10241:11259 11265:12283 12289:13307 13313:14331 14337:15355 15361:16379" x14ac:dyDescent="0.25">
      <c r="A48" s="12" t="s">
        <v>160</v>
      </c>
      <c r="B48" s="12" t="s">
        <v>161</v>
      </c>
      <c r="C48" s="15" t="s">
        <v>18</v>
      </c>
      <c r="D48" s="20">
        <v>1.10355</v>
      </c>
      <c r="E48" s="15" t="s">
        <v>8</v>
      </c>
      <c r="F48" s="15" t="s">
        <v>15</v>
      </c>
      <c r="H48" s="12" t="str">
        <f>Intro!$B$4</f>
        <v>ecoinvent 3.9.1 cutoff</v>
      </c>
    </row>
    <row r="49" spans="1:1019 1025:2043 2049:3067 3073:4091 4097:5115 5121:6139 6145:7163 7169:8187 8193:9211 9217:10235 10241:11259 11265:12283 12289:13307 13313:14331 14337:15355 15361:16379" x14ac:dyDescent="0.25">
      <c r="A49" s="12" t="s">
        <v>162</v>
      </c>
      <c r="B49" s="12" t="s">
        <v>25</v>
      </c>
      <c r="C49" s="15" t="s">
        <v>18</v>
      </c>
      <c r="D49" s="24">
        <v>2.7</v>
      </c>
      <c r="E49" s="15" t="s">
        <v>17</v>
      </c>
      <c r="F49" s="15" t="s">
        <v>15</v>
      </c>
      <c r="H49" s="12" t="str">
        <f>Intro!$B$4</f>
        <v>ecoinvent 3.9.1 cutoff</v>
      </c>
      <c r="I49" t="s">
        <v>360</v>
      </c>
    </row>
    <row r="50" spans="1:1019 1025:2043 2049:3067 3073:4091 4097:5115 5121:6139 6145:7163 7169:8187 8193:9211 9217:10235 10241:11259 11265:12283 12289:13307 13313:14331 14337:15355 15361:16379" x14ac:dyDescent="0.25">
      <c r="A50" s="12" t="s">
        <v>16</v>
      </c>
      <c r="B50" s="12" t="s">
        <v>19</v>
      </c>
      <c r="C50" s="15" t="s">
        <v>18</v>
      </c>
      <c r="D50" s="20">
        <v>13</v>
      </c>
      <c r="E50" s="15" t="s">
        <v>17</v>
      </c>
      <c r="F50" s="15" t="s">
        <v>15</v>
      </c>
      <c r="H50" s="12" t="str">
        <f>Intro!$B$4</f>
        <v>ecoinvent 3.9.1 cutoff</v>
      </c>
      <c r="I50" t="s">
        <v>359</v>
      </c>
    </row>
    <row r="51" spans="1:1019 1025:2043 2049:3067 3073:4091 4097:5115 5121:6139 6145:7163 7169:8187 8193:9211 9217:10235 10241:11259 11265:12283 12289:13307 13313:14331 14337:15355 15361:16379" x14ac:dyDescent="0.25">
      <c r="A51" s="12" t="s">
        <v>164</v>
      </c>
      <c r="B51" s="12" t="s">
        <v>87</v>
      </c>
      <c r="C51" s="15" t="s">
        <v>18</v>
      </c>
      <c r="D51" s="20">
        <v>-22</v>
      </c>
      <c r="E51" s="15" t="s">
        <v>8</v>
      </c>
      <c r="F51" s="15" t="s">
        <v>15</v>
      </c>
      <c r="H51" s="12" t="str">
        <f>Intro!$B$4</f>
        <v>ecoinvent 3.9.1 cutoff</v>
      </c>
    </row>
    <row r="52" spans="1:1019 1025:2043 2049:3067 3073:4091 4097:5115 5121:6139 6145:7163 7169:8187 8193:9211 9217:10235 10241:11259 11265:12283 12289:13307 13313:14331 14337:15355 15361:16379" x14ac:dyDescent="0.25">
      <c r="A52" s="12" t="s">
        <v>165</v>
      </c>
      <c r="B52" s="12" t="s">
        <v>167</v>
      </c>
      <c r="C52" s="12" t="s">
        <v>166</v>
      </c>
      <c r="D52" s="12">
        <v>-22</v>
      </c>
      <c r="E52" s="12" t="s">
        <v>8</v>
      </c>
      <c r="F52" s="12" t="s">
        <v>15</v>
      </c>
      <c r="H52" s="12" t="str">
        <f>Intro!$B$4</f>
        <v>ecoinvent 3.9.1 cutoff</v>
      </c>
    </row>
    <row r="53" spans="1:1019 1025:2043 2049:3067 3073:4091 4097:5115 5121:6139 6145:7163 7169:8187 8193:9211 9217:10235 10241:11259 11265:12283 12289:13307 13313:14331 14337:15355 15361:16379" x14ac:dyDescent="0.25">
      <c r="A53" s="12" t="s">
        <v>107</v>
      </c>
      <c r="D53" s="20">
        <v>5.2141045950000006E-2</v>
      </c>
      <c r="E53" s="15" t="s">
        <v>49</v>
      </c>
      <c r="F53" s="15" t="s">
        <v>44</v>
      </c>
      <c r="G53" s="15" t="s">
        <v>100</v>
      </c>
      <c r="H53" s="12" t="str">
        <f>Intro!$B$5</f>
        <v>biosphere3</v>
      </c>
    </row>
    <row r="54" spans="1:1019 1025:2043 2049:3067 3073:4091 4097:5115 5121:6139 6145:7163 7169:8187 8193:9211 9217:10235 10241:11259 11265:12283 12289:13307 13313:14331 14337:15355 15361:16379" x14ac:dyDescent="0.25">
      <c r="A54" s="12" t="s">
        <v>163</v>
      </c>
      <c r="D54" s="20">
        <v>1.0066E-2</v>
      </c>
      <c r="E54" s="15" t="s">
        <v>8</v>
      </c>
      <c r="F54" s="15" t="s">
        <v>44</v>
      </c>
      <c r="G54" s="12" t="s">
        <v>43</v>
      </c>
      <c r="H54" s="12" t="str">
        <f>Intro!$B$5</f>
        <v>biosphere3</v>
      </c>
    </row>
    <row r="55" spans="1:1019 1025:2043 2049:3067 3073:4091 4097:5115 5121:6139 6145:7163 7169:8187 8193:9211 9217:10235 10241:11259 11265:12283 12289:13307 13313:14331 14337:15355 15361:16379" s="10" customFormat="1" x14ac:dyDescent="0.25">
      <c r="A55" s="14"/>
      <c r="B55" s="14"/>
      <c r="C55" s="14"/>
      <c r="D55" s="14"/>
      <c r="E55" s="14"/>
      <c r="F55" s="14"/>
      <c r="G55" s="14"/>
      <c r="H55" s="14"/>
    </row>
    <row r="56" spans="1:1019 1025:2043 2049:3067 3073:4091 4097:5115 5121:6139 6145:7163 7169:8187 8193:9211 9217:10235 10241:11259 11265:12283 12289:13307 13313:14331 14337:15355 15361:16379" s="9" customFormat="1" x14ac:dyDescent="0.25">
      <c r="A56" s="16" t="s">
        <v>1</v>
      </c>
      <c r="B56" s="16" t="s">
        <v>143</v>
      </c>
      <c r="C56" s="16"/>
      <c r="D56" s="15"/>
      <c r="E56" s="15"/>
      <c r="F56" s="15"/>
      <c r="G56" s="15"/>
      <c r="H56" s="15"/>
      <c r="I56" s="25"/>
      <c r="J56" s="25"/>
      <c r="K56" s="25"/>
      <c r="Q56" s="25"/>
      <c r="R56" s="25"/>
      <c r="S56" s="25"/>
      <c r="Y56" s="25"/>
      <c r="Z56" s="25"/>
      <c r="AA56" s="25"/>
      <c r="AG56" s="25"/>
      <c r="AH56" s="25"/>
      <c r="AI56" s="25"/>
      <c r="AO56" s="25"/>
      <c r="AP56" s="25"/>
      <c r="AQ56" s="25"/>
      <c r="AW56" s="25"/>
      <c r="AX56" s="25"/>
      <c r="AY56" s="25"/>
      <c r="BE56" s="25"/>
      <c r="BF56" s="25"/>
      <c r="BG56" s="25"/>
      <c r="BM56" s="25"/>
      <c r="BN56" s="25"/>
      <c r="BO56" s="25"/>
      <c r="BU56" s="25"/>
      <c r="BV56" s="25"/>
      <c r="BW56" s="25"/>
      <c r="CC56" s="25"/>
      <c r="CD56" s="25"/>
      <c r="CE56" s="25"/>
      <c r="CK56" s="25"/>
      <c r="CL56" s="25"/>
      <c r="CM56" s="25"/>
      <c r="CS56" s="25"/>
      <c r="CT56" s="25"/>
      <c r="CU56" s="25"/>
      <c r="DA56" s="25"/>
      <c r="DB56" s="25"/>
      <c r="DC56" s="25"/>
      <c r="DI56" s="25"/>
      <c r="DJ56" s="25"/>
      <c r="DK56" s="25"/>
      <c r="DQ56" s="25"/>
      <c r="DR56" s="25"/>
      <c r="DS56" s="25"/>
      <c r="DY56" s="25"/>
      <c r="DZ56" s="25"/>
      <c r="EA56" s="25"/>
      <c r="EG56" s="25"/>
      <c r="EH56" s="25"/>
      <c r="EI56" s="25"/>
      <c r="EO56" s="25"/>
      <c r="EP56" s="25"/>
      <c r="EQ56" s="25"/>
      <c r="EW56" s="25"/>
      <c r="EX56" s="25"/>
      <c r="EY56" s="25"/>
      <c r="FE56" s="25"/>
      <c r="FF56" s="25"/>
      <c r="FG56" s="25"/>
      <c r="FM56" s="25"/>
      <c r="FN56" s="25"/>
      <c r="FO56" s="25"/>
      <c r="FU56" s="25"/>
      <c r="FV56" s="25"/>
      <c r="FW56" s="25"/>
      <c r="GC56" s="25"/>
      <c r="GD56" s="25"/>
      <c r="GE56" s="25"/>
      <c r="GK56" s="25"/>
      <c r="GL56" s="25"/>
      <c r="GM56" s="25"/>
      <c r="GS56" s="25"/>
      <c r="GT56" s="25"/>
      <c r="GU56" s="25"/>
      <c r="HA56" s="25"/>
      <c r="HB56" s="25"/>
      <c r="HC56" s="25"/>
      <c r="HI56" s="25"/>
      <c r="HJ56" s="25"/>
      <c r="HK56" s="25"/>
      <c r="HQ56" s="25"/>
      <c r="HR56" s="25"/>
      <c r="HS56" s="25"/>
      <c r="HY56" s="25"/>
      <c r="HZ56" s="25"/>
      <c r="IA56" s="25"/>
      <c r="IG56" s="25"/>
      <c r="IH56" s="25"/>
      <c r="II56" s="25"/>
      <c r="IO56" s="25"/>
      <c r="IP56" s="25"/>
      <c r="IQ56" s="25"/>
      <c r="IW56" s="25"/>
      <c r="IX56" s="25"/>
      <c r="IY56" s="25"/>
      <c r="JE56" s="25"/>
      <c r="JF56" s="25"/>
      <c r="JG56" s="25"/>
      <c r="JM56" s="25"/>
      <c r="JN56" s="25"/>
      <c r="JO56" s="25"/>
      <c r="JU56" s="25"/>
      <c r="JV56" s="25"/>
      <c r="JW56" s="25"/>
      <c r="KC56" s="25"/>
      <c r="KD56" s="25"/>
      <c r="KE56" s="25"/>
      <c r="KK56" s="25"/>
      <c r="KL56" s="25"/>
      <c r="KM56" s="25"/>
      <c r="KS56" s="25"/>
      <c r="KT56" s="25"/>
      <c r="KU56" s="25"/>
      <c r="LA56" s="25"/>
      <c r="LB56" s="25"/>
      <c r="LC56" s="25"/>
      <c r="LI56" s="25"/>
      <c r="LJ56" s="25"/>
      <c r="LK56" s="25"/>
      <c r="LQ56" s="25"/>
      <c r="LR56" s="25"/>
      <c r="LS56" s="25"/>
      <c r="LY56" s="25"/>
      <c r="LZ56" s="25"/>
      <c r="MA56" s="25"/>
      <c r="MG56" s="25"/>
      <c r="MH56" s="25"/>
      <c r="MI56" s="25"/>
      <c r="MO56" s="25"/>
      <c r="MP56" s="25"/>
      <c r="MQ56" s="25"/>
      <c r="MW56" s="25"/>
      <c r="MX56" s="25"/>
      <c r="MY56" s="25"/>
      <c r="NE56" s="25"/>
      <c r="NF56" s="25"/>
      <c r="NG56" s="25"/>
      <c r="NM56" s="25"/>
      <c r="NN56" s="25"/>
      <c r="NO56" s="25"/>
      <c r="NU56" s="25"/>
      <c r="NV56" s="25"/>
      <c r="NW56" s="25"/>
      <c r="OC56" s="25"/>
      <c r="OD56" s="25"/>
      <c r="OE56" s="25"/>
      <c r="OK56" s="25"/>
      <c r="OL56" s="25"/>
      <c r="OM56" s="25"/>
      <c r="OS56" s="25"/>
      <c r="OT56" s="25"/>
      <c r="OU56" s="25"/>
      <c r="PA56" s="25"/>
      <c r="PB56" s="25"/>
      <c r="PC56" s="25"/>
      <c r="PI56" s="25"/>
      <c r="PJ56" s="25"/>
      <c r="PK56" s="25"/>
      <c r="PQ56" s="25"/>
      <c r="PR56" s="25"/>
      <c r="PS56" s="25"/>
      <c r="PY56" s="25"/>
      <c r="PZ56" s="25"/>
      <c r="QA56" s="25"/>
      <c r="QG56" s="25"/>
      <c r="QH56" s="25"/>
      <c r="QI56" s="25"/>
      <c r="QO56" s="25"/>
      <c r="QP56" s="25"/>
      <c r="QQ56" s="25"/>
      <c r="QW56" s="25"/>
      <c r="QX56" s="25"/>
      <c r="QY56" s="25"/>
      <c r="RE56" s="25"/>
      <c r="RF56" s="25"/>
      <c r="RG56" s="25"/>
      <c r="RM56" s="25"/>
      <c r="RN56" s="25"/>
      <c r="RO56" s="25"/>
      <c r="RU56" s="25"/>
      <c r="RV56" s="25"/>
      <c r="RW56" s="25"/>
      <c r="SC56" s="25"/>
      <c r="SD56" s="25"/>
      <c r="SE56" s="25"/>
      <c r="SK56" s="25"/>
      <c r="SL56" s="25"/>
      <c r="SM56" s="25"/>
      <c r="SS56" s="25"/>
      <c r="ST56" s="25"/>
      <c r="SU56" s="25"/>
      <c r="TA56" s="25"/>
      <c r="TB56" s="25"/>
      <c r="TC56" s="25"/>
      <c r="TI56" s="25"/>
      <c r="TJ56" s="25"/>
      <c r="TK56" s="25"/>
      <c r="TQ56" s="25"/>
      <c r="TR56" s="25"/>
      <c r="TS56" s="25"/>
      <c r="TY56" s="25"/>
      <c r="TZ56" s="25"/>
      <c r="UA56" s="25"/>
      <c r="UG56" s="25"/>
      <c r="UH56" s="25"/>
      <c r="UI56" s="25"/>
      <c r="UO56" s="25"/>
      <c r="UP56" s="25"/>
      <c r="UQ56" s="25"/>
      <c r="UW56" s="25"/>
      <c r="UX56" s="25"/>
      <c r="UY56" s="25"/>
      <c r="VE56" s="25"/>
      <c r="VF56" s="25"/>
      <c r="VG56" s="25"/>
      <c r="VM56" s="25"/>
      <c r="VN56" s="25"/>
      <c r="VO56" s="25"/>
      <c r="VU56" s="25"/>
      <c r="VV56" s="25"/>
      <c r="VW56" s="25"/>
      <c r="WC56" s="25"/>
      <c r="WD56" s="25"/>
      <c r="WE56" s="25"/>
      <c r="WK56" s="25"/>
      <c r="WL56" s="25"/>
      <c r="WM56" s="25"/>
      <c r="WS56" s="25"/>
      <c r="WT56" s="25"/>
      <c r="WU56" s="25"/>
      <c r="XA56" s="25"/>
      <c r="XB56" s="25"/>
      <c r="XC56" s="25"/>
      <c r="XI56" s="25"/>
      <c r="XJ56" s="25"/>
      <c r="XK56" s="25"/>
      <c r="XQ56" s="25"/>
      <c r="XR56" s="25"/>
      <c r="XS56" s="25"/>
      <c r="XY56" s="25"/>
      <c r="XZ56" s="25"/>
      <c r="YA56" s="25"/>
      <c r="YG56" s="25"/>
      <c r="YH56" s="25"/>
      <c r="YI56" s="25"/>
      <c r="YO56" s="25"/>
      <c r="YP56" s="25"/>
      <c r="YQ56" s="25"/>
      <c r="YW56" s="25"/>
      <c r="YX56" s="25"/>
      <c r="YY56" s="25"/>
      <c r="ZE56" s="25"/>
      <c r="ZF56" s="25"/>
      <c r="ZG56" s="25"/>
      <c r="ZM56" s="25"/>
      <c r="ZN56" s="25"/>
      <c r="ZO56" s="25"/>
      <c r="ZU56" s="25"/>
      <c r="ZV56" s="25"/>
      <c r="ZW56" s="25"/>
      <c r="AAC56" s="25"/>
      <c r="AAD56" s="25"/>
      <c r="AAE56" s="25"/>
      <c r="AAK56" s="25"/>
      <c r="AAL56" s="25"/>
      <c r="AAM56" s="25"/>
      <c r="AAS56" s="25"/>
      <c r="AAT56" s="25"/>
      <c r="AAU56" s="25"/>
      <c r="ABA56" s="25"/>
      <c r="ABB56" s="25"/>
      <c r="ABC56" s="25"/>
      <c r="ABI56" s="25"/>
      <c r="ABJ56" s="25"/>
      <c r="ABK56" s="25"/>
      <c r="ABQ56" s="25"/>
      <c r="ABR56" s="25"/>
      <c r="ABS56" s="25"/>
      <c r="ABY56" s="25"/>
      <c r="ABZ56" s="25"/>
      <c r="ACA56" s="25"/>
      <c r="ACG56" s="25"/>
      <c r="ACH56" s="25"/>
      <c r="ACI56" s="25"/>
      <c r="ACO56" s="25"/>
      <c r="ACP56" s="25"/>
      <c r="ACQ56" s="25"/>
      <c r="ACW56" s="25"/>
      <c r="ACX56" s="25"/>
      <c r="ACY56" s="25"/>
      <c r="ADE56" s="25"/>
      <c r="ADF56" s="25"/>
      <c r="ADG56" s="25"/>
      <c r="ADM56" s="25"/>
      <c r="ADN56" s="25"/>
      <c r="ADO56" s="25"/>
      <c r="ADU56" s="25"/>
      <c r="ADV56" s="25"/>
      <c r="ADW56" s="25"/>
      <c r="AEC56" s="25"/>
      <c r="AED56" s="25"/>
      <c r="AEE56" s="25"/>
      <c r="AEK56" s="25"/>
      <c r="AEL56" s="25"/>
      <c r="AEM56" s="25"/>
      <c r="AES56" s="25"/>
      <c r="AET56" s="25"/>
      <c r="AEU56" s="25"/>
      <c r="AFA56" s="25"/>
      <c r="AFB56" s="25"/>
      <c r="AFC56" s="25"/>
      <c r="AFI56" s="25"/>
      <c r="AFJ56" s="25"/>
      <c r="AFK56" s="25"/>
      <c r="AFQ56" s="25"/>
      <c r="AFR56" s="25"/>
      <c r="AFS56" s="25"/>
      <c r="AFY56" s="25"/>
      <c r="AFZ56" s="25"/>
      <c r="AGA56" s="25"/>
      <c r="AGG56" s="25"/>
      <c r="AGH56" s="25"/>
      <c r="AGI56" s="25"/>
      <c r="AGO56" s="25"/>
      <c r="AGP56" s="25"/>
      <c r="AGQ56" s="25"/>
      <c r="AGW56" s="25"/>
      <c r="AGX56" s="25"/>
      <c r="AGY56" s="25"/>
      <c r="AHE56" s="25"/>
      <c r="AHF56" s="25"/>
      <c r="AHG56" s="25"/>
      <c r="AHM56" s="25"/>
      <c r="AHN56" s="25"/>
      <c r="AHO56" s="25"/>
      <c r="AHU56" s="25"/>
      <c r="AHV56" s="25"/>
      <c r="AHW56" s="25"/>
      <c r="AIC56" s="25"/>
      <c r="AID56" s="25"/>
      <c r="AIE56" s="25"/>
      <c r="AIK56" s="25"/>
      <c r="AIL56" s="25"/>
      <c r="AIM56" s="25"/>
      <c r="AIS56" s="25"/>
      <c r="AIT56" s="25"/>
      <c r="AIU56" s="25"/>
      <c r="AJA56" s="25"/>
      <c r="AJB56" s="25"/>
      <c r="AJC56" s="25"/>
      <c r="AJI56" s="25"/>
      <c r="AJJ56" s="25"/>
      <c r="AJK56" s="25"/>
      <c r="AJQ56" s="25"/>
      <c r="AJR56" s="25"/>
      <c r="AJS56" s="25"/>
      <c r="AJY56" s="25"/>
      <c r="AJZ56" s="25"/>
      <c r="AKA56" s="25"/>
      <c r="AKG56" s="25"/>
      <c r="AKH56" s="25"/>
      <c r="AKI56" s="25"/>
      <c r="AKO56" s="25"/>
      <c r="AKP56" s="25"/>
      <c r="AKQ56" s="25"/>
      <c r="AKW56" s="25"/>
      <c r="AKX56" s="25"/>
      <c r="AKY56" s="25"/>
      <c r="ALE56" s="25"/>
      <c r="ALF56" s="25"/>
      <c r="ALG56" s="25"/>
      <c r="ALM56" s="25"/>
      <c r="ALN56" s="25"/>
      <c r="ALO56" s="25"/>
      <c r="ALU56" s="25"/>
      <c r="ALV56" s="25"/>
      <c r="ALW56" s="25"/>
      <c r="AMC56" s="25"/>
      <c r="AMD56" s="25"/>
      <c r="AME56" s="25"/>
      <c r="AMK56" s="25"/>
      <c r="AML56" s="25"/>
      <c r="AMM56" s="25"/>
      <c r="AMS56" s="25"/>
      <c r="AMT56" s="25"/>
      <c r="AMU56" s="25"/>
      <c r="ANA56" s="25"/>
      <c r="ANB56" s="25"/>
      <c r="ANC56" s="25"/>
      <c r="ANI56" s="25"/>
      <c r="ANJ56" s="25"/>
      <c r="ANK56" s="25"/>
      <c r="ANQ56" s="25"/>
      <c r="ANR56" s="25"/>
      <c r="ANS56" s="25"/>
      <c r="ANY56" s="25"/>
      <c r="ANZ56" s="25"/>
      <c r="AOA56" s="25"/>
      <c r="AOG56" s="25"/>
      <c r="AOH56" s="25"/>
      <c r="AOI56" s="25"/>
      <c r="AOO56" s="25"/>
      <c r="AOP56" s="25"/>
      <c r="AOQ56" s="25"/>
      <c r="AOW56" s="25"/>
      <c r="AOX56" s="25"/>
      <c r="AOY56" s="25"/>
      <c r="APE56" s="25"/>
      <c r="APF56" s="25"/>
      <c r="APG56" s="25"/>
      <c r="APM56" s="25"/>
      <c r="APN56" s="25"/>
      <c r="APO56" s="25"/>
      <c r="APU56" s="25"/>
      <c r="APV56" s="25"/>
      <c r="APW56" s="25"/>
      <c r="AQC56" s="25"/>
      <c r="AQD56" s="25"/>
      <c r="AQE56" s="25"/>
      <c r="AQK56" s="25"/>
      <c r="AQL56" s="25"/>
      <c r="AQM56" s="25"/>
      <c r="AQS56" s="25"/>
      <c r="AQT56" s="25"/>
      <c r="AQU56" s="25"/>
      <c r="ARA56" s="25"/>
      <c r="ARB56" s="25"/>
      <c r="ARC56" s="25"/>
      <c r="ARI56" s="25"/>
      <c r="ARJ56" s="25"/>
      <c r="ARK56" s="25"/>
      <c r="ARQ56" s="25"/>
      <c r="ARR56" s="25"/>
      <c r="ARS56" s="25"/>
      <c r="ARY56" s="25"/>
      <c r="ARZ56" s="25"/>
      <c r="ASA56" s="25"/>
      <c r="ASG56" s="25"/>
      <c r="ASH56" s="25"/>
      <c r="ASI56" s="25"/>
      <c r="ASO56" s="25"/>
      <c r="ASP56" s="25"/>
      <c r="ASQ56" s="25"/>
      <c r="ASW56" s="25"/>
      <c r="ASX56" s="25"/>
      <c r="ASY56" s="25"/>
      <c r="ATE56" s="25"/>
      <c r="ATF56" s="25"/>
      <c r="ATG56" s="25"/>
      <c r="ATM56" s="25"/>
      <c r="ATN56" s="25"/>
      <c r="ATO56" s="25"/>
      <c r="ATU56" s="25"/>
      <c r="ATV56" s="25"/>
      <c r="ATW56" s="25"/>
      <c r="AUC56" s="25"/>
      <c r="AUD56" s="25"/>
      <c r="AUE56" s="25"/>
      <c r="AUK56" s="25"/>
      <c r="AUL56" s="25"/>
      <c r="AUM56" s="25"/>
      <c r="AUS56" s="25"/>
      <c r="AUT56" s="25"/>
      <c r="AUU56" s="25"/>
      <c r="AVA56" s="25"/>
      <c r="AVB56" s="25"/>
      <c r="AVC56" s="25"/>
      <c r="AVI56" s="25"/>
      <c r="AVJ56" s="25"/>
      <c r="AVK56" s="25"/>
      <c r="AVQ56" s="25"/>
      <c r="AVR56" s="25"/>
      <c r="AVS56" s="25"/>
      <c r="AVY56" s="25"/>
      <c r="AVZ56" s="25"/>
      <c r="AWA56" s="25"/>
      <c r="AWG56" s="25"/>
      <c r="AWH56" s="25"/>
      <c r="AWI56" s="25"/>
      <c r="AWO56" s="25"/>
      <c r="AWP56" s="25"/>
      <c r="AWQ56" s="25"/>
      <c r="AWW56" s="25"/>
      <c r="AWX56" s="25"/>
      <c r="AWY56" s="25"/>
      <c r="AXE56" s="25"/>
      <c r="AXF56" s="25"/>
      <c r="AXG56" s="25"/>
      <c r="AXM56" s="25"/>
      <c r="AXN56" s="25"/>
      <c r="AXO56" s="25"/>
      <c r="AXU56" s="25"/>
      <c r="AXV56" s="25"/>
      <c r="AXW56" s="25"/>
      <c r="AYC56" s="25"/>
      <c r="AYD56" s="25"/>
      <c r="AYE56" s="25"/>
      <c r="AYK56" s="25"/>
      <c r="AYL56" s="25"/>
      <c r="AYM56" s="25"/>
      <c r="AYS56" s="25"/>
      <c r="AYT56" s="25"/>
      <c r="AYU56" s="25"/>
      <c r="AZA56" s="25"/>
      <c r="AZB56" s="25"/>
      <c r="AZC56" s="25"/>
      <c r="AZI56" s="25"/>
      <c r="AZJ56" s="25"/>
      <c r="AZK56" s="25"/>
      <c r="AZQ56" s="25"/>
      <c r="AZR56" s="25"/>
      <c r="AZS56" s="25"/>
      <c r="AZY56" s="25"/>
      <c r="AZZ56" s="25"/>
      <c r="BAA56" s="25"/>
      <c r="BAG56" s="25"/>
      <c r="BAH56" s="25"/>
      <c r="BAI56" s="25"/>
      <c r="BAO56" s="25"/>
      <c r="BAP56" s="25"/>
      <c r="BAQ56" s="25"/>
      <c r="BAW56" s="25"/>
      <c r="BAX56" s="25"/>
      <c r="BAY56" s="25"/>
      <c r="BBE56" s="25"/>
      <c r="BBF56" s="25"/>
      <c r="BBG56" s="25"/>
      <c r="BBM56" s="25"/>
      <c r="BBN56" s="25"/>
      <c r="BBO56" s="25"/>
      <c r="BBU56" s="25"/>
      <c r="BBV56" s="25"/>
      <c r="BBW56" s="25"/>
      <c r="BCC56" s="25"/>
      <c r="BCD56" s="25"/>
      <c r="BCE56" s="25"/>
      <c r="BCK56" s="25"/>
      <c r="BCL56" s="25"/>
      <c r="BCM56" s="25"/>
      <c r="BCS56" s="25"/>
      <c r="BCT56" s="25"/>
      <c r="BCU56" s="25"/>
      <c r="BDA56" s="25"/>
      <c r="BDB56" s="25"/>
      <c r="BDC56" s="25"/>
      <c r="BDI56" s="25"/>
      <c r="BDJ56" s="25"/>
      <c r="BDK56" s="25"/>
      <c r="BDQ56" s="25"/>
      <c r="BDR56" s="25"/>
      <c r="BDS56" s="25"/>
      <c r="BDY56" s="25"/>
      <c r="BDZ56" s="25"/>
      <c r="BEA56" s="25"/>
      <c r="BEG56" s="25"/>
      <c r="BEH56" s="25"/>
      <c r="BEI56" s="25"/>
      <c r="BEO56" s="25"/>
      <c r="BEP56" s="25"/>
      <c r="BEQ56" s="25"/>
      <c r="BEW56" s="25"/>
      <c r="BEX56" s="25"/>
      <c r="BEY56" s="25"/>
      <c r="BFE56" s="25"/>
      <c r="BFF56" s="25"/>
      <c r="BFG56" s="25"/>
      <c r="BFM56" s="25"/>
      <c r="BFN56" s="25"/>
      <c r="BFO56" s="25"/>
      <c r="BFU56" s="25"/>
      <c r="BFV56" s="25"/>
      <c r="BFW56" s="25"/>
      <c r="BGC56" s="25"/>
      <c r="BGD56" s="25"/>
      <c r="BGE56" s="25"/>
      <c r="BGK56" s="25"/>
      <c r="BGL56" s="25"/>
      <c r="BGM56" s="25"/>
      <c r="BGS56" s="25"/>
      <c r="BGT56" s="25"/>
      <c r="BGU56" s="25"/>
      <c r="BHA56" s="25"/>
      <c r="BHB56" s="25"/>
      <c r="BHC56" s="25"/>
      <c r="BHI56" s="25"/>
      <c r="BHJ56" s="25"/>
      <c r="BHK56" s="25"/>
      <c r="BHQ56" s="25"/>
      <c r="BHR56" s="25"/>
      <c r="BHS56" s="25"/>
      <c r="BHY56" s="25"/>
      <c r="BHZ56" s="25"/>
      <c r="BIA56" s="25"/>
      <c r="BIG56" s="25"/>
      <c r="BIH56" s="25"/>
      <c r="BII56" s="25"/>
      <c r="BIO56" s="25"/>
      <c r="BIP56" s="25"/>
      <c r="BIQ56" s="25"/>
      <c r="BIW56" s="25"/>
      <c r="BIX56" s="25"/>
      <c r="BIY56" s="25"/>
      <c r="BJE56" s="25"/>
      <c r="BJF56" s="25"/>
      <c r="BJG56" s="25"/>
      <c r="BJM56" s="25"/>
      <c r="BJN56" s="25"/>
      <c r="BJO56" s="25"/>
      <c r="BJU56" s="25"/>
      <c r="BJV56" s="25"/>
      <c r="BJW56" s="25"/>
      <c r="BKC56" s="25"/>
      <c r="BKD56" s="25"/>
      <c r="BKE56" s="25"/>
      <c r="BKK56" s="25"/>
      <c r="BKL56" s="25"/>
      <c r="BKM56" s="25"/>
      <c r="BKS56" s="25"/>
      <c r="BKT56" s="25"/>
      <c r="BKU56" s="25"/>
      <c r="BLA56" s="25"/>
      <c r="BLB56" s="25"/>
      <c r="BLC56" s="25"/>
      <c r="BLI56" s="25"/>
      <c r="BLJ56" s="25"/>
      <c r="BLK56" s="25"/>
      <c r="BLQ56" s="25"/>
      <c r="BLR56" s="25"/>
      <c r="BLS56" s="25"/>
      <c r="BLY56" s="25"/>
      <c r="BLZ56" s="25"/>
      <c r="BMA56" s="25"/>
      <c r="BMG56" s="25"/>
      <c r="BMH56" s="25"/>
      <c r="BMI56" s="25"/>
      <c r="BMO56" s="25"/>
      <c r="BMP56" s="25"/>
      <c r="BMQ56" s="25"/>
      <c r="BMW56" s="25"/>
      <c r="BMX56" s="25"/>
      <c r="BMY56" s="25"/>
      <c r="BNE56" s="25"/>
      <c r="BNF56" s="25"/>
      <c r="BNG56" s="25"/>
      <c r="BNM56" s="25"/>
      <c r="BNN56" s="25"/>
      <c r="BNO56" s="25"/>
      <c r="BNU56" s="25"/>
      <c r="BNV56" s="25"/>
      <c r="BNW56" s="25"/>
      <c r="BOC56" s="25"/>
      <c r="BOD56" s="25"/>
      <c r="BOE56" s="25"/>
      <c r="BOK56" s="25"/>
      <c r="BOL56" s="25"/>
      <c r="BOM56" s="25"/>
      <c r="BOS56" s="25"/>
      <c r="BOT56" s="25"/>
      <c r="BOU56" s="25"/>
      <c r="BPA56" s="25"/>
      <c r="BPB56" s="25"/>
      <c r="BPC56" s="25"/>
      <c r="BPI56" s="25"/>
      <c r="BPJ56" s="25"/>
      <c r="BPK56" s="25"/>
      <c r="BPQ56" s="25"/>
      <c r="BPR56" s="25"/>
      <c r="BPS56" s="25"/>
      <c r="BPY56" s="25"/>
      <c r="BPZ56" s="25"/>
      <c r="BQA56" s="25"/>
      <c r="BQG56" s="25"/>
      <c r="BQH56" s="25"/>
      <c r="BQI56" s="25"/>
      <c r="BQO56" s="25"/>
      <c r="BQP56" s="25"/>
      <c r="BQQ56" s="25"/>
      <c r="BQW56" s="25"/>
      <c r="BQX56" s="25"/>
      <c r="BQY56" s="25"/>
      <c r="BRE56" s="25"/>
      <c r="BRF56" s="25"/>
      <c r="BRG56" s="25"/>
      <c r="BRM56" s="25"/>
      <c r="BRN56" s="25"/>
      <c r="BRO56" s="25"/>
      <c r="BRU56" s="25"/>
      <c r="BRV56" s="25"/>
      <c r="BRW56" s="25"/>
      <c r="BSC56" s="25"/>
      <c r="BSD56" s="25"/>
      <c r="BSE56" s="25"/>
      <c r="BSK56" s="25"/>
      <c r="BSL56" s="25"/>
      <c r="BSM56" s="25"/>
      <c r="BSS56" s="25"/>
      <c r="BST56" s="25"/>
      <c r="BSU56" s="25"/>
      <c r="BTA56" s="25"/>
      <c r="BTB56" s="25"/>
      <c r="BTC56" s="25"/>
      <c r="BTI56" s="25"/>
      <c r="BTJ56" s="25"/>
      <c r="BTK56" s="25"/>
      <c r="BTQ56" s="25"/>
      <c r="BTR56" s="25"/>
      <c r="BTS56" s="25"/>
      <c r="BTY56" s="25"/>
      <c r="BTZ56" s="25"/>
      <c r="BUA56" s="25"/>
      <c r="BUG56" s="25"/>
      <c r="BUH56" s="25"/>
      <c r="BUI56" s="25"/>
      <c r="BUO56" s="25"/>
      <c r="BUP56" s="25"/>
      <c r="BUQ56" s="25"/>
      <c r="BUW56" s="25"/>
      <c r="BUX56" s="25"/>
      <c r="BUY56" s="25"/>
      <c r="BVE56" s="25"/>
      <c r="BVF56" s="25"/>
      <c r="BVG56" s="25"/>
      <c r="BVM56" s="25"/>
      <c r="BVN56" s="25"/>
      <c r="BVO56" s="25"/>
      <c r="BVU56" s="25"/>
      <c r="BVV56" s="25"/>
      <c r="BVW56" s="25"/>
      <c r="BWC56" s="25"/>
      <c r="BWD56" s="25"/>
      <c r="BWE56" s="25"/>
      <c r="BWK56" s="25"/>
      <c r="BWL56" s="25"/>
      <c r="BWM56" s="25"/>
      <c r="BWS56" s="25"/>
      <c r="BWT56" s="25"/>
      <c r="BWU56" s="25"/>
      <c r="BXA56" s="25"/>
      <c r="BXB56" s="25"/>
      <c r="BXC56" s="25"/>
      <c r="BXI56" s="25"/>
      <c r="BXJ56" s="25"/>
      <c r="BXK56" s="25"/>
      <c r="BXQ56" s="25"/>
      <c r="BXR56" s="25"/>
      <c r="BXS56" s="25"/>
      <c r="BXY56" s="25"/>
      <c r="BXZ56" s="25"/>
      <c r="BYA56" s="25"/>
      <c r="BYG56" s="25"/>
      <c r="BYH56" s="25"/>
      <c r="BYI56" s="25"/>
      <c r="BYO56" s="25"/>
      <c r="BYP56" s="25"/>
      <c r="BYQ56" s="25"/>
      <c r="BYW56" s="25"/>
      <c r="BYX56" s="25"/>
      <c r="BYY56" s="25"/>
      <c r="BZE56" s="25"/>
      <c r="BZF56" s="25"/>
      <c r="BZG56" s="25"/>
      <c r="BZM56" s="25"/>
      <c r="BZN56" s="25"/>
      <c r="BZO56" s="25"/>
      <c r="BZU56" s="25"/>
      <c r="BZV56" s="25"/>
      <c r="BZW56" s="25"/>
      <c r="CAC56" s="25"/>
      <c r="CAD56" s="25"/>
      <c r="CAE56" s="25"/>
      <c r="CAK56" s="25"/>
      <c r="CAL56" s="25"/>
      <c r="CAM56" s="25"/>
      <c r="CAS56" s="25"/>
      <c r="CAT56" s="25"/>
      <c r="CAU56" s="25"/>
      <c r="CBA56" s="25"/>
      <c r="CBB56" s="25"/>
      <c r="CBC56" s="25"/>
      <c r="CBI56" s="25"/>
      <c r="CBJ56" s="25"/>
      <c r="CBK56" s="25"/>
      <c r="CBQ56" s="25"/>
      <c r="CBR56" s="25"/>
      <c r="CBS56" s="25"/>
      <c r="CBY56" s="25"/>
      <c r="CBZ56" s="25"/>
      <c r="CCA56" s="25"/>
      <c r="CCG56" s="25"/>
      <c r="CCH56" s="25"/>
      <c r="CCI56" s="25"/>
      <c r="CCO56" s="25"/>
      <c r="CCP56" s="25"/>
      <c r="CCQ56" s="25"/>
      <c r="CCW56" s="25"/>
      <c r="CCX56" s="25"/>
      <c r="CCY56" s="25"/>
      <c r="CDE56" s="25"/>
      <c r="CDF56" s="25"/>
      <c r="CDG56" s="25"/>
      <c r="CDM56" s="25"/>
      <c r="CDN56" s="25"/>
      <c r="CDO56" s="25"/>
      <c r="CDU56" s="25"/>
      <c r="CDV56" s="25"/>
      <c r="CDW56" s="25"/>
      <c r="CEC56" s="25"/>
      <c r="CED56" s="25"/>
      <c r="CEE56" s="25"/>
      <c r="CEK56" s="25"/>
      <c r="CEL56" s="25"/>
      <c r="CEM56" s="25"/>
      <c r="CES56" s="25"/>
      <c r="CET56" s="25"/>
      <c r="CEU56" s="25"/>
      <c r="CFA56" s="25"/>
      <c r="CFB56" s="25"/>
      <c r="CFC56" s="25"/>
      <c r="CFI56" s="25"/>
      <c r="CFJ56" s="25"/>
      <c r="CFK56" s="25"/>
      <c r="CFQ56" s="25"/>
      <c r="CFR56" s="25"/>
      <c r="CFS56" s="25"/>
      <c r="CFY56" s="25"/>
      <c r="CFZ56" s="25"/>
      <c r="CGA56" s="25"/>
      <c r="CGG56" s="25"/>
      <c r="CGH56" s="25"/>
      <c r="CGI56" s="25"/>
      <c r="CGO56" s="25"/>
      <c r="CGP56" s="25"/>
      <c r="CGQ56" s="25"/>
      <c r="CGW56" s="25"/>
      <c r="CGX56" s="25"/>
      <c r="CGY56" s="25"/>
      <c r="CHE56" s="25"/>
      <c r="CHF56" s="25"/>
      <c r="CHG56" s="25"/>
      <c r="CHM56" s="25"/>
      <c r="CHN56" s="25"/>
      <c r="CHO56" s="25"/>
      <c r="CHU56" s="25"/>
      <c r="CHV56" s="25"/>
      <c r="CHW56" s="25"/>
      <c r="CIC56" s="25"/>
      <c r="CID56" s="25"/>
      <c r="CIE56" s="25"/>
      <c r="CIK56" s="25"/>
      <c r="CIL56" s="25"/>
      <c r="CIM56" s="25"/>
      <c r="CIS56" s="25"/>
      <c r="CIT56" s="25"/>
      <c r="CIU56" s="25"/>
      <c r="CJA56" s="25"/>
      <c r="CJB56" s="25"/>
      <c r="CJC56" s="25"/>
      <c r="CJI56" s="25"/>
      <c r="CJJ56" s="25"/>
      <c r="CJK56" s="25"/>
      <c r="CJQ56" s="25"/>
      <c r="CJR56" s="25"/>
      <c r="CJS56" s="25"/>
      <c r="CJY56" s="25"/>
      <c r="CJZ56" s="25"/>
      <c r="CKA56" s="25"/>
      <c r="CKG56" s="25"/>
      <c r="CKH56" s="25"/>
      <c r="CKI56" s="25"/>
      <c r="CKO56" s="25"/>
      <c r="CKP56" s="25"/>
      <c r="CKQ56" s="25"/>
      <c r="CKW56" s="25"/>
      <c r="CKX56" s="25"/>
      <c r="CKY56" s="25"/>
      <c r="CLE56" s="25"/>
      <c r="CLF56" s="25"/>
      <c r="CLG56" s="25"/>
      <c r="CLM56" s="25"/>
      <c r="CLN56" s="25"/>
      <c r="CLO56" s="25"/>
      <c r="CLU56" s="25"/>
      <c r="CLV56" s="25"/>
      <c r="CLW56" s="25"/>
      <c r="CMC56" s="25"/>
      <c r="CMD56" s="25"/>
      <c r="CME56" s="25"/>
      <c r="CMK56" s="25"/>
      <c r="CML56" s="25"/>
      <c r="CMM56" s="25"/>
      <c r="CMS56" s="25"/>
      <c r="CMT56" s="25"/>
      <c r="CMU56" s="25"/>
      <c r="CNA56" s="25"/>
      <c r="CNB56" s="25"/>
      <c r="CNC56" s="25"/>
      <c r="CNI56" s="25"/>
      <c r="CNJ56" s="25"/>
      <c r="CNK56" s="25"/>
      <c r="CNQ56" s="25"/>
      <c r="CNR56" s="25"/>
      <c r="CNS56" s="25"/>
      <c r="CNY56" s="25"/>
      <c r="CNZ56" s="25"/>
      <c r="COA56" s="25"/>
      <c r="COG56" s="25"/>
      <c r="COH56" s="25"/>
      <c r="COI56" s="25"/>
      <c r="COO56" s="25"/>
      <c r="COP56" s="25"/>
      <c r="COQ56" s="25"/>
      <c r="COW56" s="25"/>
      <c r="COX56" s="25"/>
      <c r="COY56" s="25"/>
      <c r="CPE56" s="25"/>
      <c r="CPF56" s="25"/>
      <c r="CPG56" s="25"/>
      <c r="CPM56" s="25"/>
      <c r="CPN56" s="25"/>
      <c r="CPO56" s="25"/>
      <c r="CPU56" s="25"/>
      <c r="CPV56" s="25"/>
      <c r="CPW56" s="25"/>
      <c r="CQC56" s="25"/>
      <c r="CQD56" s="25"/>
      <c r="CQE56" s="25"/>
      <c r="CQK56" s="25"/>
      <c r="CQL56" s="25"/>
      <c r="CQM56" s="25"/>
      <c r="CQS56" s="25"/>
      <c r="CQT56" s="25"/>
      <c r="CQU56" s="25"/>
      <c r="CRA56" s="25"/>
      <c r="CRB56" s="25"/>
      <c r="CRC56" s="25"/>
      <c r="CRI56" s="25"/>
      <c r="CRJ56" s="25"/>
      <c r="CRK56" s="25"/>
      <c r="CRQ56" s="25"/>
      <c r="CRR56" s="25"/>
      <c r="CRS56" s="25"/>
      <c r="CRY56" s="25"/>
      <c r="CRZ56" s="25"/>
      <c r="CSA56" s="25"/>
      <c r="CSG56" s="25"/>
      <c r="CSH56" s="25"/>
      <c r="CSI56" s="25"/>
      <c r="CSO56" s="25"/>
      <c r="CSP56" s="25"/>
      <c r="CSQ56" s="25"/>
      <c r="CSW56" s="25"/>
      <c r="CSX56" s="25"/>
      <c r="CSY56" s="25"/>
      <c r="CTE56" s="25"/>
      <c r="CTF56" s="25"/>
      <c r="CTG56" s="25"/>
      <c r="CTM56" s="25"/>
      <c r="CTN56" s="25"/>
      <c r="CTO56" s="25"/>
      <c r="CTU56" s="25"/>
      <c r="CTV56" s="25"/>
      <c r="CTW56" s="25"/>
      <c r="CUC56" s="25"/>
      <c r="CUD56" s="25"/>
      <c r="CUE56" s="25"/>
      <c r="CUK56" s="25"/>
      <c r="CUL56" s="25"/>
      <c r="CUM56" s="25"/>
      <c r="CUS56" s="25"/>
      <c r="CUT56" s="25"/>
      <c r="CUU56" s="25"/>
      <c r="CVA56" s="25"/>
      <c r="CVB56" s="25"/>
      <c r="CVC56" s="25"/>
      <c r="CVI56" s="25"/>
      <c r="CVJ56" s="25"/>
      <c r="CVK56" s="25"/>
      <c r="CVQ56" s="25"/>
      <c r="CVR56" s="25"/>
      <c r="CVS56" s="25"/>
      <c r="CVY56" s="25"/>
      <c r="CVZ56" s="25"/>
      <c r="CWA56" s="25"/>
      <c r="CWG56" s="25"/>
      <c r="CWH56" s="25"/>
      <c r="CWI56" s="25"/>
      <c r="CWO56" s="25"/>
      <c r="CWP56" s="25"/>
      <c r="CWQ56" s="25"/>
      <c r="CWW56" s="25"/>
      <c r="CWX56" s="25"/>
      <c r="CWY56" s="25"/>
      <c r="CXE56" s="25"/>
      <c r="CXF56" s="25"/>
      <c r="CXG56" s="25"/>
      <c r="CXM56" s="25"/>
      <c r="CXN56" s="25"/>
      <c r="CXO56" s="25"/>
      <c r="CXU56" s="25"/>
      <c r="CXV56" s="25"/>
      <c r="CXW56" s="25"/>
      <c r="CYC56" s="25"/>
      <c r="CYD56" s="25"/>
      <c r="CYE56" s="25"/>
      <c r="CYK56" s="25"/>
      <c r="CYL56" s="25"/>
      <c r="CYM56" s="25"/>
      <c r="CYS56" s="25"/>
      <c r="CYT56" s="25"/>
      <c r="CYU56" s="25"/>
      <c r="CZA56" s="25"/>
      <c r="CZB56" s="25"/>
      <c r="CZC56" s="25"/>
      <c r="CZI56" s="25"/>
      <c r="CZJ56" s="25"/>
      <c r="CZK56" s="25"/>
      <c r="CZQ56" s="25"/>
      <c r="CZR56" s="25"/>
      <c r="CZS56" s="25"/>
      <c r="CZY56" s="25"/>
      <c r="CZZ56" s="25"/>
      <c r="DAA56" s="25"/>
      <c r="DAG56" s="25"/>
      <c r="DAH56" s="25"/>
      <c r="DAI56" s="25"/>
      <c r="DAO56" s="25"/>
      <c r="DAP56" s="25"/>
      <c r="DAQ56" s="25"/>
      <c r="DAW56" s="25"/>
      <c r="DAX56" s="25"/>
      <c r="DAY56" s="25"/>
      <c r="DBE56" s="25"/>
      <c r="DBF56" s="25"/>
      <c r="DBG56" s="25"/>
      <c r="DBM56" s="25"/>
      <c r="DBN56" s="25"/>
      <c r="DBO56" s="25"/>
      <c r="DBU56" s="25"/>
      <c r="DBV56" s="25"/>
      <c r="DBW56" s="25"/>
      <c r="DCC56" s="25"/>
      <c r="DCD56" s="25"/>
      <c r="DCE56" s="25"/>
      <c r="DCK56" s="25"/>
      <c r="DCL56" s="25"/>
      <c r="DCM56" s="25"/>
      <c r="DCS56" s="25"/>
      <c r="DCT56" s="25"/>
      <c r="DCU56" s="25"/>
      <c r="DDA56" s="25"/>
      <c r="DDB56" s="25"/>
      <c r="DDC56" s="25"/>
      <c r="DDI56" s="25"/>
      <c r="DDJ56" s="25"/>
      <c r="DDK56" s="25"/>
      <c r="DDQ56" s="25"/>
      <c r="DDR56" s="25"/>
      <c r="DDS56" s="25"/>
      <c r="DDY56" s="25"/>
      <c r="DDZ56" s="25"/>
      <c r="DEA56" s="25"/>
      <c r="DEG56" s="25"/>
      <c r="DEH56" s="25"/>
      <c r="DEI56" s="25"/>
      <c r="DEO56" s="25"/>
      <c r="DEP56" s="25"/>
      <c r="DEQ56" s="25"/>
      <c r="DEW56" s="25"/>
      <c r="DEX56" s="25"/>
      <c r="DEY56" s="25"/>
      <c r="DFE56" s="25"/>
      <c r="DFF56" s="25"/>
      <c r="DFG56" s="25"/>
      <c r="DFM56" s="25"/>
      <c r="DFN56" s="25"/>
      <c r="DFO56" s="25"/>
      <c r="DFU56" s="25"/>
      <c r="DFV56" s="25"/>
      <c r="DFW56" s="25"/>
      <c r="DGC56" s="25"/>
      <c r="DGD56" s="25"/>
      <c r="DGE56" s="25"/>
      <c r="DGK56" s="25"/>
      <c r="DGL56" s="25"/>
      <c r="DGM56" s="25"/>
      <c r="DGS56" s="25"/>
      <c r="DGT56" s="25"/>
      <c r="DGU56" s="25"/>
      <c r="DHA56" s="25"/>
      <c r="DHB56" s="25"/>
      <c r="DHC56" s="25"/>
      <c r="DHI56" s="25"/>
      <c r="DHJ56" s="25"/>
      <c r="DHK56" s="25"/>
      <c r="DHQ56" s="25"/>
      <c r="DHR56" s="25"/>
      <c r="DHS56" s="25"/>
      <c r="DHY56" s="25"/>
      <c r="DHZ56" s="25"/>
      <c r="DIA56" s="25"/>
      <c r="DIG56" s="25"/>
      <c r="DIH56" s="25"/>
      <c r="DII56" s="25"/>
      <c r="DIO56" s="25"/>
      <c r="DIP56" s="25"/>
      <c r="DIQ56" s="25"/>
      <c r="DIW56" s="25"/>
      <c r="DIX56" s="25"/>
      <c r="DIY56" s="25"/>
      <c r="DJE56" s="25"/>
      <c r="DJF56" s="25"/>
      <c r="DJG56" s="25"/>
      <c r="DJM56" s="25"/>
      <c r="DJN56" s="25"/>
      <c r="DJO56" s="25"/>
      <c r="DJU56" s="25"/>
      <c r="DJV56" s="25"/>
      <c r="DJW56" s="25"/>
      <c r="DKC56" s="25"/>
      <c r="DKD56" s="25"/>
      <c r="DKE56" s="25"/>
      <c r="DKK56" s="25"/>
      <c r="DKL56" s="25"/>
      <c r="DKM56" s="25"/>
      <c r="DKS56" s="25"/>
      <c r="DKT56" s="25"/>
      <c r="DKU56" s="25"/>
      <c r="DLA56" s="25"/>
      <c r="DLB56" s="25"/>
      <c r="DLC56" s="25"/>
      <c r="DLI56" s="25"/>
      <c r="DLJ56" s="25"/>
      <c r="DLK56" s="25"/>
      <c r="DLQ56" s="25"/>
      <c r="DLR56" s="25"/>
      <c r="DLS56" s="25"/>
      <c r="DLY56" s="25"/>
      <c r="DLZ56" s="25"/>
      <c r="DMA56" s="25"/>
      <c r="DMG56" s="25"/>
      <c r="DMH56" s="25"/>
      <c r="DMI56" s="25"/>
      <c r="DMO56" s="25"/>
      <c r="DMP56" s="25"/>
      <c r="DMQ56" s="25"/>
      <c r="DMW56" s="25"/>
      <c r="DMX56" s="25"/>
      <c r="DMY56" s="25"/>
      <c r="DNE56" s="25"/>
      <c r="DNF56" s="25"/>
      <c r="DNG56" s="25"/>
      <c r="DNM56" s="25"/>
      <c r="DNN56" s="25"/>
      <c r="DNO56" s="25"/>
      <c r="DNU56" s="25"/>
      <c r="DNV56" s="25"/>
      <c r="DNW56" s="25"/>
      <c r="DOC56" s="25"/>
      <c r="DOD56" s="25"/>
      <c r="DOE56" s="25"/>
      <c r="DOK56" s="25"/>
      <c r="DOL56" s="25"/>
      <c r="DOM56" s="25"/>
      <c r="DOS56" s="25"/>
      <c r="DOT56" s="25"/>
      <c r="DOU56" s="25"/>
      <c r="DPA56" s="25"/>
      <c r="DPB56" s="25"/>
      <c r="DPC56" s="25"/>
      <c r="DPI56" s="25"/>
      <c r="DPJ56" s="25"/>
      <c r="DPK56" s="25"/>
      <c r="DPQ56" s="25"/>
      <c r="DPR56" s="25"/>
      <c r="DPS56" s="25"/>
      <c r="DPY56" s="25"/>
      <c r="DPZ56" s="25"/>
      <c r="DQA56" s="25"/>
      <c r="DQG56" s="25"/>
      <c r="DQH56" s="25"/>
      <c r="DQI56" s="25"/>
      <c r="DQO56" s="25"/>
      <c r="DQP56" s="25"/>
      <c r="DQQ56" s="25"/>
      <c r="DQW56" s="25"/>
      <c r="DQX56" s="25"/>
      <c r="DQY56" s="25"/>
      <c r="DRE56" s="25"/>
      <c r="DRF56" s="25"/>
      <c r="DRG56" s="25"/>
      <c r="DRM56" s="25"/>
      <c r="DRN56" s="25"/>
      <c r="DRO56" s="25"/>
      <c r="DRU56" s="25"/>
      <c r="DRV56" s="25"/>
      <c r="DRW56" s="25"/>
      <c r="DSC56" s="25"/>
      <c r="DSD56" s="25"/>
      <c r="DSE56" s="25"/>
      <c r="DSK56" s="25"/>
      <c r="DSL56" s="25"/>
      <c r="DSM56" s="25"/>
      <c r="DSS56" s="25"/>
      <c r="DST56" s="25"/>
      <c r="DSU56" s="25"/>
      <c r="DTA56" s="25"/>
      <c r="DTB56" s="25"/>
      <c r="DTC56" s="25"/>
      <c r="DTI56" s="25"/>
      <c r="DTJ56" s="25"/>
      <c r="DTK56" s="25"/>
      <c r="DTQ56" s="25"/>
      <c r="DTR56" s="25"/>
      <c r="DTS56" s="25"/>
      <c r="DTY56" s="25"/>
      <c r="DTZ56" s="25"/>
      <c r="DUA56" s="25"/>
      <c r="DUG56" s="25"/>
      <c r="DUH56" s="25"/>
      <c r="DUI56" s="25"/>
      <c r="DUO56" s="25"/>
      <c r="DUP56" s="25"/>
      <c r="DUQ56" s="25"/>
      <c r="DUW56" s="25"/>
      <c r="DUX56" s="25"/>
      <c r="DUY56" s="25"/>
      <c r="DVE56" s="25"/>
      <c r="DVF56" s="25"/>
      <c r="DVG56" s="25"/>
      <c r="DVM56" s="25"/>
      <c r="DVN56" s="25"/>
      <c r="DVO56" s="25"/>
      <c r="DVU56" s="25"/>
      <c r="DVV56" s="25"/>
      <c r="DVW56" s="25"/>
      <c r="DWC56" s="25"/>
      <c r="DWD56" s="25"/>
      <c r="DWE56" s="25"/>
      <c r="DWK56" s="25"/>
      <c r="DWL56" s="25"/>
      <c r="DWM56" s="25"/>
      <c r="DWS56" s="25"/>
      <c r="DWT56" s="25"/>
      <c r="DWU56" s="25"/>
      <c r="DXA56" s="25"/>
      <c r="DXB56" s="25"/>
      <c r="DXC56" s="25"/>
      <c r="DXI56" s="25"/>
      <c r="DXJ56" s="25"/>
      <c r="DXK56" s="25"/>
      <c r="DXQ56" s="25"/>
      <c r="DXR56" s="25"/>
      <c r="DXS56" s="25"/>
      <c r="DXY56" s="25"/>
      <c r="DXZ56" s="25"/>
      <c r="DYA56" s="25"/>
      <c r="DYG56" s="25"/>
      <c r="DYH56" s="25"/>
      <c r="DYI56" s="25"/>
      <c r="DYO56" s="25"/>
      <c r="DYP56" s="25"/>
      <c r="DYQ56" s="25"/>
      <c r="DYW56" s="25"/>
      <c r="DYX56" s="25"/>
      <c r="DYY56" s="25"/>
      <c r="DZE56" s="25"/>
      <c r="DZF56" s="25"/>
      <c r="DZG56" s="25"/>
      <c r="DZM56" s="25"/>
      <c r="DZN56" s="25"/>
      <c r="DZO56" s="25"/>
      <c r="DZU56" s="25"/>
      <c r="DZV56" s="25"/>
      <c r="DZW56" s="25"/>
      <c r="EAC56" s="25"/>
      <c r="EAD56" s="25"/>
      <c r="EAE56" s="25"/>
      <c r="EAK56" s="25"/>
      <c r="EAL56" s="25"/>
      <c r="EAM56" s="25"/>
      <c r="EAS56" s="25"/>
      <c r="EAT56" s="25"/>
      <c r="EAU56" s="25"/>
      <c r="EBA56" s="25"/>
      <c r="EBB56" s="25"/>
      <c r="EBC56" s="25"/>
      <c r="EBI56" s="25"/>
      <c r="EBJ56" s="25"/>
      <c r="EBK56" s="25"/>
      <c r="EBQ56" s="25"/>
      <c r="EBR56" s="25"/>
      <c r="EBS56" s="25"/>
      <c r="EBY56" s="25"/>
      <c r="EBZ56" s="25"/>
      <c r="ECA56" s="25"/>
      <c r="ECG56" s="25"/>
      <c r="ECH56" s="25"/>
      <c r="ECI56" s="25"/>
      <c r="ECO56" s="25"/>
      <c r="ECP56" s="25"/>
      <c r="ECQ56" s="25"/>
      <c r="ECW56" s="25"/>
      <c r="ECX56" s="25"/>
      <c r="ECY56" s="25"/>
      <c r="EDE56" s="25"/>
      <c r="EDF56" s="25"/>
      <c r="EDG56" s="25"/>
      <c r="EDM56" s="25"/>
      <c r="EDN56" s="25"/>
      <c r="EDO56" s="25"/>
      <c r="EDU56" s="25"/>
      <c r="EDV56" s="25"/>
      <c r="EDW56" s="25"/>
      <c r="EEC56" s="25"/>
      <c r="EED56" s="25"/>
      <c r="EEE56" s="25"/>
      <c r="EEK56" s="25"/>
      <c r="EEL56" s="25"/>
      <c r="EEM56" s="25"/>
      <c r="EES56" s="25"/>
      <c r="EET56" s="25"/>
      <c r="EEU56" s="25"/>
      <c r="EFA56" s="25"/>
      <c r="EFB56" s="25"/>
      <c r="EFC56" s="25"/>
      <c r="EFI56" s="25"/>
      <c r="EFJ56" s="25"/>
      <c r="EFK56" s="25"/>
      <c r="EFQ56" s="25"/>
      <c r="EFR56" s="25"/>
      <c r="EFS56" s="25"/>
      <c r="EFY56" s="25"/>
      <c r="EFZ56" s="25"/>
      <c r="EGA56" s="25"/>
      <c r="EGG56" s="25"/>
      <c r="EGH56" s="25"/>
      <c r="EGI56" s="25"/>
      <c r="EGO56" s="25"/>
      <c r="EGP56" s="25"/>
      <c r="EGQ56" s="25"/>
      <c r="EGW56" s="25"/>
      <c r="EGX56" s="25"/>
      <c r="EGY56" s="25"/>
      <c r="EHE56" s="25"/>
      <c r="EHF56" s="25"/>
      <c r="EHG56" s="25"/>
      <c r="EHM56" s="25"/>
      <c r="EHN56" s="25"/>
      <c r="EHO56" s="25"/>
      <c r="EHU56" s="25"/>
      <c r="EHV56" s="25"/>
      <c r="EHW56" s="25"/>
      <c r="EIC56" s="25"/>
      <c r="EID56" s="25"/>
      <c r="EIE56" s="25"/>
      <c r="EIK56" s="25"/>
      <c r="EIL56" s="25"/>
      <c r="EIM56" s="25"/>
      <c r="EIS56" s="25"/>
      <c r="EIT56" s="25"/>
      <c r="EIU56" s="25"/>
      <c r="EJA56" s="25"/>
      <c r="EJB56" s="25"/>
      <c r="EJC56" s="25"/>
      <c r="EJI56" s="25"/>
      <c r="EJJ56" s="25"/>
      <c r="EJK56" s="25"/>
      <c r="EJQ56" s="25"/>
      <c r="EJR56" s="25"/>
      <c r="EJS56" s="25"/>
      <c r="EJY56" s="25"/>
      <c r="EJZ56" s="25"/>
      <c r="EKA56" s="25"/>
      <c r="EKG56" s="25"/>
      <c r="EKH56" s="25"/>
      <c r="EKI56" s="25"/>
      <c r="EKO56" s="25"/>
      <c r="EKP56" s="25"/>
      <c r="EKQ56" s="25"/>
      <c r="EKW56" s="25"/>
      <c r="EKX56" s="25"/>
      <c r="EKY56" s="25"/>
      <c r="ELE56" s="25"/>
      <c r="ELF56" s="25"/>
      <c r="ELG56" s="25"/>
      <c r="ELM56" s="25"/>
      <c r="ELN56" s="25"/>
      <c r="ELO56" s="25"/>
      <c r="ELU56" s="25"/>
      <c r="ELV56" s="25"/>
      <c r="ELW56" s="25"/>
      <c r="EMC56" s="25"/>
      <c r="EMD56" s="25"/>
      <c r="EME56" s="25"/>
      <c r="EMK56" s="25"/>
      <c r="EML56" s="25"/>
      <c r="EMM56" s="25"/>
      <c r="EMS56" s="25"/>
      <c r="EMT56" s="25"/>
      <c r="EMU56" s="25"/>
      <c r="ENA56" s="25"/>
      <c r="ENB56" s="25"/>
      <c r="ENC56" s="25"/>
      <c r="ENI56" s="25"/>
      <c r="ENJ56" s="25"/>
      <c r="ENK56" s="25"/>
      <c r="ENQ56" s="25"/>
      <c r="ENR56" s="25"/>
      <c r="ENS56" s="25"/>
      <c r="ENY56" s="25"/>
      <c r="ENZ56" s="25"/>
      <c r="EOA56" s="25"/>
      <c r="EOG56" s="25"/>
      <c r="EOH56" s="25"/>
      <c r="EOI56" s="25"/>
      <c r="EOO56" s="25"/>
      <c r="EOP56" s="25"/>
      <c r="EOQ56" s="25"/>
      <c r="EOW56" s="25"/>
      <c r="EOX56" s="25"/>
      <c r="EOY56" s="25"/>
      <c r="EPE56" s="25"/>
      <c r="EPF56" s="25"/>
      <c r="EPG56" s="25"/>
      <c r="EPM56" s="25"/>
      <c r="EPN56" s="25"/>
      <c r="EPO56" s="25"/>
      <c r="EPU56" s="25"/>
      <c r="EPV56" s="25"/>
      <c r="EPW56" s="25"/>
      <c r="EQC56" s="25"/>
      <c r="EQD56" s="25"/>
      <c r="EQE56" s="25"/>
      <c r="EQK56" s="25"/>
      <c r="EQL56" s="25"/>
      <c r="EQM56" s="25"/>
      <c r="EQS56" s="25"/>
      <c r="EQT56" s="25"/>
      <c r="EQU56" s="25"/>
      <c r="ERA56" s="25"/>
      <c r="ERB56" s="25"/>
      <c r="ERC56" s="25"/>
      <c r="ERI56" s="25"/>
      <c r="ERJ56" s="25"/>
      <c r="ERK56" s="25"/>
      <c r="ERQ56" s="25"/>
      <c r="ERR56" s="25"/>
      <c r="ERS56" s="25"/>
      <c r="ERY56" s="25"/>
      <c r="ERZ56" s="25"/>
      <c r="ESA56" s="25"/>
      <c r="ESG56" s="25"/>
      <c r="ESH56" s="25"/>
      <c r="ESI56" s="25"/>
      <c r="ESO56" s="25"/>
      <c r="ESP56" s="25"/>
      <c r="ESQ56" s="25"/>
      <c r="ESW56" s="25"/>
      <c r="ESX56" s="25"/>
      <c r="ESY56" s="25"/>
      <c r="ETE56" s="25"/>
      <c r="ETF56" s="25"/>
      <c r="ETG56" s="25"/>
      <c r="ETM56" s="25"/>
      <c r="ETN56" s="25"/>
      <c r="ETO56" s="25"/>
      <c r="ETU56" s="25"/>
      <c r="ETV56" s="25"/>
      <c r="ETW56" s="25"/>
      <c r="EUC56" s="25"/>
      <c r="EUD56" s="25"/>
      <c r="EUE56" s="25"/>
      <c r="EUK56" s="25"/>
      <c r="EUL56" s="25"/>
      <c r="EUM56" s="25"/>
      <c r="EUS56" s="25"/>
      <c r="EUT56" s="25"/>
      <c r="EUU56" s="25"/>
      <c r="EVA56" s="25"/>
      <c r="EVB56" s="25"/>
      <c r="EVC56" s="25"/>
      <c r="EVI56" s="25"/>
      <c r="EVJ56" s="25"/>
      <c r="EVK56" s="25"/>
      <c r="EVQ56" s="25"/>
      <c r="EVR56" s="25"/>
      <c r="EVS56" s="25"/>
      <c r="EVY56" s="25"/>
      <c r="EVZ56" s="25"/>
      <c r="EWA56" s="25"/>
      <c r="EWG56" s="25"/>
      <c r="EWH56" s="25"/>
      <c r="EWI56" s="25"/>
      <c r="EWO56" s="25"/>
      <c r="EWP56" s="25"/>
      <c r="EWQ56" s="25"/>
      <c r="EWW56" s="25"/>
      <c r="EWX56" s="25"/>
      <c r="EWY56" s="25"/>
      <c r="EXE56" s="25"/>
      <c r="EXF56" s="25"/>
      <c r="EXG56" s="25"/>
      <c r="EXM56" s="25"/>
      <c r="EXN56" s="25"/>
      <c r="EXO56" s="25"/>
      <c r="EXU56" s="25"/>
      <c r="EXV56" s="25"/>
      <c r="EXW56" s="25"/>
      <c r="EYC56" s="25"/>
      <c r="EYD56" s="25"/>
      <c r="EYE56" s="25"/>
      <c r="EYK56" s="25"/>
      <c r="EYL56" s="25"/>
      <c r="EYM56" s="25"/>
      <c r="EYS56" s="25"/>
      <c r="EYT56" s="25"/>
      <c r="EYU56" s="25"/>
      <c r="EZA56" s="25"/>
      <c r="EZB56" s="25"/>
      <c r="EZC56" s="25"/>
      <c r="EZI56" s="25"/>
      <c r="EZJ56" s="25"/>
      <c r="EZK56" s="25"/>
      <c r="EZQ56" s="25"/>
      <c r="EZR56" s="25"/>
      <c r="EZS56" s="25"/>
      <c r="EZY56" s="25"/>
      <c r="EZZ56" s="25"/>
      <c r="FAA56" s="25"/>
      <c r="FAG56" s="25"/>
      <c r="FAH56" s="25"/>
      <c r="FAI56" s="25"/>
      <c r="FAO56" s="25"/>
      <c r="FAP56" s="25"/>
      <c r="FAQ56" s="25"/>
      <c r="FAW56" s="25"/>
      <c r="FAX56" s="25"/>
      <c r="FAY56" s="25"/>
      <c r="FBE56" s="25"/>
      <c r="FBF56" s="25"/>
      <c r="FBG56" s="25"/>
      <c r="FBM56" s="25"/>
      <c r="FBN56" s="25"/>
      <c r="FBO56" s="25"/>
      <c r="FBU56" s="25"/>
      <c r="FBV56" s="25"/>
      <c r="FBW56" s="25"/>
      <c r="FCC56" s="25"/>
      <c r="FCD56" s="25"/>
      <c r="FCE56" s="25"/>
      <c r="FCK56" s="25"/>
      <c r="FCL56" s="25"/>
      <c r="FCM56" s="25"/>
      <c r="FCS56" s="25"/>
      <c r="FCT56" s="25"/>
      <c r="FCU56" s="25"/>
      <c r="FDA56" s="25"/>
      <c r="FDB56" s="25"/>
      <c r="FDC56" s="25"/>
      <c r="FDI56" s="25"/>
      <c r="FDJ56" s="25"/>
      <c r="FDK56" s="25"/>
      <c r="FDQ56" s="25"/>
      <c r="FDR56" s="25"/>
      <c r="FDS56" s="25"/>
      <c r="FDY56" s="25"/>
      <c r="FDZ56" s="25"/>
      <c r="FEA56" s="25"/>
      <c r="FEG56" s="25"/>
      <c r="FEH56" s="25"/>
      <c r="FEI56" s="25"/>
      <c r="FEO56" s="25"/>
      <c r="FEP56" s="25"/>
      <c r="FEQ56" s="25"/>
      <c r="FEW56" s="25"/>
      <c r="FEX56" s="25"/>
      <c r="FEY56" s="25"/>
      <c r="FFE56" s="25"/>
      <c r="FFF56" s="25"/>
      <c r="FFG56" s="25"/>
      <c r="FFM56" s="25"/>
      <c r="FFN56" s="25"/>
      <c r="FFO56" s="25"/>
      <c r="FFU56" s="25"/>
      <c r="FFV56" s="25"/>
      <c r="FFW56" s="25"/>
      <c r="FGC56" s="25"/>
      <c r="FGD56" s="25"/>
      <c r="FGE56" s="25"/>
      <c r="FGK56" s="25"/>
      <c r="FGL56" s="25"/>
      <c r="FGM56" s="25"/>
      <c r="FGS56" s="25"/>
      <c r="FGT56" s="25"/>
      <c r="FGU56" s="25"/>
      <c r="FHA56" s="25"/>
      <c r="FHB56" s="25"/>
      <c r="FHC56" s="25"/>
      <c r="FHI56" s="25"/>
      <c r="FHJ56" s="25"/>
      <c r="FHK56" s="25"/>
      <c r="FHQ56" s="25"/>
      <c r="FHR56" s="25"/>
      <c r="FHS56" s="25"/>
      <c r="FHY56" s="25"/>
      <c r="FHZ56" s="25"/>
      <c r="FIA56" s="25"/>
      <c r="FIG56" s="25"/>
      <c r="FIH56" s="25"/>
      <c r="FII56" s="25"/>
      <c r="FIO56" s="25"/>
      <c r="FIP56" s="25"/>
      <c r="FIQ56" s="25"/>
      <c r="FIW56" s="25"/>
      <c r="FIX56" s="25"/>
      <c r="FIY56" s="25"/>
      <c r="FJE56" s="25"/>
      <c r="FJF56" s="25"/>
      <c r="FJG56" s="25"/>
      <c r="FJM56" s="25"/>
      <c r="FJN56" s="25"/>
      <c r="FJO56" s="25"/>
      <c r="FJU56" s="25"/>
      <c r="FJV56" s="25"/>
      <c r="FJW56" s="25"/>
      <c r="FKC56" s="25"/>
      <c r="FKD56" s="25"/>
      <c r="FKE56" s="25"/>
      <c r="FKK56" s="25"/>
      <c r="FKL56" s="25"/>
      <c r="FKM56" s="25"/>
      <c r="FKS56" s="25"/>
      <c r="FKT56" s="25"/>
      <c r="FKU56" s="25"/>
      <c r="FLA56" s="25"/>
      <c r="FLB56" s="25"/>
      <c r="FLC56" s="25"/>
      <c r="FLI56" s="25"/>
      <c r="FLJ56" s="25"/>
      <c r="FLK56" s="25"/>
      <c r="FLQ56" s="25"/>
      <c r="FLR56" s="25"/>
      <c r="FLS56" s="25"/>
      <c r="FLY56" s="25"/>
      <c r="FLZ56" s="25"/>
      <c r="FMA56" s="25"/>
      <c r="FMG56" s="25"/>
      <c r="FMH56" s="25"/>
      <c r="FMI56" s="25"/>
      <c r="FMO56" s="25"/>
      <c r="FMP56" s="25"/>
      <c r="FMQ56" s="25"/>
      <c r="FMW56" s="25"/>
      <c r="FMX56" s="25"/>
      <c r="FMY56" s="25"/>
      <c r="FNE56" s="25"/>
      <c r="FNF56" s="25"/>
      <c r="FNG56" s="25"/>
      <c r="FNM56" s="25"/>
      <c r="FNN56" s="25"/>
      <c r="FNO56" s="25"/>
      <c r="FNU56" s="25"/>
      <c r="FNV56" s="25"/>
      <c r="FNW56" s="25"/>
      <c r="FOC56" s="25"/>
      <c r="FOD56" s="25"/>
      <c r="FOE56" s="25"/>
      <c r="FOK56" s="25"/>
      <c r="FOL56" s="25"/>
      <c r="FOM56" s="25"/>
      <c r="FOS56" s="25"/>
      <c r="FOT56" s="25"/>
      <c r="FOU56" s="25"/>
      <c r="FPA56" s="25"/>
      <c r="FPB56" s="25"/>
      <c r="FPC56" s="25"/>
      <c r="FPI56" s="25"/>
      <c r="FPJ56" s="25"/>
      <c r="FPK56" s="25"/>
      <c r="FPQ56" s="25"/>
      <c r="FPR56" s="25"/>
      <c r="FPS56" s="25"/>
      <c r="FPY56" s="25"/>
      <c r="FPZ56" s="25"/>
      <c r="FQA56" s="25"/>
      <c r="FQG56" s="25"/>
      <c r="FQH56" s="25"/>
      <c r="FQI56" s="25"/>
      <c r="FQO56" s="25"/>
      <c r="FQP56" s="25"/>
      <c r="FQQ56" s="25"/>
      <c r="FQW56" s="25"/>
      <c r="FQX56" s="25"/>
      <c r="FQY56" s="25"/>
      <c r="FRE56" s="25"/>
      <c r="FRF56" s="25"/>
      <c r="FRG56" s="25"/>
      <c r="FRM56" s="25"/>
      <c r="FRN56" s="25"/>
      <c r="FRO56" s="25"/>
      <c r="FRU56" s="25"/>
      <c r="FRV56" s="25"/>
      <c r="FRW56" s="25"/>
      <c r="FSC56" s="25"/>
      <c r="FSD56" s="25"/>
      <c r="FSE56" s="25"/>
      <c r="FSK56" s="25"/>
      <c r="FSL56" s="25"/>
      <c r="FSM56" s="25"/>
      <c r="FSS56" s="25"/>
      <c r="FST56" s="25"/>
      <c r="FSU56" s="25"/>
      <c r="FTA56" s="25"/>
      <c r="FTB56" s="25"/>
      <c r="FTC56" s="25"/>
      <c r="FTI56" s="25"/>
      <c r="FTJ56" s="25"/>
      <c r="FTK56" s="25"/>
      <c r="FTQ56" s="25"/>
      <c r="FTR56" s="25"/>
      <c r="FTS56" s="25"/>
      <c r="FTY56" s="25"/>
      <c r="FTZ56" s="25"/>
      <c r="FUA56" s="25"/>
      <c r="FUG56" s="25"/>
      <c r="FUH56" s="25"/>
      <c r="FUI56" s="25"/>
      <c r="FUO56" s="25"/>
      <c r="FUP56" s="25"/>
      <c r="FUQ56" s="25"/>
      <c r="FUW56" s="25"/>
      <c r="FUX56" s="25"/>
      <c r="FUY56" s="25"/>
      <c r="FVE56" s="25"/>
      <c r="FVF56" s="25"/>
      <c r="FVG56" s="25"/>
      <c r="FVM56" s="25"/>
      <c r="FVN56" s="25"/>
      <c r="FVO56" s="25"/>
      <c r="FVU56" s="25"/>
      <c r="FVV56" s="25"/>
      <c r="FVW56" s="25"/>
      <c r="FWC56" s="25"/>
      <c r="FWD56" s="25"/>
      <c r="FWE56" s="25"/>
      <c r="FWK56" s="25"/>
      <c r="FWL56" s="25"/>
      <c r="FWM56" s="25"/>
      <c r="FWS56" s="25"/>
      <c r="FWT56" s="25"/>
      <c r="FWU56" s="25"/>
      <c r="FXA56" s="25"/>
      <c r="FXB56" s="25"/>
      <c r="FXC56" s="25"/>
      <c r="FXI56" s="25"/>
      <c r="FXJ56" s="25"/>
      <c r="FXK56" s="25"/>
      <c r="FXQ56" s="25"/>
      <c r="FXR56" s="25"/>
      <c r="FXS56" s="25"/>
      <c r="FXY56" s="25"/>
      <c r="FXZ56" s="25"/>
      <c r="FYA56" s="25"/>
      <c r="FYG56" s="25"/>
      <c r="FYH56" s="25"/>
      <c r="FYI56" s="25"/>
      <c r="FYO56" s="25"/>
      <c r="FYP56" s="25"/>
      <c r="FYQ56" s="25"/>
      <c r="FYW56" s="25"/>
      <c r="FYX56" s="25"/>
      <c r="FYY56" s="25"/>
      <c r="FZE56" s="25"/>
      <c r="FZF56" s="25"/>
      <c r="FZG56" s="25"/>
      <c r="FZM56" s="25"/>
      <c r="FZN56" s="25"/>
      <c r="FZO56" s="25"/>
      <c r="FZU56" s="25"/>
      <c r="FZV56" s="25"/>
      <c r="FZW56" s="25"/>
      <c r="GAC56" s="25"/>
      <c r="GAD56" s="25"/>
      <c r="GAE56" s="25"/>
      <c r="GAK56" s="25"/>
      <c r="GAL56" s="25"/>
      <c r="GAM56" s="25"/>
      <c r="GAS56" s="25"/>
      <c r="GAT56" s="25"/>
      <c r="GAU56" s="25"/>
      <c r="GBA56" s="25"/>
      <c r="GBB56" s="25"/>
      <c r="GBC56" s="25"/>
      <c r="GBI56" s="25"/>
      <c r="GBJ56" s="25"/>
      <c r="GBK56" s="25"/>
      <c r="GBQ56" s="25"/>
      <c r="GBR56" s="25"/>
      <c r="GBS56" s="25"/>
      <c r="GBY56" s="25"/>
      <c r="GBZ56" s="25"/>
      <c r="GCA56" s="25"/>
      <c r="GCG56" s="25"/>
      <c r="GCH56" s="25"/>
      <c r="GCI56" s="25"/>
      <c r="GCO56" s="25"/>
      <c r="GCP56" s="25"/>
      <c r="GCQ56" s="25"/>
      <c r="GCW56" s="25"/>
      <c r="GCX56" s="25"/>
      <c r="GCY56" s="25"/>
      <c r="GDE56" s="25"/>
      <c r="GDF56" s="25"/>
      <c r="GDG56" s="25"/>
      <c r="GDM56" s="25"/>
      <c r="GDN56" s="25"/>
      <c r="GDO56" s="25"/>
      <c r="GDU56" s="25"/>
      <c r="GDV56" s="25"/>
      <c r="GDW56" s="25"/>
      <c r="GEC56" s="25"/>
      <c r="GED56" s="25"/>
      <c r="GEE56" s="25"/>
      <c r="GEK56" s="25"/>
      <c r="GEL56" s="25"/>
      <c r="GEM56" s="25"/>
      <c r="GES56" s="25"/>
      <c r="GET56" s="25"/>
      <c r="GEU56" s="25"/>
      <c r="GFA56" s="25"/>
      <c r="GFB56" s="25"/>
      <c r="GFC56" s="25"/>
      <c r="GFI56" s="25"/>
      <c r="GFJ56" s="25"/>
      <c r="GFK56" s="25"/>
      <c r="GFQ56" s="25"/>
      <c r="GFR56" s="25"/>
      <c r="GFS56" s="25"/>
      <c r="GFY56" s="25"/>
      <c r="GFZ56" s="25"/>
      <c r="GGA56" s="25"/>
      <c r="GGG56" s="25"/>
      <c r="GGH56" s="25"/>
      <c r="GGI56" s="25"/>
      <c r="GGO56" s="25"/>
      <c r="GGP56" s="25"/>
      <c r="GGQ56" s="25"/>
      <c r="GGW56" s="25"/>
      <c r="GGX56" s="25"/>
      <c r="GGY56" s="25"/>
      <c r="GHE56" s="25"/>
      <c r="GHF56" s="25"/>
      <c r="GHG56" s="25"/>
      <c r="GHM56" s="25"/>
      <c r="GHN56" s="25"/>
      <c r="GHO56" s="25"/>
      <c r="GHU56" s="25"/>
      <c r="GHV56" s="25"/>
      <c r="GHW56" s="25"/>
      <c r="GIC56" s="25"/>
      <c r="GID56" s="25"/>
      <c r="GIE56" s="25"/>
      <c r="GIK56" s="25"/>
      <c r="GIL56" s="25"/>
      <c r="GIM56" s="25"/>
      <c r="GIS56" s="25"/>
      <c r="GIT56" s="25"/>
      <c r="GIU56" s="25"/>
      <c r="GJA56" s="25"/>
      <c r="GJB56" s="25"/>
      <c r="GJC56" s="25"/>
      <c r="GJI56" s="25"/>
      <c r="GJJ56" s="25"/>
      <c r="GJK56" s="25"/>
      <c r="GJQ56" s="25"/>
      <c r="GJR56" s="25"/>
      <c r="GJS56" s="25"/>
      <c r="GJY56" s="25"/>
      <c r="GJZ56" s="25"/>
      <c r="GKA56" s="25"/>
      <c r="GKG56" s="25"/>
      <c r="GKH56" s="25"/>
      <c r="GKI56" s="25"/>
      <c r="GKO56" s="25"/>
      <c r="GKP56" s="25"/>
      <c r="GKQ56" s="25"/>
      <c r="GKW56" s="25"/>
      <c r="GKX56" s="25"/>
      <c r="GKY56" s="25"/>
      <c r="GLE56" s="25"/>
      <c r="GLF56" s="25"/>
      <c r="GLG56" s="25"/>
      <c r="GLM56" s="25"/>
      <c r="GLN56" s="25"/>
      <c r="GLO56" s="25"/>
      <c r="GLU56" s="25"/>
      <c r="GLV56" s="25"/>
      <c r="GLW56" s="25"/>
      <c r="GMC56" s="25"/>
      <c r="GMD56" s="25"/>
      <c r="GME56" s="25"/>
      <c r="GMK56" s="25"/>
      <c r="GML56" s="25"/>
      <c r="GMM56" s="25"/>
      <c r="GMS56" s="25"/>
      <c r="GMT56" s="25"/>
      <c r="GMU56" s="25"/>
      <c r="GNA56" s="25"/>
      <c r="GNB56" s="25"/>
      <c r="GNC56" s="25"/>
      <c r="GNI56" s="25"/>
      <c r="GNJ56" s="25"/>
      <c r="GNK56" s="25"/>
      <c r="GNQ56" s="25"/>
      <c r="GNR56" s="25"/>
      <c r="GNS56" s="25"/>
      <c r="GNY56" s="25"/>
      <c r="GNZ56" s="25"/>
      <c r="GOA56" s="25"/>
      <c r="GOG56" s="25"/>
      <c r="GOH56" s="25"/>
      <c r="GOI56" s="25"/>
      <c r="GOO56" s="25"/>
      <c r="GOP56" s="25"/>
      <c r="GOQ56" s="25"/>
      <c r="GOW56" s="25"/>
      <c r="GOX56" s="25"/>
      <c r="GOY56" s="25"/>
      <c r="GPE56" s="25"/>
      <c r="GPF56" s="25"/>
      <c r="GPG56" s="25"/>
      <c r="GPM56" s="25"/>
      <c r="GPN56" s="25"/>
      <c r="GPO56" s="25"/>
      <c r="GPU56" s="25"/>
      <c r="GPV56" s="25"/>
      <c r="GPW56" s="25"/>
      <c r="GQC56" s="25"/>
      <c r="GQD56" s="25"/>
      <c r="GQE56" s="25"/>
      <c r="GQK56" s="25"/>
      <c r="GQL56" s="25"/>
      <c r="GQM56" s="25"/>
      <c r="GQS56" s="25"/>
      <c r="GQT56" s="25"/>
      <c r="GQU56" s="25"/>
      <c r="GRA56" s="25"/>
      <c r="GRB56" s="25"/>
      <c r="GRC56" s="25"/>
      <c r="GRI56" s="25"/>
      <c r="GRJ56" s="25"/>
      <c r="GRK56" s="25"/>
      <c r="GRQ56" s="25"/>
      <c r="GRR56" s="25"/>
      <c r="GRS56" s="25"/>
      <c r="GRY56" s="25"/>
      <c r="GRZ56" s="25"/>
      <c r="GSA56" s="25"/>
      <c r="GSG56" s="25"/>
      <c r="GSH56" s="25"/>
      <c r="GSI56" s="25"/>
      <c r="GSO56" s="25"/>
      <c r="GSP56" s="25"/>
      <c r="GSQ56" s="25"/>
      <c r="GSW56" s="25"/>
      <c r="GSX56" s="25"/>
      <c r="GSY56" s="25"/>
      <c r="GTE56" s="25"/>
      <c r="GTF56" s="25"/>
      <c r="GTG56" s="25"/>
      <c r="GTM56" s="25"/>
      <c r="GTN56" s="25"/>
      <c r="GTO56" s="25"/>
      <c r="GTU56" s="25"/>
      <c r="GTV56" s="25"/>
      <c r="GTW56" s="25"/>
      <c r="GUC56" s="25"/>
      <c r="GUD56" s="25"/>
      <c r="GUE56" s="25"/>
      <c r="GUK56" s="25"/>
      <c r="GUL56" s="25"/>
      <c r="GUM56" s="25"/>
      <c r="GUS56" s="25"/>
      <c r="GUT56" s="25"/>
      <c r="GUU56" s="25"/>
      <c r="GVA56" s="25"/>
      <c r="GVB56" s="25"/>
      <c r="GVC56" s="25"/>
      <c r="GVI56" s="25"/>
      <c r="GVJ56" s="25"/>
      <c r="GVK56" s="25"/>
      <c r="GVQ56" s="25"/>
      <c r="GVR56" s="25"/>
      <c r="GVS56" s="25"/>
      <c r="GVY56" s="25"/>
      <c r="GVZ56" s="25"/>
      <c r="GWA56" s="25"/>
      <c r="GWG56" s="25"/>
      <c r="GWH56" s="25"/>
      <c r="GWI56" s="25"/>
      <c r="GWO56" s="25"/>
      <c r="GWP56" s="25"/>
      <c r="GWQ56" s="25"/>
      <c r="GWW56" s="25"/>
      <c r="GWX56" s="25"/>
      <c r="GWY56" s="25"/>
      <c r="GXE56" s="25"/>
      <c r="GXF56" s="25"/>
      <c r="GXG56" s="25"/>
      <c r="GXM56" s="25"/>
      <c r="GXN56" s="25"/>
      <c r="GXO56" s="25"/>
      <c r="GXU56" s="25"/>
      <c r="GXV56" s="25"/>
      <c r="GXW56" s="25"/>
      <c r="GYC56" s="25"/>
      <c r="GYD56" s="25"/>
      <c r="GYE56" s="25"/>
      <c r="GYK56" s="25"/>
      <c r="GYL56" s="25"/>
      <c r="GYM56" s="25"/>
      <c r="GYS56" s="25"/>
      <c r="GYT56" s="25"/>
      <c r="GYU56" s="25"/>
      <c r="GZA56" s="25"/>
      <c r="GZB56" s="25"/>
      <c r="GZC56" s="25"/>
      <c r="GZI56" s="25"/>
      <c r="GZJ56" s="25"/>
      <c r="GZK56" s="25"/>
      <c r="GZQ56" s="25"/>
      <c r="GZR56" s="25"/>
      <c r="GZS56" s="25"/>
      <c r="GZY56" s="25"/>
      <c r="GZZ56" s="25"/>
      <c r="HAA56" s="25"/>
      <c r="HAG56" s="25"/>
      <c r="HAH56" s="25"/>
      <c r="HAI56" s="25"/>
      <c r="HAO56" s="25"/>
      <c r="HAP56" s="25"/>
      <c r="HAQ56" s="25"/>
      <c r="HAW56" s="25"/>
      <c r="HAX56" s="25"/>
      <c r="HAY56" s="25"/>
      <c r="HBE56" s="25"/>
      <c r="HBF56" s="25"/>
      <c r="HBG56" s="25"/>
      <c r="HBM56" s="25"/>
      <c r="HBN56" s="25"/>
      <c r="HBO56" s="25"/>
      <c r="HBU56" s="25"/>
      <c r="HBV56" s="25"/>
      <c r="HBW56" s="25"/>
      <c r="HCC56" s="25"/>
      <c r="HCD56" s="25"/>
      <c r="HCE56" s="25"/>
      <c r="HCK56" s="25"/>
      <c r="HCL56" s="25"/>
      <c r="HCM56" s="25"/>
      <c r="HCS56" s="25"/>
      <c r="HCT56" s="25"/>
      <c r="HCU56" s="25"/>
      <c r="HDA56" s="25"/>
      <c r="HDB56" s="25"/>
      <c r="HDC56" s="25"/>
      <c r="HDI56" s="25"/>
      <c r="HDJ56" s="25"/>
      <c r="HDK56" s="25"/>
      <c r="HDQ56" s="25"/>
      <c r="HDR56" s="25"/>
      <c r="HDS56" s="25"/>
      <c r="HDY56" s="25"/>
      <c r="HDZ56" s="25"/>
      <c r="HEA56" s="25"/>
      <c r="HEG56" s="25"/>
      <c r="HEH56" s="25"/>
      <c r="HEI56" s="25"/>
      <c r="HEO56" s="25"/>
      <c r="HEP56" s="25"/>
      <c r="HEQ56" s="25"/>
      <c r="HEW56" s="25"/>
      <c r="HEX56" s="25"/>
      <c r="HEY56" s="25"/>
      <c r="HFE56" s="25"/>
      <c r="HFF56" s="25"/>
      <c r="HFG56" s="25"/>
      <c r="HFM56" s="25"/>
      <c r="HFN56" s="25"/>
      <c r="HFO56" s="25"/>
      <c r="HFU56" s="25"/>
      <c r="HFV56" s="25"/>
      <c r="HFW56" s="25"/>
      <c r="HGC56" s="25"/>
      <c r="HGD56" s="25"/>
      <c r="HGE56" s="25"/>
      <c r="HGK56" s="25"/>
      <c r="HGL56" s="25"/>
      <c r="HGM56" s="25"/>
      <c r="HGS56" s="25"/>
      <c r="HGT56" s="25"/>
      <c r="HGU56" s="25"/>
      <c r="HHA56" s="25"/>
      <c r="HHB56" s="25"/>
      <c r="HHC56" s="25"/>
      <c r="HHI56" s="25"/>
      <c r="HHJ56" s="25"/>
      <c r="HHK56" s="25"/>
      <c r="HHQ56" s="25"/>
      <c r="HHR56" s="25"/>
      <c r="HHS56" s="25"/>
      <c r="HHY56" s="25"/>
      <c r="HHZ56" s="25"/>
      <c r="HIA56" s="25"/>
      <c r="HIG56" s="25"/>
      <c r="HIH56" s="25"/>
      <c r="HII56" s="25"/>
      <c r="HIO56" s="25"/>
      <c r="HIP56" s="25"/>
      <c r="HIQ56" s="25"/>
      <c r="HIW56" s="25"/>
      <c r="HIX56" s="25"/>
      <c r="HIY56" s="25"/>
      <c r="HJE56" s="25"/>
      <c r="HJF56" s="25"/>
      <c r="HJG56" s="25"/>
      <c r="HJM56" s="25"/>
      <c r="HJN56" s="25"/>
      <c r="HJO56" s="25"/>
      <c r="HJU56" s="25"/>
      <c r="HJV56" s="25"/>
      <c r="HJW56" s="25"/>
      <c r="HKC56" s="25"/>
      <c r="HKD56" s="25"/>
      <c r="HKE56" s="25"/>
      <c r="HKK56" s="25"/>
      <c r="HKL56" s="25"/>
      <c r="HKM56" s="25"/>
      <c r="HKS56" s="25"/>
      <c r="HKT56" s="25"/>
      <c r="HKU56" s="25"/>
      <c r="HLA56" s="25"/>
      <c r="HLB56" s="25"/>
      <c r="HLC56" s="25"/>
      <c r="HLI56" s="25"/>
      <c r="HLJ56" s="25"/>
      <c r="HLK56" s="25"/>
      <c r="HLQ56" s="25"/>
      <c r="HLR56" s="25"/>
      <c r="HLS56" s="25"/>
      <c r="HLY56" s="25"/>
      <c r="HLZ56" s="25"/>
      <c r="HMA56" s="25"/>
      <c r="HMG56" s="25"/>
      <c r="HMH56" s="25"/>
      <c r="HMI56" s="25"/>
      <c r="HMO56" s="25"/>
      <c r="HMP56" s="25"/>
      <c r="HMQ56" s="25"/>
      <c r="HMW56" s="25"/>
      <c r="HMX56" s="25"/>
      <c r="HMY56" s="25"/>
      <c r="HNE56" s="25"/>
      <c r="HNF56" s="25"/>
      <c r="HNG56" s="25"/>
      <c r="HNM56" s="25"/>
      <c r="HNN56" s="25"/>
      <c r="HNO56" s="25"/>
      <c r="HNU56" s="25"/>
      <c r="HNV56" s="25"/>
      <c r="HNW56" s="25"/>
      <c r="HOC56" s="25"/>
      <c r="HOD56" s="25"/>
      <c r="HOE56" s="25"/>
      <c r="HOK56" s="25"/>
      <c r="HOL56" s="25"/>
      <c r="HOM56" s="25"/>
      <c r="HOS56" s="25"/>
      <c r="HOT56" s="25"/>
      <c r="HOU56" s="25"/>
      <c r="HPA56" s="25"/>
      <c r="HPB56" s="25"/>
      <c r="HPC56" s="25"/>
      <c r="HPI56" s="25"/>
      <c r="HPJ56" s="25"/>
      <c r="HPK56" s="25"/>
      <c r="HPQ56" s="25"/>
      <c r="HPR56" s="25"/>
      <c r="HPS56" s="25"/>
      <c r="HPY56" s="25"/>
      <c r="HPZ56" s="25"/>
      <c r="HQA56" s="25"/>
      <c r="HQG56" s="25"/>
      <c r="HQH56" s="25"/>
      <c r="HQI56" s="25"/>
      <c r="HQO56" s="25"/>
      <c r="HQP56" s="25"/>
      <c r="HQQ56" s="25"/>
      <c r="HQW56" s="25"/>
      <c r="HQX56" s="25"/>
      <c r="HQY56" s="25"/>
      <c r="HRE56" s="25"/>
      <c r="HRF56" s="25"/>
      <c r="HRG56" s="25"/>
      <c r="HRM56" s="25"/>
      <c r="HRN56" s="25"/>
      <c r="HRO56" s="25"/>
      <c r="HRU56" s="25"/>
      <c r="HRV56" s="25"/>
      <c r="HRW56" s="25"/>
      <c r="HSC56" s="25"/>
      <c r="HSD56" s="25"/>
      <c r="HSE56" s="25"/>
      <c r="HSK56" s="25"/>
      <c r="HSL56" s="25"/>
      <c r="HSM56" s="25"/>
      <c r="HSS56" s="25"/>
      <c r="HST56" s="25"/>
      <c r="HSU56" s="25"/>
      <c r="HTA56" s="25"/>
      <c r="HTB56" s="25"/>
      <c r="HTC56" s="25"/>
      <c r="HTI56" s="25"/>
      <c r="HTJ56" s="25"/>
      <c r="HTK56" s="25"/>
      <c r="HTQ56" s="25"/>
      <c r="HTR56" s="25"/>
      <c r="HTS56" s="25"/>
      <c r="HTY56" s="25"/>
      <c r="HTZ56" s="25"/>
      <c r="HUA56" s="25"/>
      <c r="HUG56" s="25"/>
      <c r="HUH56" s="25"/>
      <c r="HUI56" s="25"/>
      <c r="HUO56" s="25"/>
      <c r="HUP56" s="25"/>
      <c r="HUQ56" s="25"/>
      <c r="HUW56" s="25"/>
      <c r="HUX56" s="25"/>
      <c r="HUY56" s="25"/>
      <c r="HVE56" s="25"/>
      <c r="HVF56" s="25"/>
      <c r="HVG56" s="25"/>
      <c r="HVM56" s="25"/>
      <c r="HVN56" s="25"/>
      <c r="HVO56" s="25"/>
      <c r="HVU56" s="25"/>
      <c r="HVV56" s="25"/>
      <c r="HVW56" s="25"/>
      <c r="HWC56" s="25"/>
      <c r="HWD56" s="25"/>
      <c r="HWE56" s="25"/>
      <c r="HWK56" s="25"/>
      <c r="HWL56" s="25"/>
      <c r="HWM56" s="25"/>
      <c r="HWS56" s="25"/>
      <c r="HWT56" s="25"/>
      <c r="HWU56" s="25"/>
      <c r="HXA56" s="25"/>
      <c r="HXB56" s="25"/>
      <c r="HXC56" s="25"/>
      <c r="HXI56" s="25"/>
      <c r="HXJ56" s="25"/>
      <c r="HXK56" s="25"/>
      <c r="HXQ56" s="25"/>
      <c r="HXR56" s="25"/>
      <c r="HXS56" s="25"/>
      <c r="HXY56" s="25"/>
      <c r="HXZ56" s="25"/>
      <c r="HYA56" s="25"/>
      <c r="HYG56" s="25"/>
      <c r="HYH56" s="25"/>
      <c r="HYI56" s="25"/>
      <c r="HYO56" s="25"/>
      <c r="HYP56" s="25"/>
      <c r="HYQ56" s="25"/>
      <c r="HYW56" s="25"/>
      <c r="HYX56" s="25"/>
      <c r="HYY56" s="25"/>
      <c r="HZE56" s="25"/>
      <c r="HZF56" s="25"/>
      <c r="HZG56" s="25"/>
      <c r="HZM56" s="25"/>
      <c r="HZN56" s="25"/>
      <c r="HZO56" s="25"/>
      <c r="HZU56" s="25"/>
      <c r="HZV56" s="25"/>
      <c r="HZW56" s="25"/>
      <c r="IAC56" s="25"/>
      <c r="IAD56" s="25"/>
      <c r="IAE56" s="25"/>
      <c r="IAK56" s="25"/>
      <c r="IAL56" s="25"/>
      <c r="IAM56" s="25"/>
      <c r="IAS56" s="25"/>
      <c r="IAT56" s="25"/>
      <c r="IAU56" s="25"/>
      <c r="IBA56" s="25"/>
      <c r="IBB56" s="25"/>
      <c r="IBC56" s="25"/>
      <c r="IBI56" s="25"/>
      <c r="IBJ56" s="25"/>
      <c r="IBK56" s="25"/>
      <c r="IBQ56" s="25"/>
      <c r="IBR56" s="25"/>
      <c r="IBS56" s="25"/>
      <c r="IBY56" s="25"/>
      <c r="IBZ56" s="25"/>
      <c r="ICA56" s="25"/>
      <c r="ICG56" s="25"/>
      <c r="ICH56" s="25"/>
      <c r="ICI56" s="25"/>
      <c r="ICO56" s="25"/>
      <c r="ICP56" s="25"/>
      <c r="ICQ56" s="25"/>
      <c r="ICW56" s="25"/>
      <c r="ICX56" s="25"/>
      <c r="ICY56" s="25"/>
      <c r="IDE56" s="25"/>
      <c r="IDF56" s="25"/>
      <c r="IDG56" s="25"/>
      <c r="IDM56" s="25"/>
      <c r="IDN56" s="25"/>
      <c r="IDO56" s="25"/>
      <c r="IDU56" s="25"/>
      <c r="IDV56" s="25"/>
      <c r="IDW56" s="25"/>
      <c r="IEC56" s="25"/>
      <c r="IED56" s="25"/>
      <c r="IEE56" s="25"/>
      <c r="IEK56" s="25"/>
      <c r="IEL56" s="25"/>
      <c r="IEM56" s="25"/>
      <c r="IES56" s="25"/>
      <c r="IET56" s="25"/>
      <c r="IEU56" s="25"/>
      <c r="IFA56" s="25"/>
      <c r="IFB56" s="25"/>
      <c r="IFC56" s="25"/>
      <c r="IFI56" s="25"/>
      <c r="IFJ56" s="25"/>
      <c r="IFK56" s="25"/>
      <c r="IFQ56" s="25"/>
      <c r="IFR56" s="25"/>
      <c r="IFS56" s="25"/>
      <c r="IFY56" s="25"/>
      <c r="IFZ56" s="25"/>
      <c r="IGA56" s="25"/>
      <c r="IGG56" s="25"/>
      <c r="IGH56" s="25"/>
      <c r="IGI56" s="25"/>
      <c r="IGO56" s="25"/>
      <c r="IGP56" s="25"/>
      <c r="IGQ56" s="25"/>
      <c r="IGW56" s="25"/>
      <c r="IGX56" s="25"/>
      <c r="IGY56" s="25"/>
      <c r="IHE56" s="25"/>
      <c r="IHF56" s="25"/>
      <c r="IHG56" s="25"/>
      <c r="IHM56" s="25"/>
      <c r="IHN56" s="25"/>
      <c r="IHO56" s="25"/>
      <c r="IHU56" s="25"/>
      <c r="IHV56" s="25"/>
      <c r="IHW56" s="25"/>
      <c r="IIC56" s="25"/>
      <c r="IID56" s="25"/>
      <c r="IIE56" s="25"/>
      <c r="IIK56" s="25"/>
      <c r="IIL56" s="25"/>
      <c r="IIM56" s="25"/>
      <c r="IIS56" s="25"/>
      <c r="IIT56" s="25"/>
      <c r="IIU56" s="25"/>
      <c r="IJA56" s="25"/>
      <c r="IJB56" s="25"/>
      <c r="IJC56" s="25"/>
      <c r="IJI56" s="25"/>
      <c r="IJJ56" s="25"/>
      <c r="IJK56" s="25"/>
      <c r="IJQ56" s="25"/>
      <c r="IJR56" s="25"/>
      <c r="IJS56" s="25"/>
      <c r="IJY56" s="25"/>
      <c r="IJZ56" s="25"/>
      <c r="IKA56" s="25"/>
      <c r="IKG56" s="25"/>
      <c r="IKH56" s="25"/>
      <c r="IKI56" s="25"/>
      <c r="IKO56" s="25"/>
      <c r="IKP56" s="25"/>
      <c r="IKQ56" s="25"/>
      <c r="IKW56" s="25"/>
      <c r="IKX56" s="25"/>
      <c r="IKY56" s="25"/>
      <c r="ILE56" s="25"/>
      <c r="ILF56" s="25"/>
      <c r="ILG56" s="25"/>
      <c r="ILM56" s="25"/>
      <c r="ILN56" s="25"/>
      <c r="ILO56" s="25"/>
      <c r="ILU56" s="25"/>
      <c r="ILV56" s="25"/>
      <c r="ILW56" s="25"/>
      <c r="IMC56" s="25"/>
      <c r="IMD56" s="25"/>
      <c r="IME56" s="25"/>
      <c r="IMK56" s="25"/>
      <c r="IML56" s="25"/>
      <c r="IMM56" s="25"/>
      <c r="IMS56" s="25"/>
      <c r="IMT56" s="25"/>
      <c r="IMU56" s="25"/>
      <c r="INA56" s="25"/>
      <c r="INB56" s="25"/>
      <c r="INC56" s="25"/>
      <c r="INI56" s="25"/>
      <c r="INJ56" s="25"/>
      <c r="INK56" s="25"/>
      <c r="INQ56" s="25"/>
      <c r="INR56" s="25"/>
      <c r="INS56" s="25"/>
      <c r="INY56" s="25"/>
      <c r="INZ56" s="25"/>
      <c r="IOA56" s="25"/>
      <c r="IOG56" s="25"/>
      <c r="IOH56" s="25"/>
      <c r="IOI56" s="25"/>
      <c r="IOO56" s="25"/>
      <c r="IOP56" s="25"/>
      <c r="IOQ56" s="25"/>
      <c r="IOW56" s="25"/>
      <c r="IOX56" s="25"/>
      <c r="IOY56" s="25"/>
      <c r="IPE56" s="25"/>
      <c r="IPF56" s="25"/>
      <c r="IPG56" s="25"/>
      <c r="IPM56" s="25"/>
      <c r="IPN56" s="25"/>
      <c r="IPO56" s="25"/>
      <c r="IPU56" s="25"/>
      <c r="IPV56" s="25"/>
      <c r="IPW56" s="25"/>
      <c r="IQC56" s="25"/>
      <c r="IQD56" s="25"/>
      <c r="IQE56" s="25"/>
      <c r="IQK56" s="25"/>
      <c r="IQL56" s="25"/>
      <c r="IQM56" s="25"/>
      <c r="IQS56" s="25"/>
      <c r="IQT56" s="25"/>
      <c r="IQU56" s="25"/>
      <c r="IRA56" s="25"/>
      <c r="IRB56" s="25"/>
      <c r="IRC56" s="25"/>
      <c r="IRI56" s="25"/>
      <c r="IRJ56" s="25"/>
      <c r="IRK56" s="25"/>
      <c r="IRQ56" s="25"/>
      <c r="IRR56" s="25"/>
      <c r="IRS56" s="25"/>
      <c r="IRY56" s="25"/>
      <c r="IRZ56" s="25"/>
      <c r="ISA56" s="25"/>
      <c r="ISG56" s="25"/>
      <c r="ISH56" s="25"/>
      <c r="ISI56" s="25"/>
      <c r="ISO56" s="25"/>
      <c r="ISP56" s="25"/>
      <c r="ISQ56" s="25"/>
      <c r="ISW56" s="25"/>
      <c r="ISX56" s="25"/>
      <c r="ISY56" s="25"/>
      <c r="ITE56" s="25"/>
      <c r="ITF56" s="25"/>
      <c r="ITG56" s="25"/>
      <c r="ITM56" s="25"/>
      <c r="ITN56" s="25"/>
      <c r="ITO56" s="25"/>
      <c r="ITU56" s="25"/>
      <c r="ITV56" s="25"/>
      <c r="ITW56" s="25"/>
      <c r="IUC56" s="25"/>
      <c r="IUD56" s="25"/>
      <c r="IUE56" s="25"/>
      <c r="IUK56" s="25"/>
      <c r="IUL56" s="25"/>
      <c r="IUM56" s="25"/>
      <c r="IUS56" s="25"/>
      <c r="IUT56" s="25"/>
      <c r="IUU56" s="25"/>
      <c r="IVA56" s="25"/>
      <c r="IVB56" s="25"/>
      <c r="IVC56" s="25"/>
      <c r="IVI56" s="25"/>
      <c r="IVJ56" s="25"/>
      <c r="IVK56" s="25"/>
      <c r="IVQ56" s="25"/>
      <c r="IVR56" s="25"/>
      <c r="IVS56" s="25"/>
      <c r="IVY56" s="25"/>
      <c r="IVZ56" s="25"/>
      <c r="IWA56" s="25"/>
      <c r="IWG56" s="25"/>
      <c r="IWH56" s="25"/>
      <c r="IWI56" s="25"/>
      <c r="IWO56" s="25"/>
      <c r="IWP56" s="25"/>
      <c r="IWQ56" s="25"/>
      <c r="IWW56" s="25"/>
      <c r="IWX56" s="25"/>
      <c r="IWY56" s="25"/>
      <c r="IXE56" s="25"/>
      <c r="IXF56" s="25"/>
      <c r="IXG56" s="25"/>
      <c r="IXM56" s="25"/>
      <c r="IXN56" s="25"/>
      <c r="IXO56" s="25"/>
      <c r="IXU56" s="25"/>
      <c r="IXV56" s="25"/>
      <c r="IXW56" s="25"/>
      <c r="IYC56" s="25"/>
      <c r="IYD56" s="25"/>
      <c r="IYE56" s="25"/>
      <c r="IYK56" s="25"/>
      <c r="IYL56" s="25"/>
      <c r="IYM56" s="25"/>
      <c r="IYS56" s="25"/>
      <c r="IYT56" s="25"/>
      <c r="IYU56" s="25"/>
      <c r="IZA56" s="25"/>
      <c r="IZB56" s="25"/>
      <c r="IZC56" s="25"/>
      <c r="IZI56" s="25"/>
      <c r="IZJ56" s="25"/>
      <c r="IZK56" s="25"/>
      <c r="IZQ56" s="25"/>
      <c r="IZR56" s="25"/>
      <c r="IZS56" s="25"/>
      <c r="IZY56" s="25"/>
      <c r="IZZ56" s="25"/>
      <c r="JAA56" s="25"/>
      <c r="JAG56" s="25"/>
      <c r="JAH56" s="25"/>
      <c r="JAI56" s="25"/>
      <c r="JAO56" s="25"/>
      <c r="JAP56" s="25"/>
      <c r="JAQ56" s="25"/>
      <c r="JAW56" s="25"/>
      <c r="JAX56" s="25"/>
      <c r="JAY56" s="25"/>
      <c r="JBE56" s="25"/>
      <c r="JBF56" s="25"/>
      <c r="JBG56" s="25"/>
      <c r="JBM56" s="25"/>
      <c r="JBN56" s="25"/>
      <c r="JBO56" s="25"/>
      <c r="JBU56" s="25"/>
      <c r="JBV56" s="25"/>
      <c r="JBW56" s="25"/>
      <c r="JCC56" s="25"/>
      <c r="JCD56" s="25"/>
      <c r="JCE56" s="25"/>
      <c r="JCK56" s="25"/>
      <c r="JCL56" s="25"/>
      <c r="JCM56" s="25"/>
      <c r="JCS56" s="25"/>
      <c r="JCT56" s="25"/>
      <c r="JCU56" s="25"/>
      <c r="JDA56" s="25"/>
      <c r="JDB56" s="25"/>
      <c r="JDC56" s="25"/>
      <c r="JDI56" s="25"/>
      <c r="JDJ56" s="25"/>
      <c r="JDK56" s="25"/>
      <c r="JDQ56" s="25"/>
      <c r="JDR56" s="25"/>
      <c r="JDS56" s="25"/>
      <c r="JDY56" s="25"/>
      <c r="JDZ56" s="25"/>
      <c r="JEA56" s="25"/>
      <c r="JEG56" s="25"/>
      <c r="JEH56" s="25"/>
      <c r="JEI56" s="25"/>
      <c r="JEO56" s="25"/>
      <c r="JEP56" s="25"/>
      <c r="JEQ56" s="25"/>
      <c r="JEW56" s="25"/>
      <c r="JEX56" s="25"/>
      <c r="JEY56" s="25"/>
      <c r="JFE56" s="25"/>
      <c r="JFF56" s="25"/>
      <c r="JFG56" s="25"/>
      <c r="JFM56" s="25"/>
      <c r="JFN56" s="25"/>
      <c r="JFO56" s="25"/>
      <c r="JFU56" s="25"/>
      <c r="JFV56" s="25"/>
      <c r="JFW56" s="25"/>
      <c r="JGC56" s="25"/>
      <c r="JGD56" s="25"/>
      <c r="JGE56" s="25"/>
      <c r="JGK56" s="25"/>
      <c r="JGL56" s="25"/>
      <c r="JGM56" s="25"/>
      <c r="JGS56" s="25"/>
      <c r="JGT56" s="25"/>
      <c r="JGU56" s="25"/>
      <c r="JHA56" s="25"/>
      <c r="JHB56" s="25"/>
      <c r="JHC56" s="25"/>
      <c r="JHI56" s="25"/>
      <c r="JHJ56" s="25"/>
      <c r="JHK56" s="25"/>
      <c r="JHQ56" s="25"/>
      <c r="JHR56" s="25"/>
      <c r="JHS56" s="25"/>
      <c r="JHY56" s="25"/>
      <c r="JHZ56" s="25"/>
      <c r="JIA56" s="25"/>
      <c r="JIG56" s="25"/>
      <c r="JIH56" s="25"/>
      <c r="JII56" s="25"/>
      <c r="JIO56" s="25"/>
      <c r="JIP56" s="25"/>
      <c r="JIQ56" s="25"/>
      <c r="JIW56" s="25"/>
      <c r="JIX56" s="25"/>
      <c r="JIY56" s="25"/>
      <c r="JJE56" s="25"/>
      <c r="JJF56" s="25"/>
      <c r="JJG56" s="25"/>
      <c r="JJM56" s="25"/>
      <c r="JJN56" s="25"/>
      <c r="JJO56" s="25"/>
      <c r="JJU56" s="25"/>
      <c r="JJV56" s="25"/>
      <c r="JJW56" s="25"/>
      <c r="JKC56" s="25"/>
      <c r="JKD56" s="25"/>
      <c r="JKE56" s="25"/>
      <c r="JKK56" s="25"/>
      <c r="JKL56" s="25"/>
      <c r="JKM56" s="25"/>
      <c r="JKS56" s="25"/>
      <c r="JKT56" s="25"/>
      <c r="JKU56" s="25"/>
      <c r="JLA56" s="25"/>
      <c r="JLB56" s="25"/>
      <c r="JLC56" s="25"/>
      <c r="JLI56" s="25"/>
      <c r="JLJ56" s="25"/>
      <c r="JLK56" s="25"/>
      <c r="JLQ56" s="25"/>
      <c r="JLR56" s="25"/>
      <c r="JLS56" s="25"/>
      <c r="JLY56" s="25"/>
      <c r="JLZ56" s="25"/>
      <c r="JMA56" s="25"/>
      <c r="JMG56" s="25"/>
      <c r="JMH56" s="25"/>
      <c r="JMI56" s="25"/>
      <c r="JMO56" s="25"/>
      <c r="JMP56" s="25"/>
      <c r="JMQ56" s="25"/>
      <c r="JMW56" s="25"/>
      <c r="JMX56" s="25"/>
      <c r="JMY56" s="25"/>
      <c r="JNE56" s="25"/>
      <c r="JNF56" s="25"/>
      <c r="JNG56" s="25"/>
      <c r="JNM56" s="25"/>
      <c r="JNN56" s="25"/>
      <c r="JNO56" s="25"/>
      <c r="JNU56" s="25"/>
      <c r="JNV56" s="25"/>
      <c r="JNW56" s="25"/>
      <c r="JOC56" s="25"/>
      <c r="JOD56" s="25"/>
      <c r="JOE56" s="25"/>
      <c r="JOK56" s="25"/>
      <c r="JOL56" s="25"/>
      <c r="JOM56" s="25"/>
      <c r="JOS56" s="25"/>
      <c r="JOT56" s="25"/>
      <c r="JOU56" s="25"/>
      <c r="JPA56" s="25"/>
      <c r="JPB56" s="25"/>
      <c r="JPC56" s="25"/>
      <c r="JPI56" s="25"/>
      <c r="JPJ56" s="25"/>
      <c r="JPK56" s="25"/>
      <c r="JPQ56" s="25"/>
      <c r="JPR56" s="25"/>
      <c r="JPS56" s="25"/>
      <c r="JPY56" s="25"/>
      <c r="JPZ56" s="25"/>
      <c r="JQA56" s="25"/>
      <c r="JQG56" s="25"/>
      <c r="JQH56" s="25"/>
      <c r="JQI56" s="25"/>
      <c r="JQO56" s="25"/>
      <c r="JQP56" s="25"/>
      <c r="JQQ56" s="25"/>
      <c r="JQW56" s="25"/>
      <c r="JQX56" s="25"/>
      <c r="JQY56" s="25"/>
      <c r="JRE56" s="25"/>
      <c r="JRF56" s="25"/>
      <c r="JRG56" s="25"/>
      <c r="JRM56" s="25"/>
      <c r="JRN56" s="25"/>
      <c r="JRO56" s="25"/>
      <c r="JRU56" s="25"/>
      <c r="JRV56" s="25"/>
      <c r="JRW56" s="25"/>
      <c r="JSC56" s="25"/>
      <c r="JSD56" s="25"/>
      <c r="JSE56" s="25"/>
      <c r="JSK56" s="25"/>
      <c r="JSL56" s="25"/>
      <c r="JSM56" s="25"/>
      <c r="JSS56" s="25"/>
      <c r="JST56" s="25"/>
      <c r="JSU56" s="25"/>
      <c r="JTA56" s="25"/>
      <c r="JTB56" s="25"/>
      <c r="JTC56" s="25"/>
      <c r="JTI56" s="25"/>
      <c r="JTJ56" s="25"/>
      <c r="JTK56" s="25"/>
      <c r="JTQ56" s="25"/>
      <c r="JTR56" s="25"/>
      <c r="JTS56" s="25"/>
      <c r="JTY56" s="25"/>
      <c r="JTZ56" s="25"/>
      <c r="JUA56" s="25"/>
      <c r="JUG56" s="25"/>
      <c r="JUH56" s="25"/>
      <c r="JUI56" s="25"/>
      <c r="JUO56" s="25"/>
      <c r="JUP56" s="25"/>
      <c r="JUQ56" s="25"/>
      <c r="JUW56" s="25"/>
      <c r="JUX56" s="25"/>
      <c r="JUY56" s="25"/>
      <c r="JVE56" s="25"/>
      <c r="JVF56" s="25"/>
      <c r="JVG56" s="25"/>
      <c r="JVM56" s="25"/>
      <c r="JVN56" s="25"/>
      <c r="JVO56" s="25"/>
      <c r="JVU56" s="25"/>
      <c r="JVV56" s="25"/>
      <c r="JVW56" s="25"/>
      <c r="JWC56" s="25"/>
      <c r="JWD56" s="25"/>
      <c r="JWE56" s="25"/>
      <c r="JWK56" s="25"/>
      <c r="JWL56" s="25"/>
      <c r="JWM56" s="25"/>
      <c r="JWS56" s="25"/>
      <c r="JWT56" s="25"/>
      <c r="JWU56" s="25"/>
      <c r="JXA56" s="25"/>
      <c r="JXB56" s="25"/>
      <c r="JXC56" s="25"/>
      <c r="JXI56" s="25"/>
      <c r="JXJ56" s="25"/>
      <c r="JXK56" s="25"/>
      <c r="JXQ56" s="25"/>
      <c r="JXR56" s="25"/>
      <c r="JXS56" s="25"/>
      <c r="JXY56" s="25"/>
      <c r="JXZ56" s="25"/>
      <c r="JYA56" s="25"/>
      <c r="JYG56" s="25"/>
      <c r="JYH56" s="25"/>
      <c r="JYI56" s="25"/>
      <c r="JYO56" s="25"/>
      <c r="JYP56" s="25"/>
      <c r="JYQ56" s="25"/>
      <c r="JYW56" s="25"/>
      <c r="JYX56" s="25"/>
      <c r="JYY56" s="25"/>
      <c r="JZE56" s="25"/>
      <c r="JZF56" s="25"/>
      <c r="JZG56" s="25"/>
      <c r="JZM56" s="25"/>
      <c r="JZN56" s="25"/>
      <c r="JZO56" s="25"/>
      <c r="JZU56" s="25"/>
      <c r="JZV56" s="25"/>
      <c r="JZW56" s="25"/>
      <c r="KAC56" s="25"/>
      <c r="KAD56" s="25"/>
      <c r="KAE56" s="25"/>
      <c r="KAK56" s="25"/>
      <c r="KAL56" s="25"/>
      <c r="KAM56" s="25"/>
      <c r="KAS56" s="25"/>
      <c r="KAT56" s="25"/>
      <c r="KAU56" s="25"/>
      <c r="KBA56" s="25"/>
      <c r="KBB56" s="25"/>
      <c r="KBC56" s="25"/>
      <c r="KBI56" s="25"/>
      <c r="KBJ56" s="25"/>
      <c r="KBK56" s="25"/>
      <c r="KBQ56" s="25"/>
      <c r="KBR56" s="25"/>
      <c r="KBS56" s="25"/>
      <c r="KBY56" s="25"/>
      <c r="KBZ56" s="25"/>
      <c r="KCA56" s="25"/>
      <c r="KCG56" s="25"/>
      <c r="KCH56" s="25"/>
      <c r="KCI56" s="25"/>
      <c r="KCO56" s="25"/>
      <c r="KCP56" s="25"/>
      <c r="KCQ56" s="25"/>
      <c r="KCW56" s="25"/>
      <c r="KCX56" s="25"/>
      <c r="KCY56" s="25"/>
      <c r="KDE56" s="25"/>
      <c r="KDF56" s="25"/>
      <c r="KDG56" s="25"/>
      <c r="KDM56" s="25"/>
      <c r="KDN56" s="25"/>
      <c r="KDO56" s="25"/>
      <c r="KDU56" s="25"/>
      <c r="KDV56" s="25"/>
      <c r="KDW56" s="25"/>
      <c r="KEC56" s="25"/>
      <c r="KED56" s="25"/>
      <c r="KEE56" s="25"/>
      <c r="KEK56" s="25"/>
      <c r="KEL56" s="25"/>
      <c r="KEM56" s="25"/>
      <c r="KES56" s="25"/>
      <c r="KET56" s="25"/>
      <c r="KEU56" s="25"/>
      <c r="KFA56" s="25"/>
      <c r="KFB56" s="25"/>
      <c r="KFC56" s="25"/>
      <c r="KFI56" s="25"/>
      <c r="KFJ56" s="25"/>
      <c r="KFK56" s="25"/>
      <c r="KFQ56" s="25"/>
      <c r="KFR56" s="25"/>
      <c r="KFS56" s="25"/>
      <c r="KFY56" s="25"/>
      <c r="KFZ56" s="25"/>
      <c r="KGA56" s="25"/>
      <c r="KGG56" s="25"/>
      <c r="KGH56" s="25"/>
      <c r="KGI56" s="25"/>
      <c r="KGO56" s="25"/>
      <c r="KGP56" s="25"/>
      <c r="KGQ56" s="25"/>
      <c r="KGW56" s="25"/>
      <c r="KGX56" s="25"/>
      <c r="KGY56" s="25"/>
      <c r="KHE56" s="25"/>
      <c r="KHF56" s="25"/>
      <c r="KHG56" s="25"/>
      <c r="KHM56" s="25"/>
      <c r="KHN56" s="25"/>
      <c r="KHO56" s="25"/>
      <c r="KHU56" s="25"/>
      <c r="KHV56" s="25"/>
      <c r="KHW56" s="25"/>
      <c r="KIC56" s="25"/>
      <c r="KID56" s="25"/>
      <c r="KIE56" s="25"/>
      <c r="KIK56" s="25"/>
      <c r="KIL56" s="25"/>
      <c r="KIM56" s="25"/>
      <c r="KIS56" s="25"/>
      <c r="KIT56" s="25"/>
      <c r="KIU56" s="25"/>
      <c r="KJA56" s="25"/>
      <c r="KJB56" s="25"/>
      <c r="KJC56" s="25"/>
      <c r="KJI56" s="25"/>
      <c r="KJJ56" s="25"/>
      <c r="KJK56" s="25"/>
      <c r="KJQ56" s="25"/>
      <c r="KJR56" s="25"/>
      <c r="KJS56" s="25"/>
      <c r="KJY56" s="25"/>
      <c r="KJZ56" s="25"/>
      <c r="KKA56" s="25"/>
      <c r="KKG56" s="25"/>
      <c r="KKH56" s="25"/>
      <c r="KKI56" s="25"/>
      <c r="KKO56" s="25"/>
      <c r="KKP56" s="25"/>
      <c r="KKQ56" s="25"/>
      <c r="KKW56" s="25"/>
      <c r="KKX56" s="25"/>
      <c r="KKY56" s="25"/>
      <c r="KLE56" s="25"/>
      <c r="KLF56" s="25"/>
      <c r="KLG56" s="25"/>
      <c r="KLM56" s="25"/>
      <c r="KLN56" s="25"/>
      <c r="KLO56" s="25"/>
      <c r="KLU56" s="25"/>
      <c r="KLV56" s="25"/>
      <c r="KLW56" s="25"/>
      <c r="KMC56" s="25"/>
      <c r="KMD56" s="25"/>
      <c r="KME56" s="25"/>
      <c r="KMK56" s="25"/>
      <c r="KML56" s="25"/>
      <c r="KMM56" s="25"/>
      <c r="KMS56" s="25"/>
      <c r="KMT56" s="25"/>
      <c r="KMU56" s="25"/>
      <c r="KNA56" s="25"/>
      <c r="KNB56" s="25"/>
      <c r="KNC56" s="25"/>
      <c r="KNI56" s="25"/>
      <c r="KNJ56" s="25"/>
      <c r="KNK56" s="25"/>
      <c r="KNQ56" s="25"/>
      <c r="KNR56" s="25"/>
      <c r="KNS56" s="25"/>
      <c r="KNY56" s="25"/>
      <c r="KNZ56" s="25"/>
      <c r="KOA56" s="25"/>
      <c r="KOG56" s="25"/>
      <c r="KOH56" s="25"/>
      <c r="KOI56" s="25"/>
      <c r="KOO56" s="25"/>
      <c r="KOP56" s="25"/>
      <c r="KOQ56" s="25"/>
      <c r="KOW56" s="25"/>
      <c r="KOX56" s="25"/>
      <c r="KOY56" s="25"/>
      <c r="KPE56" s="25"/>
      <c r="KPF56" s="25"/>
      <c r="KPG56" s="25"/>
      <c r="KPM56" s="25"/>
      <c r="KPN56" s="25"/>
      <c r="KPO56" s="25"/>
      <c r="KPU56" s="25"/>
      <c r="KPV56" s="25"/>
      <c r="KPW56" s="25"/>
      <c r="KQC56" s="25"/>
      <c r="KQD56" s="25"/>
      <c r="KQE56" s="25"/>
      <c r="KQK56" s="25"/>
      <c r="KQL56" s="25"/>
      <c r="KQM56" s="25"/>
      <c r="KQS56" s="25"/>
      <c r="KQT56" s="25"/>
      <c r="KQU56" s="25"/>
      <c r="KRA56" s="25"/>
      <c r="KRB56" s="25"/>
      <c r="KRC56" s="25"/>
      <c r="KRI56" s="25"/>
      <c r="KRJ56" s="25"/>
      <c r="KRK56" s="25"/>
      <c r="KRQ56" s="25"/>
      <c r="KRR56" s="25"/>
      <c r="KRS56" s="25"/>
      <c r="KRY56" s="25"/>
      <c r="KRZ56" s="25"/>
      <c r="KSA56" s="25"/>
      <c r="KSG56" s="25"/>
      <c r="KSH56" s="25"/>
      <c r="KSI56" s="25"/>
      <c r="KSO56" s="25"/>
      <c r="KSP56" s="25"/>
      <c r="KSQ56" s="25"/>
      <c r="KSW56" s="25"/>
      <c r="KSX56" s="25"/>
      <c r="KSY56" s="25"/>
      <c r="KTE56" s="25"/>
      <c r="KTF56" s="25"/>
      <c r="KTG56" s="25"/>
      <c r="KTM56" s="25"/>
      <c r="KTN56" s="25"/>
      <c r="KTO56" s="25"/>
      <c r="KTU56" s="25"/>
      <c r="KTV56" s="25"/>
      <c r="KTW56" s="25"/>
      <c r="KUC56" s="25"/>
      <c r="KUD56" s="25"/>
      <c r="KUE56" s="25"/>
      <c r="KUK56" s="25"/>
      <c r="KUL56" s="25"/>
      <c r="KUM56" s="25"/>
      <c r="KUS56" s="25"/>
      <c r="KUT56" s="25"/>
      <c r="KUU56" s="25"/>
      <c r="KVA56" s="25"/>
      <c r="KVB56" s="25"/>
      <c r="KVC56" s="25"/>
      <c r="KVI56" s="25"/>
      <c r="KVJ56" s="25"/>
      <c r="KVK56" s="25"/>
      <c r="KVQ56" s="25"/>
      <c r="KVR56" s="25"/>
      <c r="KVS56" s="25"/>
      <c r="KVY56" s="25"/>
      <c r="KVZ56" s="25"/>
      <c r="KWA56" s="25"/>
      <c r="KWG56" s="25"/>
      <c r="KWH56" s="25"/>
      <c r="KWI56" s="25"/>
      <c r="KWO56" s="25"/>
      <c r="KWP56" s="25"/>
      <c r="KWQ56" s="25"/>
      <c r="KWW56" s="25"/>
      <c r="KWX56" s="25"/>
      <c r="KWY56" s="25"/>
      <c r="KXE56" s="25"/>
      <c r="KXF56" s="25"/>
      <c r="KXG56" s="25"/>
      <c r="KXM56" s="25"/>
      <c r="KXN56" s="25"/>
      <c r="KXO56" s="25"/>
      <c r="KXU56" s="25"/>
      <c r="KXV56" s="25"/>
      <c r="KXW56" s="25"/>
      <c r="KYC56" s="25"/>
      <c r="KYD56" s="25"/>
      <c r="KYE56" s="25"/>
      <c r="KYK56" s="25"/>
      <c r="KYL56" s="25"/>
      <c r="KYM56" s="25"/>
      <c r="KYS56" s="25"/>
      <c r="KYT56" s="25"/>
      <c r="KYU56" s="25"/>
      <c r="KZA56" s="25"/>
      <c r="KZB56" s="25"/>
      <c r="KZC56" s="25"/>
      <c r="KZI56" s="25"/>
      <c r="KZJ56" s="25"/>
      <c r="KZK56" s="25"/>
      <c r="KZQ56" s="25"/>
      <c r="KZR56" s="25"/>
      <c r="KZS56" s="25"/>
      <c r="KZY56" s="25"/>
      <c r="KZZ56" s="25"/>
      <c r="LAA56" s="25"/>
      <c r="LAG56" s="25"/>
      <c r="LAH56" s="25"/>
      <c r="LAI56" s="25"/>
      <c r="LAO56" s="25"/>
      <c r="LAP56" s="25"/>
      <c r="LAQ56" s="25"/>
      <c r="LAW56" s="25"/>
      <c r="LAX56" s="25"/>
      <c r="LAY56" s="25"/>
      <c r="LBE56" s="25"/>
      <c r="LBF56" s="25"/>
      <c r="LBG56" s="25"/>
      <c r="LBM56" s="25"/>
      <c r="LBN56" s="25"/>
      <c r="LBO56" s="25"/>
      <c r="LBU56" s="25"/>
      <c r="LBV56" s="25"/>
      <c r="LBW56" s="25"/>
      <c r="LCC56" s="25"/>
      <c r="LCD56" s="25"/>
      <c r="LCE56" s="25"/>
      <c r="LCK56" s="25"/>
      <c r="LCL56" s="25"/>
      <c r="LCM56" s="25"/>
      <c r="LCS56" s="25"/>
      <c r="LCT56" s="25"/>
      <c r="LCU56" s="25"/>
      <c r="LDA56" s="25"/>
      <c r="LDB56" s="25"/>
      <c r="LDC56" s="25"/>
      <c r="LDI56" s="25"/>
      <c r="LDJ56" s="25"/>
      <c r="LDK56" s="25"/>
      <c r="LDQ56" s="25"/>
      <c r="LDR56" s="25"/>
      <c r="LDS56" s="25"/>
      <c r="LDY56" s="25"/>
      <c r="LDZ56" s="25"/>
      <c r="LEA56" s="25"/>
      <c r="LEG56" s="25"/>
      <c r="LEH56" s="25"/>
      <c r="LEI56" s="25"/>
      <c r="LEO56" s="25"/>
      <c r="LEP56" s="25"/>
      <c r="LEQ56" s="25"/>
      <c r="LEW56" s="25"/>
      <c r="LEX56" s="25"/>
      <c r="LEY56" s="25"/>
      <c r="LFE56" s="25"/>
      <c r="LFF56" s="25"/>
      <c r="LFG56" s="25"/>
      <c r="LFM56" s="25"/>
      <c r="LFN56" s="25"/>
      <c r="LFO56" s="25"/>
      <c r="LFU56" s="25"/>
      <c r="LFV56" s="25"/>
      <c r="LFW56" s="25"/>
      <c r="LGC56" s="25"/>
      <c r="LGD56" s="25"/>
      <c r="LGE56" s="25"/>
      <c r="LGK56" s="25"/>
      <c r="LGL56" s="25"/>
      <c r="LGM56" s="25"/>
      <c r="LGS56" s="25"/>
      <c r="LGT56" s="25"/>
      <c r="LGU56" s="25"/>
      <c r="LHA56" s="25"/>
      <c r="LHB56" s="25"/>
      <c r="LHC56" s="25"/>
      <c r="LHI56" s="25"/>
      <c r="LHJ56" s="25"/>
      <c r="LHK56" s="25"/>
      <c r="LHQ56" s="25"/>
      <c r="LHR56" s="25"/>
      <c r="LHS56" s="25"/>
      <c r="LHY56" s="25"/>
      <c r="LHZ56" s="25"/>
      <c r="LIA56" s="25"/>
      <c r="LIG56" s="25"/>
      <c r="LIH56" s="25"/>
      <c r="LII56" s="25"/>
      <c r="LIO56" s="25"/>
      <c r="LIP56" s="25"/>
      <c r="LIQ56" s="25"/>
      <c r="LIW56" s="25"/>
      <c r="LIX56" s="25"/>
      <c r="LIY56" s="25"/>
      <c r="LJE56" s="25"/>
      <c r="LJF56" s="25"/>
      <c r="LJG56" s="25"/>
      <c r="LJM56" s="25"/>
      <c r="LJN56" s="25"/>
      <c r="LJO56" s="25"/>
      <c r="LJU56" s="25"/>
      <c r="LJV56" s="25"/>
      <c r="LJW56" s="25"/>
      <c r="LKC56" s="25"/>
      <c r="LKD56" s="25"/>
      <c r="LKE56" s="25"/>
      <c r="LKK56" s="25"/>
      <c r="LKL56" s="25"/>
      <c r="LKM56" s="25"/>
      <c r="LKS56" s="25"/>
      <c r="LKT56" s="25"/>
      <c r="LKU56" s="25"/>
      <c r="LLA56" s="25"/>
      <c r="LLB56" s="25"/>
      <c r="LLC56" s="25"/>
      <c r="LLI56" s="25"/>
      <c r="LLJ56" s="25"/>
      <c r="LLK56" s="25"/>
      <c r="LLQ56" s="25"/>
      <c r="LLR56" s="25"/>
      <c r="LLS56" s="25"/>
      <c r="LLY56" s="25"/>
      <c r="LLZ56" s="25"/>
      <c r="LMA56" s="25"/>
      <c r="LMG56" s="25"/>
      <c r="LMH56" s="25"/>
      <c r="LMI56" s="25"/>
      <c r="LMO56" s="25"/>
      <c r="LMP56" s="25"/>
      <c r="LMQ56" s="25"/>
      <c r="LMW56" s="25"/>
      <c r="LMX56" s="25"/>
      <c r="LMY56" s="25"/>
      <c r="LNE56" s="25"/>
      <c r="LNF56" s="25"/>
      <c r="LNG56" s="25"/>
      <c r="LNM56" s="25"/>
      <c r="LNN56" s="25"/>
      <c r="LNO56" s="25"/>
      <c r="LNU56" s="25"/>
      <c r="LNV56" s="25"/>
      <c r="LNW56" s="25"/>
      <c r="LOC56" s="25"/>
      <c r="LOD56" s="25"/>
      <c r="LOE56" s="25"/>
      <c r="LOK56" s="25"/>
      <c r="LOL56" s="25"/>
      <c r="LOM56" s="25"/>
      <c r="LOS56" s="25"/>
      <c r="LOT56" s="25"/>
      <c r="LOU56" s="25"/>
      <c r="LPA56" s="25"/>
      <c r="LPB56" s="25"/>
      <c r="LPC56" s="25"/>
      <c r="LPI56" s="25"/>
      <c r="LPJ56" s="25"/>
      <c r="LPK56" s="25"/>
      <c r="LPQ56" s="25"/>
      <c r="LPR56" s="25"/>
      <c r="LPS56" s="25"/>
      <c r="LPY56" s="25"/>
      <c r="LPZ56" s="25"/>
      <c r="LQA56" s="25"/>
      <c r="LQG56" s="25"/>
      <c r="LQH56" s="25"/>
      <c r="LQI56" s="25"/>
      <c r="LQO56" s="25"/>
      <c r="LQP56" s="25"/>
      <c r="LQQ56" s="25"/>
      <c r="LQW56" s="25"/>
      <c r="LQX56" s="25"/>
      <c r="LQY56" s="25"/>
      <c r="LRE56" s="25"/>
      <c r="LRF56" s="25"/>
      <c r="LRG56" s="25"/>
      <c r="LRM56" s="25"/>
      <c r="LRN56" s="25"/>
      <c r="LRO56" s="25"/>
      <c r="LRU56" s="25"/>
      <c r="LRV56" s="25"/>
      <c r="LRW56" s="25"/>
      <c r="LSC56" s="25"/>
      <c r="LSD56" s="25"/>
      <c r="LSE56" s="25"/>
      <c r="LSK56" s="25"/>
      <c r="LSL56" s="25"/>
      <c r="LSM56" s="25"/>
      <c r="LSS56" s="25"/>
      <c r="LST56" s="25"/>
      <c r="LSU56" s="25"/>
      <c r="LTA56" s="25"/>
      <c r="LTB56" s="25"/>
      <c r="LTC56" s="25"/>
      <c r="LTI56" s="25"/>
      <c r="LTJ56" s="25"/>
      <c r="LTK56" s="25"/>
      <c r="LTQ56" s="25"/>
      <c r="LTR56" s="25"/>
      <c r="LTS56" s="25"/>
      <c r="LTY56" s="25"/>
      <c r="LTZ56" s="25"/>
      <c r="LUA56" s="25"/>
      <c r="LUG56" s="25"/>
      <c r="LUH56" s="25"/>
      <c r="LUI56" s="25"/>
      <c r="LUO56" s="25"/>
      <c r="LUP56" s="25"/>
      <c r="LUQ56" s="25"/>
      <c r="LUW56" s="25"/>
      <c r="LUX56" s="25"/>
      <c r="LUY56" s="25"/>
      <c r="LVE56" s="25"/>
      <c r="LVF56" s="25"/>
      <c r="LVG56" s="25"/>
      <c r="LVM56" s="25"/>
      <c r="LVN56" s="25"/>
      <c r="LVO56" s="25"/>
      <c r="LVU56" s="25"/>
      <c r="LVV56" s="25"/>
      <c r="LVW56" s="25"/>
      <c r="LWC56" s="25"/>
      <c r="LWD56" s="25"/>
      <c r="LWE56" s="25"/>
      <c r="LWK56" s="25"/>
      <c r="LWL56" s="25"/>
      <c r="LWM56" s="25"/>
      <c r="LWS56" s="25"/>
      <c r="LWT56" s="25"/>
      <c r="LWU56" s="25"/>
      <c r="LXA56" s="25"/>
      <c r="LXB56" s="25"/>
      <c r="LXC56" s="25"/>
      <c r="LXI56" s="25"/>
      <c r="LXJ56" s="25"/>
      <c r="LXK56" s="25"/>
      <c r="LXQ56" s="25"/>
      <c r="LXR56" s="25"/>
      <c r="LXS56" s="25"/>
      <c r="LXY56" s="25"/>
      <c r="LXZ56" s="25"/>
      <c r="LYA56" s="25"/>
      <c r="LYG56" s="25"/>
      <c r="LYH56" s="25"/>
      <c r="LYI56" s="25"/>
      <c r="LYO56" s="25"/>
      <c r="LYP56" s="25"/>
      <c r="LYQ56" s="25"/>
      <c r="LYW56" s="25"/>
      <c r="LYX56" s="25"/>
      <c r="LYY56" s="25"/>
      <c r="LZE56" s="25"/>
      <c r="LZF56" s="25"/>
      <c r="LZG56" s="25"/>
      <c r="LZM56" s="25"/>
      <c r="LZN56" s="25"/>
      <c r="LZO56" s="25"/>
      <c r="LZU56" s="25"/>
      <c r="LZV56" s="25"/>
      <c r="LZW56" s="25"/>
      <c r="MAC56" s="25"/>
      <c r="MAD56" s="25"/>
      <c r="MAE56" s="25"/>
      <c r="MAK56" s="25"/>
      <c r="MAL56" s="25"/>
      <c r="MAM56" s="25"/>
      <c r="MAS56" s="25"/>
      <c r="MAT56" s="25"/>
      <c r="MAU56" s="25"/>
      <c r="MBA56" s="25"/>
      <c r="MBB56" s="25"/>
      <c r="MBC56" s="25"/>
      <c r="MBI56" s="25"/>
      <c r="MBJ56" s="25"/>
      <c r="MBK56" s="25"/>
      <c r="MBQ56" s="25"/>
      <c r="MBR56" s="25"/>
      <c r="MBS56" s="25"/>
      <c r="MBY56" s="25"/>
      <c r="MBZ56" s="25"/>
      <c r="MCA56" s="25"/>
      <c r="MCG56" s="25"/>
      <c r="MCH56" s="25"/>
      <c r="MCI56" s="25"/>
      <c r="MCO56" s="25"/>
      <c r="MCP56" s="25"/>
      <c r="MCQ56" s="25"/>
      <c r="MCW56" s="25"/>
      <c r="MCX56" s="25"/>
      <c r="MCY56" s="25"/>
      <c r="MDE56" s="25"/>
      <c r="MDF56" s="25"/>
      <c r="MDG56" s="25"/>
      <c r="MDM56" s="25"/>
      <c r="MDN56" s="25"/>
      <c r="MDO56" s="25"/>
      <c r="MDU56" s="25"/>
      <c r="MDV56" s="25"/>
      <c r="MDW56" s="25"/>
      <c r="MEC56" s="25"/>
      <c r="MED56" s="25"/>
      <c r="MEE56" s="25"/>
      <c r="MEK56" s="25"/>
      <c r="MEL56" s="25"/>
      <c r="MEM56" s="25"/>
      <c r="MES56" s="25"/>
      <c r="MET56" s="25"/>
      <c r="MEU56" s="25"/>
      <c r="MFA56" s="25"/>
      <c r="MFB56" s="25"/>
      <c r="MFC56" s="25"/>
      <c r="MFI56" s="25"/>
      <c r="MFJ56" s="25"/>
      <c r="MFK56" s="25"/>
      <c r="MFQ56" s="25"/>
      <c r="MFR56" s="25"/>
      <c r="MFS56" s="25"/>
      <c r="MFY56" s="25"/>
      <c r="MFZ56" s="25"/>
      <c r="MGA56" s="25"/>
      <c r="MGG56" s="25"/>
      <c r="MGH56" s="25"/>
      <c r="MGI56" s="25"/>
      <c r="MGO56" s="25"/>
      <c r="MGP56" s="25"/>
      <c r="MGQ56" s="25"/>
      <c r="MGW56" s="25"/>
      <c r="MGX56" s="25"/>
      <c r="MGY56" s="25"/>
      <c r="MHE56" s="25"/>
      <c r="MHF56" s="25"/>
      <c r="MHG56" s="25"/>
      <c r="MHM56" s="25"/>
      <c r="MHN56" s="25"/>
      <c r="MHO56" s="25"/>
      <c r="MHU56" s="25"/>
      <c r="MHV56" s="25"/>
      <c r="MHW56" s="25"/>
      <c r="MIC56" s="25"/>
      <c r="MID56" s="25"/>
      <c r="MIE56" s="25"/>
      <c r="MIK56" s="25"/>
      <c r="MIL56" s="25"/>
      <c r="MIM56" s="25"/>
      <c r="MIS56" s="25"/>
      <c r="MIT56" s="25"/>
      <c r="MIU56" s="25"/>
      <c r="MJA56" s="25"/>
      <c r="MJB56" s="25"/>
      <c r="MJC56" s="25"/>
      <c r="MJI56" s="25"/>
      <c r="MJJ56" s="25"/>
      <c r="MJK56" s="25"/>
      <c r="MJQ56" s="25"/>
      <c r="MJR56" s="25"/>
      <c r="MJS56" s="25"/>
      <c r="MJY56" s="25"/>
      <c r="MJZ56" s="25"/>
      <c r="MKA56" s="25"/>
      <c r="MKG56" s="25"/>
      <c r="MKH56" s="25"/>
      <c r="MKI56" s="25"/>
      <c r="MKO56" s="25"/>
      <c r="MKP56" s="25"/>
      <c r="MKQ56" s="25"/>
      <c r="MKW56" s="25"/>
      <c r="MKX56" s="25"/>
      <c r="MKY56" s="25"/>
      <c r="MLE56" s="25"/>
      <c r="MLF56" s="25"/>
      <c r="MLG56" s="25"/>
      <c r="MLM56" s="25"/>
      <c r="MLN56" s="25"/>
      <c r="MLO56" s="25"/>
      <c r="MLU56" s="25"/>
      <c r="MLV56" s="25"/>
      <c r="MLW56" s="25"/>
      <c r="MMC56" s="25"/>
      <c r="MMD56" s="25"/>
      <c r="MME56" s="25"/>
      <c r="MMK56" s="25"/>
      <c r="MML56" s="25"/>
      <c r="MMM56" s="25"/>
      <c r="MMS56" s="25"/>
      <c r="MMT56" s="25"/>
      <c r="MMU56" s="25"/>
      <c r="MNA56" s="25"/>
      <c r="MNB56" s="25"/>
      <c r="MNC56" s="25"/>
      <c r="MNI56" s="25"/>
      <c r="MNJ56" s="25"/>
      <c r="MNK56" s="25"/>
      <c r="MNQ56" s="25"/>
      <c r="MNR56" s="25"/>
      <c r="MNS56" s="25"/>
      <c r="MNY56" s="25"/>
      <c r="MNZ56" s="25"/>
      <c r="MOA56" s="25"/>
      <c r="MOG56" s="25"/>
      <c r="MOH56" s="25"/>
      <c r="MOI56" s="25"/>
      <c r="MOO56" s="25"/>
      <c r="MOP56" s="25"/>
      <c r="MOQ56" s="25"/>
      <c r="MOW56" s="25"/>
      <c r="MOX56" s="25"/>
      <c r="MOY56" s="25"/>
      <c r="MPE56" s="25"/>
      <c r="MPF56" s="25"/>
      <c r="MPG56" s="25"/>
      <c r="MPM56" s="25"/>
      <c r="MPN56" s="25"/>
      <c r="MPO56" s="25"/>
      <c r="MPU56" s="25"/>
      <c r="MPV56" s="25"/>
      <c r="MPW56" s="25"/>
      <c r="MQC56" s="25"/>
      <c r="MQD56" s="25"/>
      <c r="MQE56" s="25"/>
      <c r="MQK56" s="25"/>
      <c r="MQL56" s="25"/>
      <c r="MQM56" s="25"/>
      <c r="MQS56" s="25"/>
      <c r="MQT56" s="25"/>
      <c r="MQU56" s="25"/>
      <c r="MRA56" s="25"/>
      <c r="MRB56" s="25"/>
      <c r="MRC56" s="25"/>
      <c r="MRI56" s="25"/>
      <c r="MRJ56" s="25"/>
      <c r="MRK56" s="25"/>
      <c r="MRQ56" s="25"/>
      <c r="MRR56" s="25"/>
      <c r="MRS56" s="25"/>
      <c r="MRY56" s="25"/>
      <c r="MRZ56" s="25"/>
      <c r="MSA56" s="25"/>
      <c r="MSG56" s="25"/>
      <c r="MSH56" s="25"/>
      <c r="MSI56" s="25"/>
      <c r="MSO56" s="25"/>
      <c r="MSP56" s="25"/>
      <c r="MSQ56" s="25"/>
      <c r="MSW56" s="25"/>
      <c r="MSX56" s="25"/>
      <c r="MSY56" s="25"/>
      <c r="MTE56" s="25"/>
      <c r="MTF56" s="25"/>
      <c r="MTG56" s="25"/>
      <c r="MTM56" s="25"/>
      <c r="MTN56" s="25"/>
      <c r="MTO56" s="25"/>
      <c r="MTU56" s="25"/>
      <c r="MTV56" s="25"/>
      <c r="MTW56" s="25"/>
      <c r="MUC56" s="25"/>
      <c r="MUD56" s="25"/>
      <c r="MUE56" s="25"/>
      <c r="MUK56" s="25"/>
      <c r="MUL56" s="25"/>
      <c r="MUM56" s="25"/>
      <c r="MUS56" s="25"/>
      <c r="MUT56" s="25"/>
      <c r="MUU56" s="25"/>
      <c r="MVA56" s="25"/>
      <c r="MVB56" s="25"/>
      <c r="MVC56" s="25"/>
      <c r="MVI56" s="25"/>
      <c r="MVJ56" s="25"/>
      <c r="MVK56" s="25"/>
      <c r="MVQ56" s="25"/>
      <c r="MVR56" s="25"/>
      <c r="MVS56" s="25"/>
      <c r="MVY56" s="25"/>
      <c r="MVZ56" s="25"/>
      <c r="MWA56" s="25"/>
      <c r="MWG56" s="25"/>
      <c r="MWH56" s="25"/>
      <c r="MWI56" s="25"/>
      <c r="MWO56" s="25"/>
      <c r="MWP56" s="25"/>
      <c r="MWQ56" s="25"/>
      <c r="MWW56" s="25"/>
      <c r="MWX56" s="25"/>
      <c r="MWY56" s="25"/>
      <c r="MXE56" s="25"/>
      <c r="MXF56" s="25"/>
      <c r="MXG56" s="25"/>
      <c r="MXM56" s="25"/>
      <c r="MXN56" s="25"/>
      <c r="MXO56" s="25"/>
      <c r="MXU56" s="25"/>
      <c r="MXV56" s="25"/>
      <c r="MXW56" s="25"/>
      <c r="MYC56" s="25"/>
      <c r="MYD56" s="25"/>
      <c r="MYE56" s="25"/>
      <c r="MYK56" s="25"/>
      <c r="MYL56" s="25"/>
      <c r="MYM56" s="25"/>
      <c r="MYS56" s="25"/>
      <c r="MYT56" s="25"/>
      <c r="MYU56" s="25"/>
      <c r="MZA56" s="25"/>
      <c r="MZB56" s="25"/>
      <c r="MZC56" s="25"/>
      <c r="MZI56" s="25"/>
      <c r="MZJ56" s="25"/>
      <c r="MZK56" s="25"/>
      <c r="MZQ56" s="25"/>
      <c r="MZR56" s="25"/>
      <c r="MZS56" s="25"/>
      <c r="MZY56" s="25"/>
      <c r="MZZ56" s="25"/>
      <c r="NAA56" s="25"/>
      <c r="NAG56" s="25"/>
      <c r="NAH56" s="25"/>
      <c r="NAI56" s="25"/>
      <c r="NAO56" s="25"/>
      <c r="NAP56" s="25"/>
      <c r="NAQ56" s="25"/>
      <c r="NAW56" s="25"/>
      <c r="NAX56" s="25"/>
      <c r="NAY56" s="25"/>
      <c r="NBE56" s="25"/>
      <c r="NBF56" s="25"/>
      <c r="NBG56" s="25"/>
      <c r="NBM56" s="25"/>
      <c r="NBN56" s="25"/>
      <c r="NBO56" s="25"/>
      <c r="NBU56" s="25"/>
      <c r="NBV56" s="25"/>
      <c r="NBW56" s="25"/>
      <c r="NCC56" s="25"/>
      <c r="NCD56" s="25"/>
      <c r="NCE56" s="25"/>
      <c r="NCK56" s="25"/>
      <c r="NCL56" s="25"/>
      <c r="NCM56" s="25"/>
      <c r="NCS56" s="25"/>
      <c r="NCT56" s="25"/>
      <c r="NCU56" s="25"/>
      <c r="NDA56" s="25"/>
      <c r="NDB56" s="25"/>
      <c r="NDC56" s="25"/>
      <c r="NDI56" s="25"/>
      <c r="NDJ56" s="25"/>
      <c r="NDK56" s="25"/>
      <c r="NDQ56" s="25"/>
      <c r="NDR56" s="25"/>
      <c r="NDS56" s="25"/>
      <c r="NDY56" s="25"/>
      <c r="NDZ56" s="25"/>
      <c r="NEA56" s="25"/>
      <c r="NEG56" s="25"/>
      <c r="NEH56" s="25"/>
      <c r="NEI56" s="25"/>
      <c r="NEO56" s="25"/>
      <c r="NEP56" s="25"/>
      <c r="NEQ56" s="25"/>
      <c r="NEW56" s="25"/>
      <c r="NEX56" s="25"/>
      <c r="NEY56" s="25"/>
      <c r="NFE56" s="25"/>
      <c r="NFF56" s="25"/>
      <c r="NFG56" s="25"/>
      <c r="NFM56" s="25"/>
      <c r="NFN56" s="25"/>
      <c r="NFO56" s="25"/>
      <c r="NFU56" s="25"/>
      <c r="NFV56" s="25"/>
      <c r="NFW56" s="25"/>
      <c r="NGC56" s="25"/>
      <c r="NGD56" s="25"/>
      <c r="NGE56" s="25"/>
      <c r="NGK56" s="25"/>
      <c r="NGL56" s="25"/>
      <c r="NGM56" s="25"/>
      <c r="NGS56" s="25"/>
      <c r="NGT56" s="25"/>
      <c r="NGU56" s="25"/>
      <c r="NHA56" s="25"/>
      <c r="NHB56" s="25"/>
      <c r="NHC56" s="25"/>
      <c r="NHI56" s="25"/>
      <c r="NHJ56" s="25"/>
      <c r="NHK56" s="25"/>
      <c r="NHQ56" s="25"/>
      <c r="NHR56" s="25"/>
      <c r="NHS56" s="25"/>
      <c r="NHY56" s="25"/>
      <c r="NHZ56" s="25"/>
      <c r="NIA56" s="25"/>
      <c r="NIG56" s="25"/>
      <c r="NIH56" s="25"/>
      <c r="NII56" s="25"/>
      <c r="NIO56" s="25"/>
      <c r="NIP56" s="25"/>
      <c r="NIQ56" s="25"/>
      <c r="NIW56" s="25"/>
      <c r="NIX56" s="25"/>
      <c r="NIY56" s="25"/>
      <c r="NJE56" s="25"/>
      <c r="NJF56" s="25"/>
      <c r="NJG56" s="25"/>
      <c r="NJM56" s="25"/>
      <c r="NJN56" s="25"/>
      <c r="NJO56" s="25"/>
      <c r="NJU56" s="25"/>
      <c r="NJV56" s="25"/>
      <c r="NJW56" s="25"/>
      <c r="NKC56" s="25"/>
      <c r="NKD56" s="25"/>
      <c r="NKE56" s="25"/>
      <c r="NKK56" s="25"/>
      <c r="NKL56" s="25"/>
      <c r="NKM56" s="25"/>
      <c r="NKS56" s="25"/>
      <c r="NKT56" s="25"/>
      <c r="NKU56" s="25"/>
      <c r="NLA56" s="25"/>
      <c r="NLB56" s="25"/>
      <c r="NLC56" s="25"/>
      <c r="NLI56" s="25"/>
      <c r="NLJ56" s="25"/>
      <c r="NLK56" s="25"/>
      <c r="NLQ56" s="25"/>
      <c r="NLR56" s="25"/>
      <c r="NLS56" s="25"/>
      <c r="NLY56" s="25"/>
      <c r="NLZ56" s="25"/>
      <c r="NMA56" s="25"/>
      <c r="NMG56" s="25"/>
      <c r="NMH56" s="25"/>
      <c r="NMI56" s="25"/>
      <c r="NMO56" s="25"/>
      <c r="NMP56" s="25"/>
      <c r="NMQ56" s="25"/>
      <c r="NMW56" s="25"/>
      <c r="NMX56" s="25"/>
      <c r="NMY56" s="25"/>
      <c r="NNE56" s="25"/>
      <c r="NNF56" s="25"/>
      <c r="NNG56" s="25"/>
      <c r="NNM56" s="25"/>
      <c r="NNN56" s="25"/>
      <c r="NNO56" s="25"/>
      <c r="NNU56" s="25"/>
      <c r="NNV56" s="25"/>
      <c r="NNW56" s="25"/>
      <c r="NOC56" s="25"/>
      <c r="NOD56" s="25"/>
      <c r="NOE56" s="25"/>
      <c r="NOK56" s="25"/>
      <c r="NOL56" s="25"/>
      <c r="NOM56" s="25"/>
      <c r="NOS56" s="25"/>
      <c r="NOT56" s="25"/>
      <c r="NOU56" s="25"/>
      <c r="NPA56" s="25"/>
      <c r="NPB56" s="25"/>
      <c r="NPC56" s="25"/>
      <c r="NPI56" s="25"/>
      <c r="NPJ56" s="25"/>
      <c r="NPK56" s="25"/>
      <c r="NPQ56" s="25"/>
      <c r="NPR56" s="25"/>
      <c r="NPS56" s="25"/>
      <c r="NPY56" s="25"/>
      <c r="NPZ56" s="25"/>
      <c r="NQA56" s="25"/>
      <c r="NQG56" s="25"/>
      <c r="NQH56" s="25"/>
      <c r="NQI56" s="25"/>
      <c r="NQO56" s="25"/>
      <c r="NQP56" s="25"/>
      <c r="NQQ56" s="25"/>
      <c r="NQW56" s="25"/>
      <c r="NQX56" s="25"/>
      <c r="NQY56" s="25"/>
      <c r="NRE56" s="25"/>
      <c r="NRF56" s="25"/>
      <c r="NRG56" s="25"/>
      <c r="NRM56" s="25"/>
      <c r="NRN56" s="25"/>
      <c r="NRO56" s="25"/>
      <c r="NRU56" s="25"/>
      <c r="NRV56" s="25"/>
      <c r="NRW56" s="25"/>
      <c r="NSC56" s="25"/>
      <c r="NSD56" s="25"/>
      <c r="NSE56" s="25"/>
      <c r="NSK56" s="25"/>
      <c r="NSL56" s="25"/>
      <c r="NSM56" s="25"/>
      <c r="NSS56" s="25"/>
      <c r="NST56" s="25"/>
      <c r="NSU56" s="25"/>
      <c r="NTA56" s="25"/>
      <c r="NTB56" s="25"/>
      <c r="NTC56" s="25"/>
      <c r="NTI56" s="25"/>
      <c r="NTJ56" s="25"/>
      <c r="NTK56" s="25"/>
      <c r="NTQ56" s="25"/>
      <c r="NTR56" s="25"/>
      <c r="NTS56" s="25"/>
      <c r="NTY56" s="25"/>
      <c r="NTZ56" s="25"/>
      <c r="NUA56" s="25"/>
      <c r="NUG56" s="25"/>
      <c r="NUH56" s="25"/>
      <c r="NUI56" s="25"/>
      <c r="NUO56" s="25"/>
      <c r="NUP56" s="25"/>
      <c r="NUQ56" s="25"/>
      <c r="NUW56" s="25"/>
      <c r="NUX56" s="25"/>
      <c r="NUY56" s="25"/>
      <c r="NVE56" s="25"/>
      <c r="NVF56" s="25"/>
      <c r="NVG56" s="25"/>
      <c r="NVM56" s="25"/>
      <c r="NVN56" s="25"/>
      <c r="NVO56" s="25"/>
      <c r="NVU56" s="25"/>
      <c r="NVV56" s="25"/>
      <c r="NVW56" s="25"/>
      <c r="NWC56" s="25"/>
      <c r="NWD56" s="25"/>
      <c r="NWE56" s="25"/>
      <c r="NWK56" s="25"/>
      <c r="NWL56" s="25"/>
      <c r="NWM56" s="25"/>
      <c r="NWS56" s="25"/>
      <c r="NWT56" s="25"/>
      <c r="NWU56" s="25"/>
      <c r="NXA56" s="25"/>
      <c r="NXB56" s="25"/>
      <c r="NXC56" s="25"/>
      <c r="NXI56" s="25"/>
      <c r="NXJ56" s="25"/>
      <c r="NXK56" s="25"/>
      <c r="NXQ56" s="25"/>
      <c r="NXR56" s="25"/>
      <c r="NXS56" s="25"/>
      <c r="NXY56" s="25"/>
      <c r="NXZ56" s="25"/>
      <c r="NYA56" s="25"/>
      <c r="NYG56" s="25"/>
      <c r="NYH56" s="25"/>
      <c r="NYI56" s="25"/>
      <c r="NYO56" s="25"/>
      <c r="NYP56" s="25"/>
      <c r="NYQ56" s="25"/>
      <c r="NYW56" s="25"/>
      <c r="NYX56" s="25"/>
      <c r="NYY56" s="25"/>
      <c r="NZE56" s="25"/>
      <c r="NZF56" s="25"/>
      <c r="NZG56" s="25"/>
      <c r="NZM56" s="25"/>
      <c r="NZN56" s="25"/>
      <c r="NZO56" s="25"/>
      <c r="NZU56" s="25"/>
      <c r="NZV56" s="25"/>
      <c r="NZW56" s="25"/>
      <c r="OAC56" s="25"/>
      <c r="OAD56" s="25"/>
      <c r="OAE56" s="25"/>
      <c r="OAK56" s="25"/>
      <c r="OAL56" s="25"/>
      <c r="OAM56" s="25"/>
      <c r="OAS56" s="25"/>
      <c r="OAT56" s="25"/>
      <c r="OAU56" s="25"/>
      <c r="OBA56" s="25"/>
      <c r="OBB56" s="25"/>
      <c r="OBC56" s="25"/>
      <c r="OBI56" s="25"/>
      <c r="OBJ56" s="25"/>
      <c r="OBK56" s="25"/>
      <c r="OBQ56" s="25"/>
      <c r="OBR56" s="25"/>
      <c r="OBS56" s="25"/>
      <c r="OBY56" s="25"/>
      <c r="OBZ56" s="25"/>
      <c r="OCA56" s="25"/>
      <c r="OCG56" s="25"/>
      <c r="OCH56" s="25"/>
      <c r="OCI56" s="25"/>
      <c r="OCO56" s="25"/>
      <c r="OCP56" s="25"/>
      <c r="OCQ56" s="25"/>
      <c r="OCW56" s="25"/>
      <c r="OCX56" s="25"/>
      <c r="OCY56" s="25"/>
      <c r="ODE56" s="25"/>
      <c r="ODF56" s="25"/>
      <c r="ODG56" s="25"/>
      <c r="ODM56" s="25"/>
      <c r="ODN56" s="25"/>
      <c r="ODO56" s="25"/>
      <c r="ODU56" s="25"/>
      <c r="ODV56" s="25"/>
      <c r="ODW56" s="25"/>
      <c r="OEC56" s="25"/>
      <c r="OED56" s="25"/>
      <c r="OEE56" s="25"/>
      <c r="OEK56" s="25"/>
      <c r="OEL56" s="25"/>
      <c r="OEM56" s="25"/>
      <c r="OES56" s="25"/>
      <c r="OET56" s="25"/>
      <c r="OEU56" s="25"/>
      <c r="OFA56" s="25"/>
      <c r="OFB56" s="25"/>
      <c r="OFC56" s="25"/>
      <c r="OFI56" s="25"/>
      <c r="OFJ56" s="25"/>
      <c r="OFK56" s="25"/>
      <c r="OFQ56" s="25"/>
      <c r="OFR56" s="25"/>
      <c r="OFS56" s="25"/>
      <c r="OFY56" s="25"/>
      <c r="OFZ56" s="25"/>
      <c r="OGA56" s="25"/>
      <c r="OGG56" s="25"/>
      <c r="OGH56" s="25"/>
      <c r="OGI56" s="25"/>
      <c r="OGO56" s="25"/>
      <c r="OGP56" s="25"/>
      <c r="OGQ56" s="25"/>
      <c r="OGW56" s="25"/>
      <c r="OGX56" s="25"/>
      <c r="OGY56" s="25"/>
      <c r="OHE56" s="25"/>
      <c r="OHF56" s="25"/>
      <c r="OHG56" s="25"/>
      <c r="OHM56" s="25"/>
      <c r="OHN56" s="25"/>
      <c r="OHO56" s="25"/>
      <c r="OHU56" s="25"/>
      <c r="OHV56" s="25"/>
      <c r="OHW56" s="25"/>
      <c r="OIC56" s="25"/>
      <c r="OID56" s="25"/>
      <c r="OIE56" s="25"/>
      <c r="OIK56" s="25"/>
      <c r="OIL56" s="25"/>
      <c r="OIM56" s="25"/>
      <c r="OIS56" s="25"/>
      <c r="OIT56" s="25"/>
      <c r="OIU56" s="25"/>
      <c r="OJA56" s="25"/>
      <c r="OJB56" s="25"/>
      <c r="OJC56" s="25"/>
      <c r="OJI56" s="25"/>
      <c r="OJJ56" s="25"/>
      <c r="OJK56" s="25"/>
      <c r="OJQ56" s="25"/>
      <c r="OJR56" s="25"/>
      <c r="OJS56" s="25"/>
      <c r="OJY56" s="25"/>
      <c r="OJZ56" s="25"/>
      <c r="OKA56" s="25"/>
      <c r="OKG56" s="25"/>
      <c r="OKH56" s="25"/>
      <c r="OKI56" s="25"/>
      <c r="OKO56" s="25"/>
      <c r="OKP56" s="25"/>
      <c r="OKQ56" s="25"/>
      <c r="OKW56" s="25"/>
      <c r="OKX56" s="25"/>
      <c r="OKY56" s="25"/>
      <c r="OLE56" s="25"/>
      <c r="OLF56" s="25"/>
      <c r="OLG56" s="25"/>
      <c r="OLM56" s="25"/>
      <c r="OLN56" s="25"/>
      <c r="OLO56" s="25"/>
      <c r="OLU56" s="25"/>
      <c r="OLV56" s="25"/>
      <c r="OLW56" s="25"/>
      <c r="OMC56" s="25"/>
      <c r="OMD56" s="25"/>
      <c r="OME56" s="25"/>
      <c r="OMK56" s="25"/>
      <c r="OML56" s="25"/>
      <c r="OMM56" s="25"/>
      <c r="OMS56" s="25"/>
      <c r="OMT56" s="25"/>
      <c r="OMU56" s="25"/>
      <c r="ONA56" s="25"/>
      <c r="ONB56" s="25"/>
      <c r="ONC56" s="25"/>
      <c r="ONI56" s="25"/>
      <c r="ONJ56" s="25"/>
      <c r="ONK56" s="25"/>
      <c r="ONQ56" s="25"/>
      <c r="ONR56" s="25"/>
      <c r="ONS56" s="25"/>
      <c r="ONY56" s="25"/>
      <c r="ONZ56" s="25"/>
      <c r="OOA56" s="25"/>
      <c r="OOG56" s="25"/>
      <c r="OOH56" s="25"/>
      <c r="OOI56" s="25"/>
      <c r="OOO56" s="25"/>
      <c r="OOP56" s="25"/>
      <c r="OOQ56" s="25"/>
      <c r="OOW56" s="25"/>
      <c r="OOX56" s="25"/>
      <c r="OOY56" s="25"/>
      <c r="OPE56" s="25"/>
      <c r="OPF56" s="25"/>
      <c r="OPG56" s="25"/>
      <c r="OPM56" s="25"/>
      <c r="OPN56" s="25"/>
      <c r="OPO56" s="25"/>
      <c r="OPU56" s="25"/>
      <c r="OPV56" s="25"/>
      <c r="OPW56" s="25"/>
      <c r="OQC56" s="25"/>
      <c r="OQD56" s="25"/>
      <c r="OQE56" s="25"/>
      <c r="OQK56" s="25"/>
      <c r="OQL56" s="25"/>
      <c r="OQM56" s="25"/>
      <c r="OQS56" s="25"/>
      <c r="OQT56" s="25"/>
      <c r="OQU56" s="25"/>
      <c r="ORA56" s="25"/>
      <c r="ORB56" s="25"/>
      <c r="ORC56" s="25"/>
      <c r="ORI56" s="25"/>
      <c r="ORJ56" s="25"/>
      <c r="ORK56" s="25"/>
      <c r="ORQ56" s="25"/>
      <c r="ORR56" s="25"/>
      <c r="ORS56" s="25"/>
      <c r="ORY56" s="25"/>
      <c r="ORZ56" s="25"/>
      <c r="OSA56" s="25"/>
      <c r="OSG56" s="25"/>
      <c r="OSH56" s="25"/>
      <c r="OSI56" s="25"/>
      <c r="OSO56" s="25"/>
      <c r="OSP56" s="25"/>
      <c r="OSQ56" s="25"/>
      <c r="OSW56" s="25"/>
      <c r="OSX56" s="25"/>
      <c r="OSY56" s="25"/>
      <c r="OTE56" s="25"/>
      <c r="OTF56" s="25"/>
      <c r="OTG56" s="25"/>
      <c r="OTM56" s="25"/>
      <c r="OTN56" s="25"/>
      <c r="OTO56" s="25"/>
      <c r="OTU56" s="25"/>
      <c r="OTV56" s="25"/>
      <c r="OTW56" s="25"/>
      <c r="OUC56" s="25"/>
      <c r="OUD56" s="25"/>
      <c r="OUE56" s="25"/>
      <c r="OUK56" s="25"/>
      <c r="OUL56" s="25"/>
      <c r="OUM56" s="25"/>
      <c r="OUS56" s="25"/>
      <c r="OUT56" s="25"/>
      <c r="OUU56" s="25"/>
      <c r="OVA56" s="25"/>
      <c r="OVB56" s="25"/>
      <c r="OVC56" s="25"/>
      <c r="OVI56" s="25"/>
      <c r="OVJ56" s="25"/>
      <c r="OVK56" s="25"/>
      <c r="OVQ56" s="25"/>
      <c r="OVR56" s="25"/>
      <c r="OVS56" s="25"/>
      <c r="OVY56" s="25"/>
      <c r="OVZ56" s="25"/>
      <c r="OWA56" s="25"/>
      <c r="OWG56" s="25"/>
      <c r="OWH56" s="25"/>
      <c r="OWI56" s="25"/>
      <c r="OWO56" s="25"/>
      <c r="OWP56" s="25"/>
      <c r="OWQ56" s="25"/>
      <c r="OWW56" s="25"/>
      <c r="OWX56" s="25"/>
      <c r="OWY56" s="25"/>
      <c r="OXE56" s="25"/>
      <c r="OXF56" s="25"/>
      <c r="OXG56" s="25"/>
      <c r="OXM56" s="25"/>
      <c r="OXN56" s="25"/>
      <c r="OXO56" s="25"/>
      <c r="OXU56" s="25"/>
      <c r="OXV56" s="25"/>
      <c r="OXW56" s="25"/>
      <c r="OYC56" s="25"/>
      <c r="OYD56" s="25"/>
      <c r="OYE56" s="25"/>
      <c r="OYK56" s="25"/>
      <c r="OYL56" s="25"/>
      <c r="OYM56" s="25"/>
      <c r="OYS56" s="25"/>
      <c r="OYT56" s="25"/>
      <c r="OYU56" s="25"/>
      <c r="OZA56" s="25"/>
      <c r="OZB56" s="25"/>
      <c r="OZC56" s="25"/>
      <c r="OZI56" s="25"/>
      <c r="OZJ56" s="25"/>
      <c r="OZK56" s="25"/>
      <c r="OZQ56" s="25"/>
      <c r="OZR56" s="25"/>
      <c r="OZS56" s="25"/>
      <c r="OZY56" s="25"/>
      <c r="OZZ56" s="25"/>
      <c r="PAA56" s="25"/>
      <c r="PAG56" s="25"/>
      <c r="PAH56" s="25"/>
      <c r="PAI56" s="25"/>
      <c r="PAO56" s="25"/>
      <c r="PAP56" s="25"/>
      <c r="PAQ56" s="25"/>
      <c r="PAW56" s="25"/>
      <c r="PAX56" s="25"/>
      <c r="PAY56" s="25"/>
      <c r="PBE56" s="25"/>
      <c r="PBF56" s="25"/>
      <c r="PBG56" s="25"/>
      <c r="PBM56" s="25"/>
      <c r="PBN56" s="25"/>
      <c r="PBO56" s="25"/>
      <c r="PBU56" s="25"/>
      <c r="PBV56" s="25"/>
      <c r="PBW56" s="25"/>
      <c r="PCC56" s="25"/>
      <c r="PCD56" s="25"/>
      <c r="PCE56" s="25"/>
      <c r="PCK56" s="25"/>
      <c r="PCL56" s="25"/>
      <c r="PCM56" s="25"/>
      <c r="PCS56" s="25"/>
      <c r="PCT56" s="25"/>
      <c r="PCU56" s="25"/>
      <c r="PDA56" s="25"/>
      <c r="PDB56" s="25"/>
      <c r="PDC56" s="25"/>
      <c r="PDI56" s="25"/>
      <c r="PDJ56" s="25"/>
      <c r="PDK56" s="25"/>
      <c r="PDQ56" s="25"/>
      <c r="PDR56" s="25"/>
      <c r="PDS56" s="25"/>
      <c r="PDY56" s="25"/>
      <c r="PDZ56" s="25"/>
      <c r="PEA56" s="25"/>
      <c r="PEG56" s="25"/>
      <c r="PEH56" s="25"/>
      <c r="PEI56" s="25"/>
      <c r="PEO56" s="25"/>
      <c r="PEP56" s="25"/>
      <c r="PEQ56" s="25"/>
      <c r="PEW56" s="25"/>
      <c r="PEX56" s="25"/>
      <c r="PEY56" s="25"/>
      <c r="PFE56" s="25"/>
      <c r="PFF56" s="25"/>
      <c r="PFG56" s="25"/>
      <c r="PFM56" s="25"/>
      <c r="PFN56" s="25"/>
      <c r="PFO56" s="25"/>
      <c r="PFU56" s="25"/>
      <c r="PFV56" s="25"/>
      <c r="PFW56" s="25"/>
      <c r="PGC56" s="25"/>
      <c r="PGD56" s="25"/>
      <c r="PGE56" s="25"/>
      <c r="PGK56" s="25"/>
      <c r="PGL56" s="25"/>
      <c r="PGM56" s="25"/>
      <c r="PGS56" s="25"/>
      <c r="PGT56" s="25"/>
      <c r="PGU56" s="25"/>
      <c r="PHA56" s="25"/>
      <c r="PHB56" s="25"/>
      <c r="PHC56" s="25"/>
      <c r="PHI56" s="25"/>
      <c r="PHJ56" s="25"/>
      <c r="PHK56" s="25"/>
      <c r="PHQ56" s="25"/>
      <c r="PHR56" s="25"/>
      <c r="PHS56" s="25"/>
      <c r="PHY56" s="25"/>
      <c r="PHZ56" s="25"/>
      <c r="PIA56" s="25"/>
      <c r="PIG56" s="25"/>
      <c r="PIH56" s="25"/>
      <c r="PII56" s="25"/>
      <c r="PIO56" s="25"/>
      <c r="PIP56" s="25"/>
      <c r="PIQ56" s="25"/>
      <c r="PIW56" s="25"/>
      <c r="PIX56" s="25"/>
      <c r="PIY56" s="25"/>
      <c r="PJE56" s="25"/>
      <c r="PJF56" s="25"/>
      <c r="PJG56" s="25"/>
      <c r="PJM56" s="25"/>
      <c r="PJN56" s="25"/>
      <c r="PJO56" s="25"/>
      <c r="PJU56" s="25"/>
      <c r="PJV56" s="25"/>
      <c r="PJW56" s="25"/>
      <c r="PKC56" s="25"/>
      <c r="PKD56" s="25"/>
      <c r="PKE56" s="25"/>
      <c r="PKK56" s="25"/>
      <c r="PKL56" s="25"/>
      <c r="PKM56" s="25"/>
      <c r="PKS56" s="25"/>
      <c r="PKT56" s="25"/>
      <c r="PKU56" s="25"/>
      <c r="PLA56" s="25"/>
      <c r="PLB56" s="25"/>
      <c r="PLC56" s="25"/>
      <c r="PLI56" s="25"/>
      <c r="PLJ56" s="25"/>
      <c r="PLK56" s="25"/>
      <c r="PLQ56" s="25"/>
      <c r="PLR56" s="25"/>
      <c r="PLS56" s="25"/>
      <c r="PLY56" s="25"/>
      <c r="PLZ56" s="25"/>
      <c r="PMA56" s="25"/>
      <c r="PMG56" s="25"/>
      <c r="PMH56" s="25"/>
      <c r="PMI56" s="25"/>
      <c r="PMO56" s="25"/>
      <c r="PMP56" s="25"/>
      <c r="PMQ56" s="25"/>
      <c r="PMW56" s="25"/>
      <c r="PMX56" s="25"/>
      <c r="PMY56" s="25"/>
      <c r="PNE56" s="25"/>
      <c r="PNF56" s="25"/>
      <c r="PNG56" s="25"/>
      <c r="PNM56" s="25"/>
      <c r="PNN56" s="25"/>
      <c r="PNO56" s="25"/>
      <c r="PNU56" s="25"/>
      <c r="PNV56" s="25"/>
      <c r="PNW56" s="25"/>
      <c r="POC56" s="25"/>
      <c r="POD56" s="25"/>
      <c r="POE56" s="25"/>
      <c r="POK56" s="25"/>
      <c r="POL56" s="25"/>
      <c r="POM56" s="25"/>
      <c r="POS56" s="25"/>
      <c r="POT56" s="25"/>
      <c r="POU56" s="25"/>
      <c r="PPA56" s="25"/>
      <c r="PPB56" s="25"/>
      <c r="PPC56" s="25"/>
      <c r="PPI56" s="25"/>
      <c r="PPJ56" s="25"/>
      <c r="PPK56" s="25"/>
      <c r="PPQ56" s="25"/>
      <c r="PPR56" s="25"/>
      <c r="PPS56" s="25"/>
      <c r="PPY56" s="25"/>
      <c r="PPZ56" s="25"/>
      <c r="PQA56" s="25"/>
      <c r="PQG56" s="25"/>
      <c r="PQH56" s="25"/>
      <c r="PQI56" s="25"/>
      <c r="PQO56" s="25"/>
      <c r="PQP56" s="25"/>
      <c r="PQQ56" s="25"/>
      <c r="PQW56" s="25"/>
      <c r="PQX56" s="25"/>
      <c r="PQY56" s="25"/>
      <c r="PRE56" s="25"/>
      <c r="PRF56" s="25"/>
      <c r="PRG56" s="25"/>
      <c r="PRM56" s="25"/>
      <c r="PRN56" s="25"/>
      <c r="PRO56" s="25"/>
      <c r="PRU56" s="25"/>
      <c r="PRV56" s="25"/>
      <c r="PRW56" s="25"/>
      <c r="PSC56" s="25"/>
      <c r="PSD56" s="25"/>
      <c r="PSE56" s="25"/>
      <c r="PSK56" s="25"/>
      <c r="PSL56" s="25"/>
      <c r="PSM56" s="25"/>
      <c r="PSS56" s="25"/>
      <c r="PST56" s="25"/>
      <c r="PSU56" s="25"/>
      <c r="PTA56" s="25"/>
      <c r="PTB56" s="25"/>
      <c r="PTC56" s="25"/>
      <c r="PTI56" s="25"/>
      <c r="PTJ56" s="25"/>
      <c r="PTK56" s="25"/>
      <c r="PTQ56" s="25"/>
      <c r="PTR56" s="25"/>
      <c r="PTS56" s="25"/>
      <c r="PTY56" s="25"/>
      <c r="PTZ56" s="25"/>
      <c r="PUA56" s="25"/>
      <c r="PUG56" s="25"/>
      <c r="PUH56" s="25"/>
      <c r="PUI56" s="25"/>
      <c r="PUO56" s="25"/>
      <c r="PUP56" s="25"/>
      <c r="PUQ56" s="25"/>
      <c r="PUW56" s="25"/>
      <c r="PUX56" s="25"/>
      <c r="PUY56" s="25"/>
      <c r="PVE56" s="25"/>
      <c r="PVF56" s="25"/>
      <c r="PVG56" s="25"/>
      <c r="PVM56" s="25"/>
      <c r="PVN56" s="25"/>
      <c r="PVO56" s="25"/>
      <c r="PVU56" s="25"/>
      <c r="PVV56" s="25"/>
      <c r="PVW56" s="25"/>
      <c r="PWC56" s="25"/>
      <c r="PWD56" s="25"/>
      <c r="PWE56" s="25"/>
      <c r="PWK56" s="25"/>
      <c r="PWL56" s="25"/>
      <c r="PWM56" s="25"/>
      <c r="PWS56" s="25"/>
      <c r="PWT56" s="25"/>
      <c r="PWU56" s="25"/>
      <c r="PXA56" s="25"/>
      <c r="PXB56" s="25"/>
      <c r="PXC56" s="25"/>
      <c r="PXI56" s="25"/>
      <c r="PXJ56" s="25"/>
      <c r="PXK56" s="25"/>
      <c r="PXQ56" s="25"/>
      <c r="PXR56" s="25"/>
      <c r="PXS56" s="25"/>
      <c r="PXY56" s="25"/>
      <c r="PXZ56" s="25"/>
      <c r="PYA56" s="25"/>
      <c r="PYG56" s="25"/>
      <c r="PYH56" s="25"/>
      <c r="PYI56" s="25"/>
      <c r="PYO56" s="25"/>
      <c r="PYP56" s="25"/>
      <c r="PYQ56" s="25"/>
      <c r="PYW56" s="25"/>
      <c r="PYX56" s="25"/>
      <c r="PYY56" s="25"/>
      <c r="PZE56" s="25"/>
      <c r="PZF56" s="25"/>
      <c r="PZG56" s="25"/>
      <c r="PZM56" s="25"/>
      <c r="PZN56" s="25"/>
      <c r="PZO56" s="25"/>
      <c r="PZU56" s="25"/>
      <c r="PZV56" s="25"/>
      <c r="PZW56" s="25"/>
      <c r="QAC56" s="25"/>
      <c r="QAD56" s="25"/>
      <c r="QAE56" s="25"/>
      <c r="QAK56" s="25"/>
      <c r="QAL56" s="25"/>
      <c r="QAM56" s="25"/>
      <c r="QAS56" s="25"/>
      <c r="QAT56" s="25"/>
      <c r="QAU56" s="25"/>
      <c r="QBA56" s="25"/>
      <c r="QBB56" s="25"/>
      <c r="QBC56" s="25"/>
      <c r="QBI56" s="25"/>
      <c r="QBJ56" s="25"/>
      <c r="QBK56" s="25"/>
      <c r="QBQ56" s="25"/>
      <c r="QBR56" s="25"/>
      <c r="QBS56" s="25"/>
      <c r="QBY56" s="25"/>
      <c r="QBZ56" s="25"/>
      <c r="QCA56" s="25"/>
      <c r="QCG56" s="25"/>
      <c r="QCH56" s="25"/>
      <c r="QCI56" s="25"/>
      <c r="QCO56" s="25"/>
      <c r="QCP56" s="25"/>
      <c r="QCQ56" s="25"/>
      <c r="QCW56" s="25"/>
      <c r="QCX56" s="25"/>
      <c r="QCY56" s="25"/>
      <c r="QDE56" s="25"/>
      <c r="QDF56" s="25"/>
      <c r="QDG56" s="25"/>
      <c r="QDM56" s="25"/>
      <c r="QDN56" s="25"/>
      <c r="QDO56" s="25"/>
      <c r="QDU56" s="25"/>
      <c r="QDV56" s="25"/>
      <c r="QDW56" s="25"/>
      <c r="QEC56" s="25"/>
      <c r="QED56" s="25"/>
      <c r="QEE56" s="25"/>
      <c r="QEK56" s="25"/>
      <c r="QEL56" s="25"/>
      <c r="QEM56" s="25"/>
      <c r="QES56" s="25"/>
      <c r="QET56" s="25"/>
      <c r="QEU56" s="25"/>
      <c r="QFA56" s="25"/>
      <c r="QFB56" s="25"/>
      <c r="QFC56" s="25"/>
      <c r="QFI56" s="25"/>
      <c r="QFJ56" s="25"/>
      <c r="QFK56" s="25"/>
      <c r="QFQ56" s="25"/>
      <c r="QFR56" s="25"/>
      <c r="QFS56" s="25"/>
      <c r="QFY56" s="25"/>
      <c r="QFZ56" s="25"/>
      <c r="QGA56" s="25"/>
      <c r="QGG56" s="25"/>
      <c r="QGH56" s="25"/>
      <c r="QGI56" s="25"/>
      <c r="QGO56" s="25"/>
      <c r="QGP56" s="25"/>
      <c r="QGQ56" s="25"/>
      <c r="QGW56" s="25"/>
      <c r="QGX56" s="25"/>
      <c r="QGY56" s="25"/>
      <c r="QHE56" s="25"/>
      <c r="QHF56" s="25"/>
      <c r="QHG56" s="25"/>
      <c r="QHM56" s="25"/>
      <c r="QHN56" s="25"/>
      <c r="QHO56" s="25"/>
      <c r="QHU56" s="25"/>
      <c r="QHV56" s="25"/>
      <c r="QHW56" s="25"/>
      <c r="QIC56" s="25"/>
      <c r="QID56" s="25"/>
      <c r="QIE56" s="25"/>
      <c r="QIK56" s="25"/>
      <c r="QIL56" s="25"/>
      <c r="QIM56" s="25"/>
      <c r="QIS56" s="25"/>
      <c r="QIT56" s="25"/>
      <c r="QIU56" s="25"/>
      <c r="QJA56" s="25"/>
      <c r="QJB56" s="25"/>
      <c r="QJC56" s="25"/>
      <c r="QJI56" s="25"/>
      <c r="QJJ56" s="25"/>
      <c r="QJK56" s="25"/>
      <c r="QJQ56" s="25"/>
      <c r="QJR56" s="25"/>
      <c r="QJS56" s="25"/>
      <c r="QJY56" s="25"/>
      <c r="QJZ56" s="25"/>
      <c r="QKA56" s="25"/>
      <c r="QKG56" s="25"/>
      <c r="QKH56" s="25"/>
      <c r="QKI56" s="25"/>
      <c r="QKO56" s="25"/>
      <c r="QKP56" s="25"/>
      <c r="QKQ56" s="25"/>
      <c r="QKW56" s="25"/>
      <c r="QKX56" s="25"/>
      <c r="QKY56" s="25"/>
      <c r="QLE56" s="25"/>
      <c r="QLF56" s="25"/>
      <c r="QLG56" s="25"/>
      <c r="QLM56" s="25"/>
      <c r="QLN56" s="25"/>
      <c r="QLO56" s="25"/>
      <c r="QLU56" s="25"/>
      <c r="QLV56" s="25"/>
      <c r="QLW56" s="25"/>
      <c r="QMC56" s="25"/>
      <c r="QMD56" s="25"/>
      <c r="QME56" s="25"/>
      <c r="QMK56" s="25"/>
      <c r="QML56" s="25"/>
      <c r="QMM56" s="25"/>
      <c r="QMS56" s="25"/>
      <c r="QMT56" s="25"/>
      <c r="QMU56" s="25"/>
      <c r="QNA56" s="25"/>
      <c r="QNB56" s="25"/>
      <c r="QNC56" s="25"/>
      <c r="QNI56" s="25"/>
      <c r="QNJ56" s="25"/>
      <c r="QNK56" s="25"/>
      <c r="QNQ56" s="25"/>
      <c r="QNR56" s="25"/>
      <c r="QNS56" s="25"/>
      <c r="QNY56" s="25"/>
      <c r="QNZ56" s="25"/>
      <c r="QOA56" s="25"/>
      <c r="QOG56" s="25"/>
      <c r="QOH56" s="25"/>
      <c r="QOI56" s="25"/>
      <c r="QOO56" s="25"/>
      <c r="QOP56" s="25"/>
      <c r="QOQ56" s="25"/>
      <c r="QOW56" s="25"/>
      <c r="QOX56" s="25"/>
      <c r="QOY56" s="25"/>
      <c r="QPE56" s="25"/>
      <c r="QPF56" s="25"/>
      <c r="QPG56" s="25"/>
      <c r="QPM56" s="25"/>
      <c r="QPN56" s="25"/>
      <c r="QPO56" s="25"/>
      <c r="QPU56" s="25"/>
      <c r="QPV56" s="25"/>
      <c r="QPW56" s="25"/>
      <c r="QQC56" s="25"/>
      <c r="QQD56" s="25"/>
      <c r="QQE56" s="25"/>
      <c r="QQK56" s="25"/>
      <c r="QQL56" s="25"/>
      <c r="QQM56" s="25"/>
      <c r="QQS56" s="25"/>
      <c r="QQT56" s="25"/>
      <c r="QQU56" s="25"/>
      <c r="QRA56" s="25"/>
      <c r="QRB56" s="25"/>
      <c r="QRC56" s="25"/>
      <c r="QRI56" s="25"/>
      <c r="QRJ56" s="25"/>
      <c r="QRK56" s="25"/>
      <c r="QRQ56" s="25"/>
      <c r="QRR56" s="25"/>
      <c r="QRS56" s="25"/>
      <c r="QRY56" s="25"/>
      <c r="QRZ56" s="25"/>
      <c r="QSA56" s="25"/>
      <c r="QSG56" s="25"/>
      <c r="QSH56" s="25"/>
      <c r="QSI56" s="25"/>
      <c r="QSO56" s="25"/>
      <c r="QSP56" s="25"/>
      <c r="QSQ56" s="25"/>
      <c r="QSW56" s="25"/>
      <c r="QSX56" s="25"/>
      <c r="QSY56" s="25"/>
      <c r="QTE56" s="25"/>
      <c r="QTF56" s="25"/>
      <c r="QTG56" s="25"/>
      <c r="QTM56" s="25"/>
      <c r="QTN56" s="25"/>
      <c r="QTO56" s="25"/>
      <c r="QTU56" s="25"/>
      <c r="QTV56" s="25"/>
      <c r="QTW56" s="25"/>
      <c r="QUC56" s="25"/>
      <c r="QUD56" s="25"/>
      <c r="QUE56" s="25"/>
      <c r="QUK56" s="25"/>
      <c r="QUL56" s="25"/>
      <c r="QUM56" s="25"/>
      <c r="QUS56" s="25"/>
      <c r="QUT56" s="25"/>
      <c r="QUU56" s="25"/>
      <c r="QVA56" s="25"/>
      <c r="QVB56" s="25"/>
      <c r="QVC56" s="25"/>
      <c r="QVI56" s="25"/>
      <c r="QVJ56" s="25"/>
      <c r="QVK56" s="25"/>
      <c r="QVQ56" s="25"/>
      <c r="QVR56" s="25"/>
      <c r="QVS56" s="25"/>
      <c r="QVY56" s="25"/>
      <c r="QVZ56" s="25"/>
      <c r="QWA56" s="25"/>
      <c r="QWG56" s="25"/>
      <c r="QWH56" s="25"/>
      <c r="QWI56" s="25"/>
      <c r="QWO56" s="25"/>
      <c r="QWP56" s="25"/>
      <c r="QWQ56" s="25"/>
      <c r="QWW56" s="25"/>
      <c r="QWX56" s="25"/>
      <c r="QWY56" s="25"/>
      <c r="QXE56" s="25"/>
      <c r="QXF56" s="25"/>
      <c r="QXG56" s="25"/>
      <c r="QXM56" s="25"/>
      <c r="QXN56" s="25"/>
      <c r="QXO56" s="25"/>
      <c r="QXU56" s="25"/>
      <c r="QXV56" s="25"/>
      <c r="QXW56" s="25"/>
      <c r="QYC56" s="25"/>
      <c r="QYD56" s="25"/>
      <c r="QYE56" s="25"/>
      <c r="QYK56" s="25"/>
      <c r="QYL56" s="25"/>
      <c r="QYM56" s="25"/>
      <c r="QYS56" s="25"/>
      <c r="QYT56" s="25"/>
      <c r="QYU56" s="25"/>
      <c r="QZA56" s="25"/>
      <c r="QZB56" s="25"/>
      <c r="QZC56" s="25"/>
      <c r="QZI56" s="25"/>
      <c r="QZJ56" s="25"/>
      <c r="QZK56" s="25"/>
      <c r="QZQ56" s="25"/>
      <c r="QZR56" s="25"/>
      <c r="QZS56" s="25"/>
      <c r="QZY56" s="25"/>
      <c r="QZZ56" s="25"/>
      <c r="RAA56" s="25"/>
      <c r="RAG56" s="25"/>
      <c r="RAH56" s="25"/>
      <c r="RAI56" s="25"/>
      <c r="RAO56" s="25"/>
      <c r="RAP56" s="25"/>
      <c r="RAQ56" s="25"/>
      <c r="RAW56" s="25"/>
      <c r="RAX56" s="25"/>
      <c r="RAY56" s="25"/>
      <c r="RBE56" s="25"/>
      <c r="RBF56" s="25"/>
      <c r="RBG56" s="25"/>
      <c r="RBM56" s="25"/>
      <c r="RBN56" s="25"/>
      <c r="RBO56" s="25"/>
      <c r="RBU56" s="25"/>
      <c r="RBV56" s="25"/>
      <c r="RBW56" s="25"/>
      <c r="RCC56" s="25"/>
      <c r="RCD56" s="25"/>
      <c r="RCE56" s="25"/>
      <c r="RCK56" s="25"/>
      <c r="RCL56" s="25"/>
      <c r="RCM56" s="25"/>
      <c r="RCS56" s="25"/>
      <c r="RCT56" s="25"/>
      <c r="RCU56" s="25"/>
      <c r="RDA56" s="25"/>
      <c r="RDB56" s="25"/>
      <c r="RDC56" s="25"/>
      <c r="RDI56" s="25"/>
      <c r="RDJ56" s="25"/>
      <c r="RDK56" s="25"/>
      <c r="RDQ56" s="25"/>
      <c r="RDR56" s="25"/>
      <c r="RDS56" s="25"/>
      <c r="RDY56" s="25"/>
      <c r="RDZ56" s="25"/>
      <c r="REA56" s="25"/>
      <c r="REG56" s="25"/>
      <c r="REH56" s="25"/>
      <c r="REI56" s="25"/>
      <c r="REO56" s="25"/>
      <c r="REP56" s="25"/>
      <c r="REQ56" s="25"/>
      <c r="REW56" s="25"/>
      <c r="REX56" s="25"/>
      <c r="REY56" s="25"/>
      <c r="RFE56" s="25"/>
      <c r="RFF56" s="25"/>
      <c r="RFG56" s="25"/>
      <c r="RFM56" s="25"/>
      <c r="RFN56" s="25"/>
      <c r="RFO56" s="25"/>
      <c r="RFU56" s="25"/>
      <c r="RFV56" s="25"/>
      <c r="RFW56" s="25"/>
      <c r="RGC56" s="25"/>
      <c r="RGD56" s="25"/>
      <c r="RGE56" s="25"/>
      <c r="RGK56" s="25"/>
      <c r="RGL56" s="25"/>
      <c r="RGM56" s="25"/>
      <c r="RGS56" s="25"/>
      <c r="RGT56" s="25"/>
      <c r="RGU56" s="25"/>
      <c r="RHA56" s="25"/>
      <c r="RHB56" s="25"/>
      <c r="RHC56" s="25"/>
      <c r="RHI56" s="25"/>
      <c r="RHJ56" s="25"/>
      <c r="RHK56" s="25"/>
      <c r="RHQ56" s="25"/>
      <c r="RHR56" s="25"/>
      <c r="RHS56" s="25"/>
      <c r="RHY56" s="25"/>
      <c r="RHZ56" s="25"/>
      <c r="RIA56" s="25"/>
      <c r="RIG56" s="25"/>
      <c r="RIH56" s="25"/>
      <c r="RII56" s="25"/>
      <c r="RIO56" s="25"/>
      <c r="RIP56" s="25"/>
      <c r="RIQ56" s="25"/>
      <c r="RIW56" s="25"/>
      <c r="RIX56" s="25"/>
      <c r="RIY56" s="25"/>
      <c r="RJE56" s="25"/>
      <c r="RJF56" s="25"/>
      <c r="RJG56" s="25"/>
      <c r="RJM56" s="25"/>
      <c r="RJN56" s="25"/>
      <c r="RJO56" s="25"/>
      <c r="RJU56" s="25"/>
      <c r="RJV56" s="25"/>
      <c r="RJW56" s="25"/>
      <c r="RKC56" s="25"/>
      <c r="RKD56" s="25"/>
      <c r="RKE56" s="25"/>
      <c r="RKK56" s="25"/>
      <c r="RKL56" s="25"/>
      <c r="RKM56" s="25"/>
      <c r="RKS56" s="25"/>
      <c r="RKT56" s="25"/>
      <c r="RKU56" s="25"/>
      <c r="RLA56" s="25"/>
      <c r="RLB56" s="25"/>
      <c r="RLC56" s="25"/>
      <c r="RLI56" s="25"/>
      <c r="RLJ56" s="25"/>
      <c r="RLK56" s="25"/>
      <c r="RLQ56" s="25"/>
      <c r="RLR56" s="25"/>
      <c r="RLS56" s="25"/>
      <c r="RLY56" s="25"/>
      <c r="RLZ56" s="25"/>
      <c r="RMA56" s="25"/>
      <c r="RMG56" s="25"/>
      <c r="RMH56" s="25"/>
      <c r="RMI56" s="25"/>
      <c r="RMO56" s="25"/>
      <c r="RMP56" s="25"/>
      <c r="RMQ56" s="25"/>
      <c r="RMW56" s="25"/>
      <c r="RMX56" s="25"/>
      <c r="RMY56" s="25"/>
      <c r="RNE56" s="25"/>
      <c r="RNF56" s="25"/>
      <c r="RNG56" s="25"/>
      <c r="RNM56" s="25"/>
      <c r="RNN56" s="25"/>
      <c r="RNO56" s="25"/>
      <c r="RNU56" s="25"/>
      <c r="RNV56" s="25"/>
      <c r="RNW56" s="25"/>
      <c r="ROC56" s="25"/>
      <c r="ROD56" s="25"/>
      <c r="ROE56" s="25"/>
      <c r="ROK56" s="25"/>
      <c r="ROL56" s="25"/>
      <c r="ROM56" s="25"/>
      <c r="ROS56" s="25"/>
      <c r="ROT56" s="25"/>
      <c r="ROU56" s="25"/>
      <c r="RPA56" s="25"/>
      <c r="RPB56" s="25"/>
      <c r="RPC56" s="25"/>
      <c r="RPI56" s="25"/>
      <c r="RPJ56" s="25"/>
      <c r="RPK56" s="25"/>
      <c r="RPQ56" s="25"/>
      <c r="RPR56" s="25"/>
      <c r="RPS56" s="25"/>
      <c r="RPY56" s="25"/>
      <c r="RPZ56" s="25"/>
      <c r="RQA56" s="25"/>
      <c r="RQG56" s="25"/>
      <c r="RQH56" s="25"/>
      <c r="RQI56" s="25"/>
      <c r="RQO56" s="25"/>
      <c r="RQP56" s="25"/>
      <c r="RQQ56" s="25"/>
      <c r="RQW56" s="25"/>
      <c r="RQX56" s="25"/>
      <c r="RQY56" s="25"/>
      <c r="RRE56" s="25"/>
      <c r="RRF56" s="25"/>
      <c r="RRG56" s="25"/>
      <c r="RRM56" s="25"/>
      <c r="RRN56" s="25"/>
      <c r="RRO56" s="25"/>
      <c r="RRU56" s="25"/>
      <c r="RRV56" s="25"/>
      <c r="RRW56" s="25"/>
      <c r="RSC56" s="25"/>
      <c r="RSD56" s="25"/>
      <c r="RSE56" s="25"/>
      <c r="RSK56" s="25"/>
      <c r="RSL56" s="25"/>
      <c r="RSM56" s="25"/>
      <c r="RSS56" s="25"/>
      <c r="RST56" s="25"/>
      <c r="RSU56" s="25"/>
      <c r="RTA56" s="25"/>
      <c r="RTB56" s="25"/>
      <c r="RTC56" s="25"/>
      <c r="RTI56" s="25"/>
      <c r="RTJ56" s="25"/>
      <c r="RTK56" s="25"/>
      <c r="RTQ56" s="25"/>
      <c r="RTR56" s="25"/>
      <c r="RTS56" s="25"/>
      <c r="RTY56" s="25"/>
      <c r="RTZ56" s="25"/>
      <c r="RUA56" s="25"/>
      <c r="RUG56" s="25"/>
      <c r="RUH56" s="25"/>
      <c r="RUI56" s="25"/>
      <c r="RUO56" s="25"/>
      <c r="RUP56" s="25"/>
      <c r="RUQ56" s="25"/>
      <c r="RUW56" s="25"/>
      <c r="RUX56" s="25"/>
      <c r="RUY56" s="25"/>
      <c r="RVE56" s="25"/>
      <c r="RVF56" s="25"/>
      <c r="RVG56" s="25"/>
      <c r="RVM56" s="25"/>
      <c r="RVN56" s="25"/>
      <c r="RVO56" s="25"/>
      <c r="RVU56" s="25"/>
      <c r="RVV56" s="25"/>
      <c r="RVW56" s="25"/>
      <c r="RWC56" s="25"/>
      <c r="RWD56" s="25"/>
      <c r="RWE56" s="25"/>
      <c r="RWK56" s="25"/>
      <c r="RWL56" s="25"/>
      <c r="RWM56" s="25"/>
      <c r="RWS56" s="25"/>
      <c r="RWT56" s="25"/>
      <c r="RWU56" s="25"/>
      <c r="RXA56" s="25"/>
      <c r="RXB56" s="25"/>
      <c r="RXC56" s="25"/>
      <c r="RXI56" s="25"/>
      <c r="RXJ56" s="25"/>
      <c r="RXK56" s="25"/>
      <c r="RXQ56" s="25"/>
      <c r="RXR56" s="25"/>
      <c r="RXS56" s="25"/>
      <c r="RXY56" s="25"/>
      <c r="RXZ56" s="25"/>
      <c r="RYA56" s="25"/>
      <c r="RYG56" s="25"/>
      <c r="RYH56" s="25"/>
      <c r="RYI56" s="25"/>
      <c r="RYO56" s="25"/>
      <c r="RYP56" s="25"/>
      <c r="RYQ56" s="25"/>
      <c r="RYW56" s="25"/>
      <c r="RYX56" s="25"/>
      <c r="RYY56" s="25"/>
      <c r="RZE56" s="25"/>
      <c r="RZF56" s="25"/>
      <c r="RZG56" s="25"/>
      <c r="RZM56" s="25"/>
      <c r="RZN56" s="25"/>
      <c r="RZO56" s="25"/>
      <c r="RZU56" s="25"/>
      <c r="RZV56" s="25"/>
      <c r="RZW56" s="25"/>
      <c r="SAC56" s="25"/>
      <c r="SAD56" s="25"/>
      <c r="SAE56" s="25"/>
      <c r="SAK56" s="25"/>
      <c r="SAL56" s="25"/>
      <c r="SAM56" s="25"/>
      <c r="SAS56" s="25"/>
      <c r="SAT56" s="25"/>
      <c r="SAU56" s="25"/>
      <c r="SBA56" s="25"/>
      <c r="SBB56" s="25"/>
      <c r="SBC56" s="25"/>
      <c r="SBI56" s="25"/>
      <c r="SBJ56" s="25"/>
      <c r="SBK56" s="25"/>
      <c r="SBQ56" s="25"/>
      <c r="SBR56" s="25"/>
      <c r="SBS56" s="25"/>
      <c r="SBY56" s="25"/>
      <c r="SBZ56" s="25"/>
      <c r="SCA56" s="25"/>
      <c r="SCG56" s="25"/>
      <c r="SCH56" s="25"/>
      <c r="SCI56" s="25"/>
      <c r="SCO56" s="25"/>
      <c r="SCP56" s="25"/>
      <c r="SCQ56" s="25"/>
      <c r="SCW56" s="25"/>
      <c r="SCX56" s="25"/>
      <c r="SCY56" s="25"/>
      <c r="SDE56" s="25"/>
      <c r="SDF56" s="25"/>
      <c r="SDG56" s="25"/>
      <c r="SDM56" s="25"/>
      <c r="SDN56" s="25"/>
      <c r="SDO56" s="25"/>
      <c r="SDU56" s="25"/>
      <c r="SDV56" s="25"/>
      <c r="SDW56" s="25"/>
      <c r="SEC56" s="25"/>
      <c r="SED56" s="25"/>
      <c r="SEE56" s="25"/>
      <c r="SEK56" s="25"/>
      <c r="SEL56" s="25"/>
      <c r="SEM56" s="25"/>
      <c r="SES56" s="25"/>
      <c r="SET56" s="25"/>
      <c r="SEU56" s="25"/>
      <c r="SFA56" s="25"/>
      <c r="SFB56" s="25"/>
      <c r="SFC56" s="25"/>
      <c r="SFI56" s="25"/>
      <c r="SFJ56" s="25"/>
      <c r="SFK56" s="25"/>
      <c r="SFQ56" s="25"/>
      <c r="SFR56" s="25"/>
      <c r="SFS56" s="25"/>
      <c r="SFY56" s="25"/>
      <c r="SFZ56" s="25"/>
      <c r="SGA56" s="25"/>
      <c r="SGG56" s="25"/>
      <c r="SGH56" s="25"/>
      <c r="SGI56" s="25"/>
      <c r="SGO56" s="25"/>
      <c r="SGP56" s="25"/>
      <c r="SGQ56" s="25"/>
      <c r="SGW56" s="25"/>
      <c r="SGX56" s="25"/>
      <c r="SGY56" s="25"/>
      <c r="SHE56" s="25"/>
      <c r="SHF56" s="25"/>
      <c r="SHG56" s="25"/>
      <c r="SHM56" s="25"/>
      <c r="SHN56" s="25"/>
      <c r="SHO56" s="25"/>
      <c r="SHU56" s="25"/>
      <c r="SHV56" s="25"/>
      <c r="SHW56" s="25"/>
      <c r="SIC56" s="25"/>
      <c r="SID56" s="25"/>
      <c r="SIE56" s="25"/>
      <c r="SIK56" s="25"/>
      <c r="SIL56" s="25"/>
      <c r="SIM56" s="25"/>
      <c r="SIS56" s="25"/>
      <c r="SIT56" s="25"/>
      <c r="SIU56" s="25"/>
      <c r="SJA56" s="25"/>
      <c r="SJB56" s="25"/>
      <c r="SJC56" s="25"/>
      <c r="SJI56" s="25"/>
      <c r="SJJ56" s="25"/>
      <c r="SJK56" s="25"/>
      <c r="SJQ56" s="25"/>
      <c r="SJR56" s="25"/>
      <c r="SJS56" s="25"/>
      <c r="SJY56" s="25"/>
      <c r="SJZ56" s="25"/>
      <c r="SKA56" s="25"/>
      <c r="SKG56" s="25"/>
      <c r="SKH56" s="25"/>
      <c r="SKI56" s="25"/>
      <c r="SKO56" s="25"/>
      <c r="SKP56" s="25"/>
      <c r="SKQ56" s="25"/>
      <c r="SKW56" s="25"/>
      <c r="SKX56" s="25"/>
      <c r="SKY56" s="25"/>
      <c r="SLE56" s="25"/>
      <c r="SLF56" s="25"/>
      <c r="SLG56" s="25"/>
      <c r="SLM56" s="25"/>
      <c r="SLN56" s="25"/>
      <c r="SLO56" s="25"/>
      <c r="SLU56" s="25"/>
      <c r="SLV56" s="25"/>
      <c r="SLW56" s="25"/>
      <c r="SMC56" s="25"/>
      <c r="SMD56" s="25"/>
      <c r="SME56" s="25"/>
      <c r="SMK56" s="25"/>
      <c r="SML56" s="25"/>
      <c r="SMM56" s="25"/>
      <c r="SMS56" s="25"/>
      <c r="SMT56" s="25"/>
      <c r="SMU56" s="25"/>
      <c r="SNA56" s="25"/>
      <c r="SNB56" s="25"/>
      <c r="SNC56" s="25"/>
      <c r="SNI56" s="25"/>
      <c r="SNJ56" s="25"/>
      <c r="SNK56" s="25"/>
      <c r="SNQ56" s="25"/>
      <c r="SNR56" s="25"/>
      <c r="SNS56" s="25"/>
      <c r="SNY56" s="25"/>
      <c r="SNZ56" s="25"/>
      <c r="SOA56" s="25"/>
      <c r="SOG56" s="25"/>
      <c r="SOH56" s="25"/>
      <c r="SOI56" s="25"/>
      <c r="SOO56" s="25"/>
      <c r="SOP56" s="25"/>
      <c r="SOQ56" s="25"/>
      <c r="SOW56" s="25"/>
      <c r="SOX56" s="25"/>
      <c r="SOY56" s="25"/>
      <c r="SPE56" s="25"/>
      <c r="SPF56" s="25"/>
      <c r="SPG56" s="25"/>
      <c r="SPM56" s="25"/>
      <c r="SPN56" s="25"/>
      <c r="SPO56" s="25"/>
      <c r="SPU56" s="25"/>
      <c r="SPV56" s="25"/>
      <c r="SPW56" s="25"/>
      <c r="SQC56" s="25"/>
      <c r="SQD56" s="25"/>
      <c r="SQE56" s="25"/>
      <c r="SQK56" s="25"/>
      <c r="SQL56" s="25"/>
      <c r="SQM56" s="25"/>
      <c r="SQS56" s="25"/>
      <c r="SQT56" s="25"/>
      <c r="SQU56" s="25"/>
      <c r="SRA56" s="25"/>
      <c r="SRB56" s="25"/>
      <c r="SRC56" s="25"/>
      <c r="SRI56" s="25"/>
      <c r="SRJ56" s="25"/>
      <c r="SRK56" s="25"/>
      <c r="SRQ56" s="25"/>
      <c r="SRR56" s="25"/>
      <c r="SRS56" s="25"/>
      <c r="SRY56" s="25"/>
      <c r="SRZ56" s="25"/>
      <c r="SSA56" s="25"/>
      <c r="SSG56" s="25"/>
      <c r="SSH56" s="25"/>
      <c r="SSI56" s="25"/>
      <c r="SSO56" s="25"/>
      <c r="SSP56" s="25"/>
      <c r="SSQ56" s="25"/>
      <c r="SSW56" s="25"/>
      <c r="SSX56" s="25"/>
      <c r="SSY56" s="25"/>
      <c r="STE56" s="25"/>
      <c r="STF56" s="25"/>
      <c r="STG56" s="25"/>
      <c r="STM56" s="25"/>
      <c r="STN56" s="25"/>
      <c r="STO56" s="25"/>
      <c r="STU56" s="25"/>
      <c r="STV56" s="25"/>
      <c r="STW56" s="25"/>
      <c r="SUC56" s="25"/>
      <c r="SUD56" s="25"/>
      <c r="SUE56" s="25"/>
      <c r="SUK56" s="25"/>
      <c r="SUL56" s="25"/>
      <c r="SUM56" s="25"/>
      <c r="SUS56" s="25"/>
      <c r="SUT56" s="25"/>
      <c r="SUU56" s="25"/>
      <c r="SVA56" s="25"/>
      <c r="SVB56" s="25"/>
      <c r="SVC56" s="25"/>
      <c r="SVI56" s="25"/>
      <c r="SVJ56" s="25"/>
      <c r="SVK56" s="25"/>
      <c r="SVQ56" s="25"/>
      <c r="SVR56" s="25"/>
      <c r="SVS56" s="25"/>
      <c r="SVY56" s="25"/>
      <c r="SVZ56" s="25"/>
      <c r="SWA56" s="25"/>
      <c r="SWG56" s="25"/>
      <c r="SWH56" s="25"/>
      <c r="SWI56" s="25"/>
      <c r="SWO56" s="25"/>
      <c r="SWP56" s="25"/>
      <c r="SWQ56" s="25"/>
      <c r="SWW56" s="25"/>
      <c r="SWX56" s="25"/>
      <c r="SWY56" s="25"/>
      <c r="SXE56" s="25"/>
      <c r="SXF56" s="25"/>
      <c r="SXG56" s="25"/>
      <c r="SXM56" s="25"/>
      <c r="SXN56" s="25"/>
      <c r="SXO56" s="25"/>
      <c r="SXU56" s="25"/>
      <c r="SXV56" s="25"/>
      <c r="SXW56" s="25"/>
      <c r="SYC56" s="25"/>
      <c r="SYD56" s="25"/>
      <c r="SYE56" s="25"/>
      <c r="SYK56" s="25"/>
      <c r="SYL56" s="25"/>
      <c r="SYM56" s="25"/>
      <c r="SYS56" s="25"/>
      <c r="SYT56" s="25"/>
      <c r="SYU56" s="25"/>
      <c r="SZA56" s="25"/>
      <c r="SZB56" s="25"/>
      <c r="SZC56" s="25"/>
      <c r="SZI56" s="25"/>
      <c r="SZJ56" s="25"/>
      <c r="SZK56" s="25"/>
      <c r="SZQ56" s="25"/>
      <c r="SZR56" s="25"/>
      <c r="SZS56" s="25"/>
      <c r="SZY56" s="25"/>
      <c r="SZZ56" s="25"/>
      <c r="TAA56" s="25"/>
      <c r="TAG56" s="25"/>
      <c r="TAH56" s="25"/>
      <c r="TAI56" s="25"/>
      <c r="TAO56" s="25"/>
      <c r="TAP56" s="25"/>
      <c r="TAQ56" s="25"/>
      <c r="TAW56" s="25"/>
      <c r="TAX56" s="25"/>
      <c r="TAY56" s="25"/>
      <c r="TBE56" s="25"/>
      <c r="TBF56" s="25"/>
      <c r="TBG56" s="25"/>
      <c r="TBM56" s="25"/>
      <c r="TBN56" s="25"/>
      <c r="TBO56" s="25"/>
      <c r="TBU56" s="25"/>
      <c r="TBV56" s="25"/>
      <c r="TBW56" s="25"/>
      <c r="TCC56" s="25"/>
      <c r="TCD56" s="25"/>
      <c r="TCE56" s="25"/>
      <c r="TCK56" s="25"/>
      <c r="TCL56" s="25"/>
      <c r="TCM56" s="25"/>
      <c r="TCS56" s="25"/>
      <c r="TCT56" s="25"/>
      <c r="TCU56" s="25"/>
      <c r="TDA56" s="25"/>
      <c r="TDB56" s="25"/>
      <c r="TDC56" s="25"/>
      <c r="TDI56" s="25"/>
      <c r="TDJ56" s="25"/>
      <c r="TDK56" s="25"/>
      <c r="TDQ56" s="25"/>
      <c r="TDR56" s="25"/>
      <c r="TDS56" s="25"/>
      <c r="TDY56" s="25"/>
      <c r="TDZ56" s="25"/>
      <c r="TEA56" s="25"/>
      <c r="TEG56" s="25"/>
      <c r="TEH56" s="25"/>
      <c r="TEI56" s="25"/>
      <c r="TEO56" s="25"/>
      <c r="TEP56" s="25"/>
      <c r="TEQ56" s="25"/>
      <c r="TEW56" s="25"/>
      <c r="TEX56" s="25"/>
      <c r="TEY56" s="25"/>
      <c r="TFE56" s="25"/>
      <c r="TFF56" s="25"/>
      <c r="TFG56" s="25"/>
      <c r="TFM56" s="25"/>
      <c r="TFN56" s="25"/>
      <c r="TFO56" s="25"/>
      <c r="TFU56" s="25"/>
      <c r="TFV56" s="25"/>
      <c r="TFW56" s="25"/>
      <c r="TGC56" s="25"/>
      <c r="TGD56" s="25"/>
      <c r="TGE56" s="25"/>
      <c r="TGK56" s="25"/>
      <c r="TGL56" s="25"/>
      <c r="TGM56" s="25"/>
      <c r="TGS56" s="25"/>
      <c r="TGT56" s="25"/>
      <c r="TGU56" s="25"/>
      <c r="THA56" s="25"/>
      <c r="THB56" s="25"/>
      <c r="THC56" s="25"/>
      <c r="THI56" s="25"/>
      <c r="THJ56" s="25"/>
      <c r="THK56" s="25"/>
      <c r="THQ56" s="25"/>
      <c r="THR56" s="25"/>
      <c r="THS56" s="25"/>
      <c r="THY56" s="25"/>
      <c r="THZ56" s="25"/>
      <c r="TIA56" s="25"/>
      <c r="TIG56" s="25"/>
      <c r="TIH56" s="25"/>
      <c r="TII56" s="25"/>
      <c r="TIO56" s="25"/>
      <c r="TIP56" s="25"/>
      <c r="TIQ56" s="25"/>
      <c r="TIW56" s="25"/>
      <c r="TIX56" s="25"/>
      <c r="TIY56" s="25"/>
      <c r="TJE56" s="25"/>
      <c r="TJF56" s="25"/>
      <c r="TJG56" s="25"/>
      <c r="TJM56" s="25"/>
      <c r="TJN56" s="25"/>
      <c r="TJO56" s="25"/>
      <c r="TJU56" s="25"/>
      <c r="TJV56" s="25"/>
      <c r="TJW56" s="25"/>
      <c r="TKC56" s="25"/>
      <c r="TKD56" s="25"/>
      <c r="TKE56" s="25"/>
      <c r="TKK56" s="25"/>
      <c r="TKL56" s="25"/>
      <c r="TKM56" s="25"/>
      <c r="TKS56" s="25"/>
      <c r="TKT56" s="25"/>
      <c r="TKU56" s="25"/>
      <c r="TLA56" s="25"/>
      <c r="TLB56" s="25"/>
      <c r="TLC56" s="25"/>
      <c r="TLI56" s="25"/>
      <c r="TLJ56" s="25"/>
      <c r="TLK56" s="25"/>
      <c r="TLQ56" s="25"/>
      <c r="TLR56" s="25"/>
      <c r="TLS56" s="25"/>
      <c r="TLY56" s="25"/>
      <c r="TLZ56" s="25"/>
      <c r="TMA56" s="25"/>
      <c r="TMG56" s="25"/>
      <c r="TMH56" s="25"/>
      <c r="TMI56" s="25"/>
      <c r="TMO56" s="25"/>
      <c r="TMP56" s="25"/>
      <c r="TMQ56" s="25"/>
      <c r="TMW56" s="25"/>
      <c r="TMX56" s="25"/>
      <c r="TMY56" s="25"/>
      <c r="TNE56" s="25"/>
      <c r="TNF56" s="25"/>
      <c r="TNG56" s="25"/>
      <c r="TNM56" s="25"/>
      <c r="TNN56" s="25"/>
      <c r="TNO56" s="25"/>
      <c r="TNU56" s="25"/>
      <c r="TNV56" s="25"/>
      <c r="TNW56" s="25"/>
      <c r="TOC56" s="25"/>
      <c r="TOD56" s="25"/>
      <c r="TOE56" s="25"/>
      <c r="TOK56" s="25"/>
      <c r="TOL56" s="25"/>
      <c r="TOM56" s="25"/>
      <c r="TOS56" s="25"/>
      <c r="TOT56" s="25"/>
      <c r="TOU56" s="25"/>
      <c r="TPA56" s="25"/>
      <c r="TPB56" s="25"/>
      <c r="TPC56" s="25"/>
      <c r="TPI56" s="25"/>
      <c r="TPJ56" s="25"/>
      <c r="TPK56" s="25"/>
      <c r="TPQ56" s="25"/>
      <c r="TPR56" s="25"/>
      <c r="TPS56" s="25"/>
      <c r="TPY56" s="25"/>
      <c r="TPZ56" s="25"/>
      <c r="TQA56" s="25"/>
      <c r="TQG56" s="25"/>
      <c r="TQH56" s="25"/>
      <c r="TQI56" s="25"/>
      <c r="TQO56" s="25"/>
      <c r="TQP56" s="25"/>
      <c r="TQQ56" s="25"/>
      <c r="TQW56" s="25"/>
      <c r="TQX56" s="25"/>
      <c r="TQY56" s="25"/>
      <c r="TRE56" s="25"/>
      <c r="TRF56" s="25"/>
      <c r="TRG56" s="25"/>
      <c r="TRM56" s="25"/>
      <c r="TRN56" s="25"/>
      <c r="TRO56" s="25"/>
      <c r="TRU56" s="25"/>
      <c r="TRV56" s="25"/>
      <c r="TRW56" s="25"/>
      <c r="TSC56" s="25"/>
      <c r="TSD56" s="25"/>
      <c r="TSE56" s="25"/>
      <c r="TSK56" s="25"/>
      <c r="TSL56" s="25"/>
      <c r="TSM56" s="25"/>
      <c r="TSS56" s="25"/>
      <c r="TST56" s="25"/>
      <c r="TSU56" s="25"/>
      <c r="TTA56" s="25"/>
      <c r="TTB56" s="25"/>
      <c r="TTC56" s="25"/>
      <c r="TTI56" s="25"/>
      <c r="TTJ56" s="25"/>
      <c r="TTK56" s="25"/>
      <c r="TTQ56" s="25"/>
      <c r="TTR56" s="25"/>
      <c r="TTS56" s="25"/>
      <c r="TTY56" s="25"/>
      <c r="TTZ56" s="25"/>
      <c r="TUA56" s="25"/>
      <c r="TUG56" s="25"/>
      <c r="TUH56" s="25"/>
      <c r="TUI56" s="25"/>
      <c r="TUO56" s="25"/>
      <c r="TUP56" s="25"/>
      <c r="TUQ56" s="25"/>
      <c r="TUW56" s="25"/>
      <c r="TUX56" s="25"/>
      <c r="TUY56" s="25"/>
      <c r="TVE56" s="25"/>
      <c r="TVF56" s="25"/>
      <c r="TVG56" s="25"/>
      <c r="TVM56" s="25"/>
      <c r="TVN56" s="25"/>
      <c r="TVO56" s="25"/>
      <c r="TVU56" s="25"/>
      <c r="TVV56" s="25"/>
      <c r="TVW56" s="25"/>
      <c r="TWC56" s="25"/>
      <c r="TWD56" s="25"/>
      <c r="TWE56" s="25"/>
      <c r="TWK56" s="25"/>
      <c r="TWL56" s="25"/>
      <c r="TWM56" s="25"/>
      <c r="TWS56" s="25"/>
      <c r="TWT56" s="25"/>
      <c r="TWU56" s="25"/>
      <c r="TXA56" s="25"/>
      <c r="TXB56" s="25"/>
      <c r="TXC56" s="25"/>
      <c r="TXI56" s="25"/>
      <c r="TXJ56" s="25"/>
      <c r="TXK56" s="25"/>
      <c r="TXQ56" s="25"/>
      <c r="TXR56" s="25"/>
      <c r="TXS56" s="25"/>
      <c r="TXY56" s="25"/>
      <c r="TXZ56" s="25"/>
      <c r="TYA56" s="25"/>
      <c r="TYG56" s="25"/>
      <c r="TYH56" s="25"/>
      <c r="TYI56" s="25"/>
      <c r="TYO56" s="25"/>
      <c r="TYP56" s="25"/>
      <c r="TYQ56" s="25"/>
      <c r="TYW56" s="25"/>
      <c r="TYX56" s="25"/>
      <c r="TYY56" s="25"/>
      <c r="TZE56" s="25"/>
      <c r="TZF56" s="25"/>
      <c r="TZG56" s="25"/>
      <c r="TZM56" s="25"/>
      <c r="TZN56" s="25"/>
      <c r="TZO56" s="25"/>
      <c r="TZU56" s="25"/>
      <c r="TZV56" s="25"/>
      <c r="TZW56" s="25"/>
      <c r="UAC56" s="25"/>
      <c r="UAD56" s="25"/>
      <c r="UAE56" s="25"/>
      <c r="UAK56" s="25"/>
      <c r="UAL56" s="25"/>
      <c r="UAM56" s="25"/>
      <c r="UAS56" s="25"/>
      <c r="UAT56" s="25"/>
      <c r="UAU56" s="25"/>
      <c r="UBA56" s="25"/>
      <c r="UBB56" s="25"/>
      <c r="UBC56" s="25"/>
      <c r="UBI56" s="25"/>
      <c r="UBJ56" s="25"/>
      <c r="UBK56" s="25"/>
      <c r="UBQ56" s="25"/>
      <c r="UBR56" s="25"/>
      <c r="UBS56" s="25"/>
      <c r="UBY56" s="25"/>
      <c r="UBZ56" s="25"/>
      <c r="UCA56" s="25"/>
      <c r="UCG56" s="25"/>
      <c r="UCH56" s="25"/>
      <c r="UCI56" s="25"/>
      <c r="UCO56" s="25"/>
      <c r="UCP56" s="25"/>
      <c r="UCQ56" s="25"/>
      <c r="UCW56" s="25"/>
      <c r="UCX56" s="25"/>
      <c r="UCY56" s="25"/>
      <c r="UDE56" s="25"/>
      <c r="UDF56" s="25"/>
      <c r="UDG56" s="25"/>
      <c r="UDM56" s="25"/>
      <c r="UDN56" s="25"/>
      <c r="UDO56" s="25"/>
      <c r="UDU56" s="25"/>
      <c r="UDV56" s="25"/>
      <c r="UDW56" s="25"/>
      <c r="UEC56" s="25"/>
      <c r="UED56" s="25"/>
      <c r="UEE56" s="25"/>
      <c r="UEK56" s="25"/>
      <c r="UEL56" s="25"/>
      <c r="UEM56" s="25"/>
      <c r="UES56" s="25"/>
      <c r="UET56" s="25"/>
      <c r="UEU56" s="25"/>
      <c r="UFA56" s="25"/>
      <c r="UFB56" s="25"/>
      <c r="UFC56" s="25"/>
      <c r="UFI56" s="25"/>
      <c r="UFJ56" s="25"/>
      <c r="UFK56" s="25"/>
      <c r="UFQ56" s="25"/>
      <c r="UFR56" s="25"/>
      <c r="UFS56" s="25"/>
      <c r="UFY56" s="25"/>
      <c r="UFZ56" s="25"/>
      <c r="UGA56" s="25"/>
      <c r="UGG56" s="25"/>
      <c r="UGH56" s="25"/>
      <c r="UGI56" s="25"/>
      <c r="UGO56" s="25"/>
      <c r="UGP56" s="25"/>
      <c r="UGQ56" s="25"/>
      <c r="UGW56" s="25"/>
      <c r="UGX56" s="25"/>
      <c r="UGY56" s="25"/>
      <c r="UHE56" s="25"/>
      <c r="UHF56" s="25"/>
      <c r="UHG56" s="25"/>
      <c r="UHM56" s="25"/>
      <c r="UHN56" s="25"/>
      <c r="UHO56" s="25"/>
      <c r="UHU56" s="25"/>
      <c r="UHV56" s="25"/>
      <c r="UHW56" s="25"/>
      <c r="UIC56" s="25"/>
      <c r="UID56" s="25"/>
      <c r="UIE56" s="25"/>
      <c r="UIK56" s="25"/>
      <c r="UIL56" s="25"/>
      <c r="UIM56" s="25"/>
      <c r="UIS56" s="25"/>
      <c r="UIT56" s="25"/>
      <c r="UIU56" s="25"/>
      <c r="UJA56" s="25"/>
      <c r="UJB56" s="25"/>
      <c r="UJC56" s="25"/>
      <c r="UJI56" s="25"/>
      <c r="UJJ56" s="25"/>
      <c r="UJK56" s="25"/>
      <c r="UJQ56" s="25"/>
      <c r="UJR56" s="25"/>
      <c r="UJS56" s="25"/>
      <c r="UJY56" s="25"/>
      <c r="UJZ56" s="25"/>
      <c r="UKA56" s="25"/>
      <c r="UKG56" s="25"/>
      <c r="UKH56" s="25"/>
      <c r="UKI56" s="25"/>
      <c r="UKO56" s="25"/>
      <c r="UKP56" s="25"/>
      <c r="UKQ56" s="25"/>
      <c r="UKW56" s="25"/>
      <c r="UKX56" s="25"/>
      <c r="UKY56" s="25"/>
      <c r="ULE56" s="25"/>
      <c r="ULF56" s="25"/>
      <c r="ULG56" s="25"/>
      <c r="ULM56" s="25"/>
      <c r="ULN56" s="25"/>
      <c r="ULO56" s="25"/>
      <c r="ULU56" s="25"/>
      <c r="ULV56" s="25"/>
      <c r="ULW56" s="25"/>
      <c r="UMC56" s="25"/>
      <c r="UMD56" s="25"/>
      <c r="UME56" s="25"/>
      <c r="UMK56" s="25"/>
      <c r="UML56" s="25"/>
      <c r="UMM56" s="25"/>
      <c r="UMS56" s="25"/>
      <c r="UMT56" s="25"/>
      <c r="UMU56" s="25"/>
      <c r="UNA56" s="25"/>
      <c r="UNB56" s="25"/>
      <c r="UNC56" s="25"/>
      <c r="UNI56" s="25"/>
      <c r="UNJ56" s="25"/>
      <c r="UNK56" s="25"/>
      <c r="UNQ56" s="25"/>
      <c r="UNR56" s="25"/>
      <c r="UNS56" s="25"/>
      <c r="UNY56" s="25"/>
      <c r="UNZ56" s="25"/>
      <c r="UOA56" s="25"/>
      <c r="UOG56" s="25"/>
      <c r="UOH56" s="25"/>
      <c r="UOI56" s="25"/>
      <c r="UOO56" s="25"/>
      <c r="UOP56" s="25"/>
      <c r="UOQ56" s="25"/>
      <c r="UOW56" s="25"/>
      <c r="UOX56" s="25"/>
      <c r="UOY56" s="25"/>
      <c r="UPE56" s="25"/>
      <c r="UPF56" s="25"/>
      <c r="UPG56" s="25"/>
      <c r="UPM56" s="25"/>
      <c r="UPN56" s="25"/>
      <c r="UPO56" s="25"/>
      <c r="UPU56" s="25"/>
      <c r="UPV56" s="25"/>
      <c r="UPW56" s="25"/>
      <c r="UQC56" s="25"/>
      <c r="UQD56" s="25"/>
      <c r="UQE56" s="25"/>
      <c r="UQK56" s="25"/>
      <c r="UQL56" s="25"/>
      <c r="UQM56" s="25"/>
      <c r="UQS56" s="25"/>
      <c r="UQT56" s="25"/>
      <c r="UQU56" s="25"/>
      <c r="URA56" s="25"/>
      <c r="URB56" s="25"/>
      <c r="URC56" s="25"/>
      <c r="URI56" s="25"/>
      <c r="URJ56" s="25"/>
      <c r="URK56" s="25"/>
      <c r="URQ56" s="25"/>
      <c r="URR56" s="25"/>
      <c r="URS56" s="25"/>
      <c r="URY56" s="25"/>
      <c r="URZ56" s="25"/>
      <c r="USA56" s="25"/>
      <c r="USG56" s="25"/>
      <c r="USH56" s="25"/>
      <c r="USI56" s="25"/>
      <c r="USO56" s="25"/>
      <c r="USP56" s="25"/>
      <c r="USQ56" s="25"/>
      <c r="USW56" s="25"/>
      <c r="USX56" s="25"/>
      <c r="USY56" s="25"/>
      <c r="UTE56" s="25"/>
      <c r="UTF56" s="25"/>
      <c r="UTG56" s="25"/>
      <c r="UTM56" s="25"/>
      <c r="UTN56" s="25"/>
      <c r="UTO56" s="25"/>
      <c r="UTU56" s="25"/>
      <c r="UTV56" s="25"/>
      <c r="UTW56" s="25"/>
      <c r="UUC56" s="25"/>
      <c r="UUD56" s="25"/>
      <c r="UUE56" s="25"/>
      <c r="UUK56" s="25"/>
      <c r="UUL56" s="25"/>
      <c r="UUM56" s="25"/>
      <c r="UUS56" s="25"/>
      <c r="UUT56" s="25"/>
      <c r="UUU56" s="25"/>
      <c r="UVA56" s="25"/>
      <c r="UVB56" s="25"/>
      <c r="UVC56" s="25"/>
      <c r="UVI56" s="25"/>
      <c r="UVJ56" s="25"/>
      <c r="UVK56" s="25"/>
      <c r="UVQ56" s="25"/>
      <c r="UVR56" s="25"/>
      <c r="UVS56" s="25"/>
      <c r="UVY56" s="25"/>
      <c r="UVZ56" s="25"/>
      <c r="UWA56" s="25"/>
      <c r="UWG56" s="25"/>
      <c r="UWH56" s="25"/>
      <c r="UWI56" s="25"/>
      <c r="UWO56" s="25"/>
      <c r="UWP56" s="25"/>
      <c r="UWQ56" s="25"/>
      <c r="UWW56" s="25"/>
      <c r="UWX56" s="25"/>
      <c r="UWY56" s="25"/>
      <c r="UXE56" s="25"/>
      <c r="UXF56" s="25"/>
      <c r="UXG56" s="25"/>
      <c r="UXM56" s="25"/>
      <c r="UXN56" s="25"/>
      <c r="UXO56" s="25"/>
      <c r="UXU56" s="25"/>
      <c r="UXV56" s="25"/>
      <c r="UXW56" s="25"/>
      <c r="UYC56" s="25"/>
      <c r="UYD56" s="25"/>
      <c r="UYE56" s="25"/>
      <c r="UYK56" s="25"/>
      <c r="UYL56" s="25"/>
      <c r="UYM56" s="25"/>
      <c r="UYS56" s="25"/>
      <c r="UYT56" s="25"/>
      <c r="UYU56" s="25"/>
      <c r="UZA56" s="25"/>
      <c r="UZB56" s="25"/>
      <c r="UZC56" s="25"/>
      <c r="UZI56" s="25"/>
      <c r="UZJ56" s="25"/>
      <c r="UZK56" s="25"/>
      <c r="UZQ56" s="25"/>
      <c r="UZR56" s="25"/>
      <c r="UZS56" s="25"/>
      <c r="UZY56" s="25"/>
      <c r="UZZ56" s="25"/>
      <c r="VAA56" s="25"/>
      <c r="VAG56" s="25"/>
      <c r="VAH56" s="25"/>
      <c r="VAI56" s="25"/>
      <c r="VAO56" s="25"/>
      <c r="VAP56" s="25"/>
      <c r="VAQ56" s="25"/>
      <c r="VAW56" s="25"/>
      <c r="VAX56" s="25"/>
      <c r="VAY56" s="25"/>
      <c r="VBE56" s="25"/>
      <c r="VBF56" s="25"/>
      <c r="VBG56" s="25"/>
      <c r="VBM56" s="25"/>
      <c r="VBN56" s="25"/>
      <c r="VBO56" s="25"/>
      <c r="VBU56" s="25"/>
      <c r="VBV56" s="25"/>
      <c r="VBW56" s="25"/>
      <c r="VCC56" s="25"/>
      <c r="VCD56" s="25"/>
      <c r="VCE56" s="25"/>
      <c r="VCK56" s="25"/>
      <c r="VCL56" s="25"/>
      <c r="VCM56" s="25"/>
      <c r="VCS56" s="25"/>
      <c r="VCT56" s="25"/>
      <c r="VCU56" s="25"/>
      <c r="VDA56" s="25"/>
      <c r="VDB56" s="25"/>
      <c r="VDC56" s="25"/>
      <c r="VDI56" s="25"/>
      <c r="VDJ56" s="25"/>
      <c r="VDK56" s="25"/>
      <c r="VDQ56" s="25"/>
      <c r="VDR56" s="25"/>
      <c r="VDS56" s="25"/>
      <c r="VDY56" s="25"/>
      <c r="VDZ56" s="25"/>
      <c r="VEA56" s="25"/>
      <c r="VEG56" s="25"/>
      <c r="VEH56" s="25"/>
      <c r="VEI56" s="25"/>
      <c r="VEO56" s="25"/>
      <c r="VEP56" s="25"/>
      <c r="VEQ56" s="25"/>
      <c r="VEW56" s="25"/>
      <c r="VEX56" s="25"/>
      <c r="VEY56" s="25"/>
      <c r="VFE56" s="25"/>
      <c r="VFF56" s="25"/>
      <c r="VFG56" s="25"/>
      <c r="VFM56" s="25"/>
      <c r="VFN56" s="25"/>
      <c r="VFO56" s="25"/>
      <c r="VFU56" s="25"/>
      <c r="VFV56" s="25"/>
      <c r="VFW56" s="25"/>
      <c r="VGC56" s="25"/>
      <c r="VGD56" s="25"/>
      <c r="VGE56" s="25"/>
      <c r="VGK56" s="25"/>
      <c r="VGL56" s="25"/>
      <c r="VGM56" s="25"/>
      <c r="VGS56" s="25"/>
      <c r="VGT56" s="25"/>
      <c r="VGU56" s="25"/>
      <c r="VHA56" s="25"/>
      <c r="VHB56" s="25"/>
      <c r="VHC56" s="25"/>
      <c r="VHI56" s="25"/>
      <c r="VHJ56" s="25"/>
      <c r="VHK56" s="25"/>
      <c r="VHQ56" s="25"/>
      <c r="VHR56" s="25"/>
      <c r="VHS56" s="25"/>
      <c r="VHY56" s="25"/>
      <c r="VHZ56" s="25"/>
      <c r="VIA56" s="25"/>
      <c r="VIG56" s="25"/>
      <c r="VIH56" s="25"/>
      <c r="VII56" s="25"/>
      <c r="VIO56" s="25"/>
      <c r="VIP56" s="25"/>
      <c r="VIQ56" s="25"/>
      <c r="VIW56" s="25"/>
      <c r="VIX56" s="25"/>
      <c r="VIY56" s="25"/>
      <c r="VJE56" s="25"/>
      <c r="VJF56" s="25"/>
      <c r="VJG56" s="25"/>
      <c r="VJM56" s="25"/>
      <c r="VJN56" s="25"/>
      <c r="VJO56" s="25"/>
      <c r="VJU56" s="25"/>
      <c r="VJV56" s="25"/>
      <c r="VJW56" s="25"/>
      <c r="VKC56" s="25"/>
      <c r="VKD56" s="25"/>
      <c r="VKE56" s="25"/>
      <c r="VKK56" s="25"/>
      <c r="VKL56" s="25"/>
      <c r="VKM56" s="25"/>
      <c r="VKS56" s="25"/>
      <c r="VKT56" s="25"/>
      <c r="VKU56" s="25"/>
      <c r="VLA56" s="25"/>
      <c r="VLB56" s="25"/>
      <c r="VLC56" s="25"/>
      <c r="VLI56" s="25"/>
      <c r="VLJ56" s="25"/>
      <c r="VLK56" s="25"/>
      <c r="VLQ56" s="25"/>
      <c r="VLR56" s="25"/>
      <c r="VLS56" s="25"/>
      <c r="VLY56" s="25"/>
      <c r="VLZ56" s="25"/>
      <c r="VMA56" s="25"/>
      <c r="VMG56" s="25"/>
      <c r="VMH56" s="25"/>
      <c r="VMI56" s="25"/>
      <c r="VMO56" s="25"/>
      <c r="VMP56" s="25"/>
      <c r="VMQ56" s="25"/>
      <c r="VMW56" s="25"/>
      <c r="VMX56" s="25"/>
      <c r="VMY56" s="25"/>
      <c r="VNE56" s="25"/>
      <c r="VNF56" s="25"/>
      <c r="VNG56" s="25"/>
      <c r="VNM56" s="25"/>
      <c r="VNN56" s="25"/>
      <c r="VNO56" s="25"/>
      <c r="VNU56" s="25"/>
      <c r="VNV56" s="25"/>
      <c r="VNW56" s="25"/>
      <c r="VOC56" s="25"/>
      <c r="VOD56" s="25"/>
      <c r="VOE56" s="25"/>
      <c r="VOK56" s="25"/>
      <c r="VOL56" s="25"/>
      <c r="VOM56" s="25"/>
      <c r="VOS56" s="25"/>
      <c r="VOT56" s="25"/>
      <c r="VOU56" s="25"/>
      <c r="VPA56" s="25"/>
      <c r="VPB56" s="25"/>
      <c r="VPC56" s="25"/>
      <c r="VPI56" s="25"/>
      <c r="VPJ56" s="25"/>
      <c r="VPK56" s="25"/>
      <c r="VPQ56" s="25"/>
      <c r="VPR56" s="25"/>
      <c r="VPS56" s="25"/>
      <c r="VPY56" s="25"/>
      <c r="VPZ56" s="25"/>
      <c r="VQA56" s="25"/>
      <c r="VQG56" s="25"/>
      <c r="VQH56" s="25"/>
      <c r="VQI56" s="25"/>
      <c r="VQO56" s="25"/>
      <c r="VQP56" s="25"/>
      <c r="VQQ56" s="25"/>
      <c r="VQW56" s="25"/>
      <c r="VQX56" s="25"/>
      <c r="VQY56" s="25"/>
      <c r="VRE56" s="25"/>
      <c r="VRF56" s="25"/>
      <c r="VRG56" s="25"/>
      <c r="VRM56" s="25"/>
      <c r="VRN56" s="25"/>
      <c r="VRO56" s="25"/>
      <c r="VRU56" s="25"/>
      <c r="VRV56" s="25"/>
      <c r="VRW56" s="25"/>
      <c r="VSC56" s="25"/>
      <c r="VSD56" s="25"/>
      <c r="VSE56" s="25"/>
      <c r="VSK56" s="25"/>
      <c r="VSL56" s="25"/>
      <c r="VSM56" s="25"/>
      <c r="VSS56" s="25"/>
      <c r="VST56" s="25"/>
      <c r="VSU56" s="25"/>
      <c r="VTA56" s="25"/>
      <c r="VTB56" s="25"/>
      <c r="VTC56" s="25"/>
      <c r="VTI56" s="25"/>
      <c r="VTJ56" s="25"/>
      <c r="VTK56" s="25"/>
      <c r="VTQ56" s="25"/>
      <c r="VTR56" s="25"/>
      <c r="VTS56" s="25"/>
      <c r="VTY56" s="25"/>
      <c r="VTZ56" s="25"/>
      <c r="VUA56" s="25"/>
      <c r="VUG56" s="25"/>
      <c r="VUH56" s="25"/>
      <c r="VUI56" s="25"/>
      <c r="VUO56" s="25"/>
      <c r="VUP56" s="25"/>
      <c r="VUQ56" s="25"/>
      <c r="VUW56" s="25"/>
      <c r="VUX56" s="25"/>
      <c r="VUY56" s="25"/>
      <c r="VVE56" s="25"/>
      <c r="VVF56" s="25"/>
      <c r="VVG56" s="25"/>
      <c r="VVM56" s="25"/>
      <c r="VVN56" s="25"/>
      <c r="VVO56" s="25"/>
      <c r="VVU56" s="25"/>
      <c r="VVV56" s="25"/>
      <c r="VVW56" s="25"/>
      <c r="VWC56" s="25"/>
      <c r="VWD56" s="25"/>
      <c r="VWE56" s="25"/>
      <c r="VWK56" s="25"/>
      <c r="VWL56" s="25"/>
      <c r="VWM56" s="25"/>
      <c r="VWS56" s="25"/>
      <c r="VWT56" s="25"/>
      <c r="VWU56" s="25"/>
      <c r="VXA56" s="25"/>
      <c r="VXB56" s="25"/>
      <c r="VXC56" s="25"/>
      <c r="VXI56" s="25"/>
      <c r="VXJ56" s="25"/>
      <c r="VXK56" s="25"/>
      <c r="VXQ56" s="25"/>
      <c r="VXR56" s="25"/>
      <c r="VXS56" s="25"/>
      <c r="VXY56" s="25"/>
      <c r="VXZ56" s="25"/>
      <c r="VYA56" s="25"/>
      <c r="VYG56" s="25"/>
      <c r="VYH56" s="25"/>
      <c r="VYI56" s="25"/>
      <c r="VYO56" s="25"/>
      <c r="VYP56" s="25"/>
      <c r="VYQ56" s="25"/>
      <c r="VYW56" s="25"/>
      <c r="VYX56" s="25"/>
      <c r="VYY56" s="25"/>
      <c r="VZE56" s="25"/>
      <c r="VZF56" s="25"/>
      <c r="VZG56" s="25"/>
      <c r="VZM56" s="25"/>
      <c r="VZN56" s="25"/>
      <c r="VZO56" s="25"/>
      <c r="VZU56" s="25"/>
      <c r="VZV56" s="25"/>
      <c r="VZW56" s="25"/>
      <c r="WAC56" s="25"/>
      <c r="WAD56" s="25"/>
      <c r="WAE56" s="25"/>
      <c r="WAK56" s="25"/>
      <c r="WAL56" s="25"/>
      <c r="WAM56" s="25"/>
      <c r="WAS56" s="25"/>
      <c r="WAT56" s="25"/>
      <c r="WAU56" s="25"/>
      <c r="WBA56" s="25"/>
      <c r="WBB56" s="25"/>
      <c r="WBC56" s="25"/>
      <c r="WBI56" s="25"/>
      <c r="WBJ56" s="25"/>
      <c r="WBK56" s="25"/>
      <c r="WBQ56" s="25"/>
      <c r="WBR56" s="25"/>
      <c r="WBS56" s="25"/>
      <c r="WBY56" s="25"/>
      <c r="WBZ56" s="25"/>
      <c r="WCA56" s="25"/>
      <c r="WCG56" s="25"/>
      <c r="WCH56" s="25"/>
      <c r="WCI56" s="25"/>
      <c r="WCO56" s="25"/>
      <c r="WCP56" s="25"/>
      <c r="WCQ56" s="25"/>
      <c r="WCW56" s="25"/>
      <c r="WCX56" s="25"/>
      <c r="WCY56" s="25"/>
      <c r="WDE56" s="25"/>
      <c r="WDF56" s="25"/>
      <c r="WDG56" s="25"/>
      <c r="WDM56" s="25"/>
      <c r="WDN56" s="25"/>
      <c r="WDO56" s="25"/>
      <c r="WDU56" s="25"/>
      <c r="WDV56" s="25"/>
      <c r="WDW56" s="25"/>
      <c r="WEC56" s="25"/>
      <c r="WED56" s="25"/>
      <c r="WEE56" s="25"/>
      <c r="WEK56" s="25"/>
      <c r="WEL56" s="25"/>
      <c r="WEM56" s="25"/>
      <c r="WES56" s="25"/>
      <c r="WET56" s="25"/>
      <c r="WEU56" s="25"/>
      <c r="WFA56" s="25"/>
      <c r="WFB56" s="25"/>
      <c r="WFC56" s="25"/>
      <c r="WFI56" s="25"/>
      <c r="WFJ56" s="25"/>
      <c r="WFK56" s="25"/>
      <c r="WFQ56" s="25"/>
      <c r="WFR56" s="25"/>
      <c r="WFS56" s="25"/>
      <c r="WFY56" s="25"/>
      <c r="WFZ56" s="25"/>
      <c r="WGA56" s="25"/>
      <c r="WGG56" s="25"/>
      <c r="WGH56" s="25"/>
      <c r="WGI56" s="25"/>
      <c r="WGO56" s="25"/>
      <c r="WGP56" s="25"/>
      <c r="WGQ56" s="25"/>
      <c r="WGW56" s="25"/>
      <c r="WGX56" s="25"/>
      <c r="WGY56" s="25"/>
      <c r="WHE56" s="25"/>
      <c r="WHF56" s="25"/>
      <c r="WHG56" s="25"/>
      <c r="WHM56" s="25"/>
      <c r="WHN56" s="25"/>
      <c r="WHO56" s="25"/>
      <c r="WHU56" s="25"/>
      <c r="WHV56" s="25"/>
      <c r="WHW56" s="25"/>
      <c r="WIC56" s="25"/>
      <c r="WID56" s="25"/>
      <c r="WIE56" s="25"/>
      <c r="WIK56" s="25"/>
      <c r="WIL56" s="25"/>
      <c r="WIM56" s="25"/>
      <c r="WIS56" s="25"/>
      <c r="WIT56" s="25"/>
      <c r="WIU56" s="25"/>
      <c r="WJA56" s="25"/>
      <c r="WJB56" s="25"/>
      <c r="WJC56" s="25"/>
      <c r="WJI56" s="25"/>
      <c r="WJJ56" s="25"/>
      <c r="WJK56" s="25"/>
      <c r="WJQ56" s="25"/>
      <c r="WJR56" s="25"/>
      <c r="WJS56" s="25"/>
      <c r="WJY56" s="25"/>
      <c r="WJZ56" s="25"/>
      <c r="WKA56" s="25"/>
      <c r="WKG56" s="25"/>
      <c r="WKH56" s="25"/>
      <c r="WKI56" s="25"/>
      <c r="WKO56" s="25"/>
      <c r="WKP56" s="25"/>
      <c r="WKQ56" s="25"/>
      <c r="WKW56" s="25"/>
      <c r="WKX56" s="25"/>
      <c r="WKY56" s="25"/>
      <c r="WLE56" s="25"/>
      <c r="WLF56" s="25"/>
      <c r="WLG56" s="25"/>
      <c r="WLM56" s="25"/>
      <c r="WLN56" s="25"/>
      <c r="WLO56" s="25"/>
      <c r="WLU56" s="25"/>
      <c r="WLV56" s="25"/>
      <c r="WLW56" s="25"/>
      <c r="WMC56" s="25"/>
      <c r="WMD56" s="25"/>
      <c r="WME56" s="25"/>
      <c r="WMK56" s="25"/>
      <c r="WML56" s="25"/>
      <c r="WMM56" s="25"/>
      <c r="WMS56" s="25"/>
      <c r="WMT56" s="25"/>
      <c r="WMU56" s="25"/>
      <c r="WNA56" s="25"/>
      <c r="WNB56" s="25"/>
      <c r="WNC56" s="25"/>
      <c r="WNI56" s="25"/>
      <c r="WNJ56" s="25"/>
      <c r="WNK56" s="25"/>
      <c r="WNQ56" s="25"/>
      <c r="WNR56" s="25"/>
      <c r="WNS56" s="25"/>
      <c r="WNY56" s="25"/>
      <c r="WNZ56" s="25"/>
      <c r="WOA56" s="25"/>
      <c r="WOG56" s="25"/>
      <c r="WOH56" s="25"/>
      <c r="WOI56" s="25"/>
      <c r="WOO56" s="25"/>
      <c r="WOP56" s="25"/>
      <c r="WOQ56" s="25"/>
      <c r="WOW56" s="25"/>
      <c r="WOX56" s="25"/>
      <c r="WOY56" s="25"/>
      <c r="WPE56" s="25"/>
      <c r="WPF56" s="25"/>
      <c r="WPG56" s="25"/>
      <c r="WPM56" s="25"/>
      <c r="WPN56" s="25"/>
      <c r="WPO56" s="25"/>
      <c r="WPU56" s="25"/>
      <c r="WPV56" s="25"/>
      <c r="WPW56" s="25"/>
      <c r="WQC56" s="25"/>
      <c r="WQD56" s="25"/>
      <c r="WQE56" s="25"/>
      <c r="WQK56" s="25"/>
      <c r="WQL56" s="25"/>
      <c r="WQM56" s="25"/>
      <c r="WQS56" s="25"/>
      <c r="WQT56" s="25"/>
      <c r="WQU56" s="25"/>
      <c r="WRA56" s="25"/>
      <c r="WRB56" s="25"/>
      <c r="WRC56" s="25"/>
      <c r="WRI56" s="25"/>
      <c r="WRJ56" s="25"/>
      <c r="WRK56" s="25"/>
      <c r="WRQ56" s="25"/>
      <c r="WRR56" s="25"/>
      <c r="WRS56" s="25"/>
      <c r="WRY56" s="25"/>
      <c r="WRZ56" s="25"/>
      <c r="WSA56" s="25"/>
      <c r="WSG56" s="25"/>
      <c r="WSH56" s="25"/>
      <c r="WSI56" s="25"/>
      <c r="WSO56" s="25"/>
      <c r="WSP56" s="25"/>
      <c r="WSQ56" s="25"/>
      <c r="WSW56" s="25"/>
      <c r="WSX56" s="25"/>
      <c r="WSY56" s="25"/>
      <c r="WTE56" s="25"/>
      <c r="WTF56" s="25"/>
      <c r="WTG56" s="25"/>
      <c r="WTM56" s="25"/>
      <c r="WTN56" s="25"/>
      <c r="WTO56" s="25"/>
      <c r="WTU56" s="25"/>
      <c r="WTV56" s="25"/>
      <c r="WTW56" s="25"/>
      <c r="WUC56" s="25"/>
      <c r="WUD56" s="25"/>
      <c r="WUE56" s="25"/>
      <c r="WUK56" s="25"/>
      <c r="WUL56" s="25"/>
      <c r="WUM56" s="25"/>
      <c r="WUS56" s="25"/>
      <c r="WUT56" s="25"/>
      <c r="WUU56" s="25"/>
      <c r="WVA56" s="25"/>
      <c r="WVB56" s="25"/>
      <c r="WVC56" s="25"/>
      <c r="WVI56" s="25"/>
      <c r="WVJ56" s="25"/>
      <c r="WVK56" s="25"/>
      <c r="WVQ56" s="25"/>
      <c r="WVR56" s="25"/>
      <c r="WVS56" s="25"/>
      <c r="WVY56" s="25"/>
      <c r="WVZ56" s="25"/>
      <c r="WWA56" s="25"/>
      <c r="WWG56" s="25"/>
      <c r="WWH56" s="25"/>
      <c r="WWI56" s="25"/>
      <c r="WWO56" s="25"/>
      <c r="WWP56" s="25"/>
      <c r="WWQ56" s="25"/>
      <c r="WWW56" s="25"/>
      <c r="WWX56" s="25"/>
      <c r="WWY56" s="25"/>
      <c r="WXE56" s="25"/>
      <c r="WXF56" s="25"/>
      <c r="WXG56" s="25"/>
      <c r="WXM56" s="25"/>
      <c r="WXN56" s="25"/>
      <c r="WXO56" s="25"/>
      <c r="WXU56" s="25"/>
      <c r="WXV56" s="25"/>
      <c r="WXW56" s="25"/>
      <c r="WYC56" s="25"/>
      <c r="WYD56" s="25"/>
      <c r="WYE56" s="25"/>
      <c r="WYK56" s="25"/>
      <c r="WYL56" s="25"/>
      <c r="WYM56" s="25"/>
      <c r="WYS56" s="25"/>
      <c r="WYT56" s="25"/>
      <c r="WYU56" s="25"/>
      <c r="WZA56" s="25"/>
      <c r="WZB56" s="25"/>
      <c r="WZC56" s="25"/>
      <c r="WZI56" s="25"/>
      <c r="WZJ56" s="25"/>
      <c r="WZK56" s="25"/>
      <c r="WZQ56" s="25"/>
      <c r="WZR56" s="25"/>
      <c r="WZS56" s="25"/>
      <c r="WZY56" s="25"/>
      <c r="WZZ56" s="25"/>
      <c r="XAA56" s="25"/>
      <c r="XAG56" s="25"/>
      <c r="XAH56" s="25"/>
      <c r="XAI56" s="25"/>
      <c r="XAO56" s="25"/>
      <c r="XAP56" s="25"/>
      <c r="XAQ56" s="25"/>
      <c r="XAW56" s="25"/>
      <c r="XAX56" s="25"/>
      <c r="XAY56" s="25"/>
      <c r="XBE56" s="25"/>
      <c r="XBF56" s="25"/>
      <c r="XBG56" s="25"/>
      <c r="XBM56" s="25"/>
      <c r="XBN56" s="25"/>
      <c r="XBO56" s="25"/>
      <c r="XBU56" s="25"/>
      <c r="XBV56" s="25"/>
      <c r="XBW56" s="25"/>
      <c r="XCC56" s="25"/>
      <c r="XCD56" s="25"/>
      <c r="XCE56" s="25"/>
      <c r="XCK56" s="25"/>
      <c r="XCL56" s="25"/>
      <c r="XCM56" s="25"/>
      <c r="XCS56" s="25"/>
      <c r="XCT56" s="25"/>
      <c r="XCU56" s="25"/>
      <c r="XDA56" s="25"/>
      <c r="XDB56" s="25"/>
      <c r="XDC56" s="25"/>
      <c r="XDI56" s="25"/>
      <c r="XDJ56" s="25"/>
      <c r="XDK56" s="25"/>
      <c r="XDQ56" s="25"/>
      <c r="XDR56" s="25"/>
      <c r="XDS56" s="25"/>
      <c r="XDY56" s="25"/>
      <c r="XDZ56" s="25"/>
      <c r="XEA56" s="25"/>
      <c r="XEG56" s="25"/>
      <c r="XEH56" s="25"/>
      <c r="XEI56" s="25"/>
      <c r="XEO56" s="25"/>
      <c r="XEP56" s="25"/>
      <c r="XEQ56" s="25"/>
      <c r="XEW56" s="25"/>
      <c r="XEX56" s="25"/>
      <c r="XEY56" s="25"/>
    </row>
    <row r="57" spans="1:1019 1025:2043 2049:3067 3073:4091 4097:5115 5121:6139 6145:7163 7169:8187 8193:9211 9217:10235 10241:11259 11265:12283 12289:13307 13313:14331 14337:15355 15361:16379" x14ac:dyDescent="0.25">
      <c r="A57" s="16" t="s">
        <v>6</v>
      </c>
      <c r="B57" s="15" t="s">
        <v>145</v>
      </c>
      <c r="C57" s="15"/>
      <c r="D57" s="15"/>
      <c r="E57" s="15"/>
      <c r="F57" s="15"/>
      <c r="G57" s="15"/>
      <c r="H57" s="15"/>
      <c r="J57" s="9"/>
      <c r="K57" s="9"/>
      <c r="L57" s="9"/>
    </row>
    <row r="58" spans="1:1019 1025:2043 2049:3067 3073:4091 4097:5115 5121:6139 6145:7163 7169:8187 8193:9211 9217:10235 10241:11259 11265:12283 12289:13307 13313:14331 14337:15355 15361:16379" x14ac:dyDescent="0.25">
      <c r="A58" s="16" t="s">
        <v>3</v>
      </c>
      <c r="B58" s="15" t="s">
        <v>144</v>
      </c>
      <c r="C58" s="15"/>
      <c r="D58" s="15"/>
      <c r="E58" s="15"/>
      <c r="F58" s="15"/>
      <c r="G58" s="15"/>
      <c r="H58" s="15"/>
      <c r="J58" s="9"/>
      <c r="K58" s="9"/>
      <c r="L58" s="9"/>
    </row>
    <row r="59" spans="1:1019 1025:2043 2049:3067 3073:4091 4097:5115 5121:6139 6145:7163 7169:8187 8193:9211 9217:10235 10241:11259 11265:12283 12289:13307 13313:14331 14337:15355 15361:16379" x14ac:dyDescent="0.25">
      <c r="A59" s="16" t="s">
        <v>5</v>
      </c>
      <c r="B59" s="15">
        <v>1</v>
      </c>
      <c r="C59" s="15"/>
      <c r="D59" s="15"/>
      <c r="E59" s="15"/>
      <c r="F59" s="15"/>
      <c r="G59" s="15"/>
      <c r="H59" s="15"/>
      <c r="J59" s="9"/>
      <c r="K59" s="9"/>
      <c r="L59" s="9"/>
    </row>
    <row r="60" spans="1:1019 1025:2043 2049:3067 3073:4091 4097:5115 5121:6139 6145:7163 7169:8187 8193:9211 9217:10235 10241:11259 11265:12283 12289:13307 13313:14331 14337:15355 15361:16379" x14ac:dyDescent="0.25">
      <c r="A60" s="16" t="s">
        <v>7</v>
      </c>
      <c r="B60" s="15" t="s">
        <v>8</v>
      </c>
      <c r="C60" s="15"/>
      <c r="D60" s="15"/>
      <c r="E60" s="15"/>
      <c r="F60" s="15"/>
      <c r="G60" s="15"/>
      <c r="H60" s="15"/>
      <c r="J60" s="9"/>
      <c r="K60" s="9"/>
      <c r="L60" s="9"/>
    </row>
    <row r="61" spans="1:1019 1025:2043 2049:3067 3073:4091 4097:5115 5121:6139 6145:7163 7169:8187 8193:9211 9217:10235 10241:11259 11265:12283 12289:13307 13313:14331 14337:15355 15361:16379" x14ac:dyDescent="0.25">
      <c r="A61" s="16" t="s">
        <v>2</v>
      </c>
      <c r="B61" s="15" t="s">
        <v>146</v>
      </c>
      <c r="C61" s="15"/>
      <c r="D61" s="15"/>
      <c r="E61" s="15"/>
      <c r="F61" s="15"/>
      <c r="G61" s="15"/>
      <c r="H61" s="15"/>
      <c r="J61" s="9"/>
      <c r="K61" s="9"/>
      <c r="L61" s="9"/>
    </row>
    <row r="62" spans="1:1019 1025:2043 2049:3067 3073:4091 4097:5115 5121:6139 6145:7163 7169:8187 8193:9211 9217:10235 10241:11259 11265:12283 12289:13307 13313:14331 14337:15355 15361:16379" x14ac:dyDescent="0.25">
      <c r="A62" s="16" t="s">
        <v>9</v>
      </c>
      <c r="B62" s="15"/>
      <c r="C62" s="15"/>
      <c r="D62" s="15"/>
      <c r="E62" s="15"/>
      <c r="F62" s="15"/>
      <c r="G62" s="15"/>
      <c r="H62" s="15"/>
      <c r="J62" s="9"/>
      <c r="K62" s="9"/>
      <c r="L62" s="9"/>
    </row>
    <row r="63" spans="1:1019 1025:2043 2049:3067 3073:4091 4097:5115 5121:6139 6145:7163 7169:8187 8193:9211 9217:10235 10241:11259 11265:12283 12289:13307 13313:14331 14337:15355 15361:16379" x14ac:dyDescent="0.25">
      <c r="A63" s="16" t="s">
        <v>10</v>
      </c>
      <c r="B63" s="16" t="s">
        <v>6</v>
      </c>
      <c r="C63" s="16" t="s">
        <v>3</v>
      </c>
      <c r="D63" s="16" t="s">
        <v>11</v>
      </c>
      <c r="E63" s="16" t="s">
        <v>7</v>
      </c>
      <c r="F63" s="16" t="s">
        <v>13</v>
      </c>
      <c r="G63" s="16" t="s">
        <v>12</v>
      </c>
      <c r="H63" s="11" t="s">
        <v>0</v>
      </c>
      <c r="I63" s="1" t="s">
        <v>2</v>
      </c>
      <c r="J63" s="9"/>
      <c r="K63" s="9"/>
      <c r="L63" s="9"/>
    </row>
    <row r="64" spans="1:1019 1025:2043 2049:3067 3073:4091 4097:5115 5121:6139 6145:7163 7169:8187 8193:9211 9217:10235 10241:11259 11265:12283 12289:13307 13313:14331 14337:15355 15361:16379" x14ac:dyDescent="0.25">
      <c r="A64" s="15" t="s">
        <v>143</v>
      </c>
      <c r="B64" s="15" t="s">
        <v>145</v>
      </c>
      <c r="C64" s="15" t="s">
        <v>144</v>
      </c>
      <c r="D64" s="15">
        <v>1</v>
      </c>
      <c r="E64" s="15" t="s">
        <v>8</v>
      </c>
      <c r="F64" s="15" t="s">
        <v>14</v>
      </c>
      <c r="G64" s="15"/>
      <c r="H64" s="12" t="str">
        <f>Intro!$B$3</f>
        <v>EV battery metals</v>
      </c>
      <c r="J64" s="9"/>
      <c r="K64" s="9"/>
      <c r="L64" s="9"/>
    </row>
    <row r="65" spans="1:12" x14ac:dyDescent="0.25">
      <c r="A65" s="12" t="s">
        <v>32</v>
      </c>
      <c r="B65" s="12" t="s">
        <v>32</v>
      </c>
      <c r="C65" s="12" t="s">
        <v>18</v>
      </c>
      <c r="D65" s="17">
        <v>0.35160227650000009</v>
      </c>
      <c r="E65" s="15" t="s">
        <v>31</v>
      </c>
      <c r="F65" s="15" t="s">
        <v>15</v>
      </c>
      <c r="H65" s="12" t="str">
        <f>Intro!$B$4</f>
        <v>ecoinvent 3.9.1 cutoff</v>
      </c>
    </row>
    <row r="66" spans="1:12" x14ac:dyDescent="0.25">
      <c r="A66" s="15" t="s">
        <v>133</v>
      </c>
      <c r="B66" s="15"/>
      <c r="C66" s="15"/>
      <c r="D66" s="17">
        <v>4.7000000000000002E-3</v>
      </c>
      <c r="E66" s="15" t="s">
        <v>8</v>
      </c>
      <c r="F66" s="15" t="s">
        <v>44</v>
      </c>
      <c r="G66" s="15" t="s">
        <v>100</v>
      </c>
      <c r="H66" s="12" t="str">
        <f>Intro!$B$5</f>
        <v>biosphere3</v>
      </c>
      <c r="J66" s="9"/>
      <c r="K66" s="9"/>
      <c r="L66" s="9"/>
    </row>
    <row r="67" spans="1:12" x14ac:dyDescent="0.25">
      <c r="A67" s="15" t="s">
        <v>236</v>
      </c>
      <c r="C67" s="15"/>
      <c r="D67" s="18">
        <v>2.4E-2</v>
      </c>
      <c r="E67" s="15" t="s">
        <v>8</v>
      </c>
      <c r="F67" s="15" t="s">
        <v>44</v>
      </c>
      <c r="G67" s="15" t="s">
        <v>100</v>
      </c>
      <c r="H67" s="12" t="str">
        <f>Intro!$B$5</f>
        <v>biosphere3</v>
      </c>
    </row>
    <row r="68" spans="1:12" x14ac:dyDescent="0.25">
      <c r="A68" s="12" t="s">
        <v>107</v>
      </c>
      <c r="D68" s="19">
        <v>1.029231333E-4</v>
      </c>
      <c r="E68" s="15" t="s">
        <v>49</v>
      </c>
      <c r="F68" s="15" t="s">
        <v>44</v>
      </c>
      <c r="G68" s="15" t="s">
        <v>100</v>
      </c>
      <c r="H68" s="12" t="str">
        <f>Intro!$B$5</f>
        <v>biosphere3</v>
      </c>
    </row>
    <row r="69" spans="1:12" x14ac:dyDescent="0.25">
      <c r="A69" s="12" t="s">
        <v>238</v>
      </c>
      <c r="D69" s="19">
        <v>8.6288240000000006E-4</v>
      </c>
      <c r="E69" s="15" t="s">
        <v>8</v>
      </c>
      <c r="F69" s="15" t="s">
        <v>44</v>
      </c>
      <c r="G69" s="15" t="s">
        <v>43</v>
      </c>
      <c r="H69" s="12" t="str">
        <f>Intro!$B$5</f>
        <v>biosphere3</v>
      </c>
    </row>
    <row r="70" spans="1:12" x14ac:dyDescent="0.25">
      <c r="A70" s="12" t="s">
        <v>237</v>
      </c>
      <c r="D70" s="22">
        <v>8.9060300000000012E-5</v>
      </c>
      <c r="E70" s="15" t="s">
        <v>8</v>
      </c>
      <c r="F70" s="15" t="s">
        <v>44</v>
      </c>
      <c r="G70" s="15" t="s">
        <v>43</v>
      </c>
      <c r="H70" s="12" t="str">
        <f>Intro!$B$5</f>
        <v>biosphere3</v>
      </c>
    </row>
    <row r="71" spans="1:12" x14ac:dyDescent="0.25">
      <c r="A71" s="12" t="s">
        <v>115</v>
      </c>
      <c r="D71" s="12">
        <v>1.7060578978245007E-6</v>
      </c>
      <c r="E71" s="12" t="s">
        <v>116</v>
      </c>
      <c r="F71" s="12" t="s">
        <v>44</v>
      </c>
      <c r="G71" s="12" t="s">
        <v>117</v>
      </c>
      <c r="H71" s="12" t="str">
        <f>Intro!$B$5</f>
        <v>biosphere3</v>
      </c>
    </row>
    <row r="72" spans="1:12" x14ac:dyDescent="0.25">
      <c r="A72" s="12" t="s">
        <v>147</v>
      </c>
      <c r="D72" s="12">
        <v>5.6711717706993802E-8</v>
      </c>
      <c r="E72" s="12" t="s">
        <v>119</v>
      </c>
      <c r="F72" s="12" t="s">
        <v>44</v>
      </c>
      <c r="G72" s="12" t="s">
        <v>117</v>
      </c>
      <c r="H72" s="12" t="str">
        <f>Intro!$B$5</f>
        <v>biosphere3</v>
      </c>
    </row>
    <row r="73" spans="1:12" x14ac:dyDescent="0.25">
      <c r="A73" s="12" t="s">
        <v>120</v>
      </c>
      <c r="D73" s="12">
        <v>5.6711717706993802E-8</v>
      </c>
      <c r="E73" s="12" t="s">
        <v>119</v>
      </c>
      <c r="F73" s="12" t="s">
        <v>44</v>
      </c>
      <c r="G73" s="12" t="s">
        <v>117</v>
      </c>
      <c r="H73" s="12" t="str">
        <f>Intro!$B$5</f>
        <v>biosphere3</v>
      </c>
    </row>
    <row r="74" spans="1:12" s="10" customFormat="1" x14ac:dyDescent="0.25">
      <c r="A74" s="14"/>
      <c r="B74" s="14"/>
      <c r="C74" s="14"/>
      <c r="D74" s="14"/>
      <c r="E74" s="14"/>
      <c r="F74" s="14"/>
      <c r="G74" s="14"/>
      <c r="H74" s="14"/>
    </row>
    <row r="75" spans="1:12" x14ac:dyDescent="0.25">
      <c r="A75" s="11" t="s">
        <v>1</v>
      </c>
      <c r="B75" s="11" t="s">
        <v>235</v>
      </c>
    </row>
    <row r="76" spans="1:12" x14ac:dyDescent="0.25">
      <c r="A76" s="11" t="s">
        <v>6</v>
      </c>
      <c r="B76" s="12" t="s">
        <v>175</v>
      </c>
    </row>
    <row r="77" spans="1:12" x14ac:dyDescent="0.25">
      <c r="A77" s="11" t="s">
        <v>3</v>
      </c>
      <c r="B77" s="12" t="s">
        <v>18</v>
      </c>
    </row>
    <row r="78" spans="1:12" x14ac:dyDescent="0.25">
      <c r="A78" s="11" t="s">
        <v>5</v>
      </c>
      <c r="B78" s="12">
        <v>1</v>
      </c>
    </row>
    <row r="79" spans="1:12" x14ac:dyDescent="0.25">
      <c r="A79" s="11" t="s">
        <v>7</v>
      </c>
      <c r="B79" s="12" t="s">
        <v>8</v>
      </c>
    </row>
    <row r="80" spans="1:12" x14ac:dyDescent="0.25">
      <c r="A80" s="11" t="s">
        <v>2</v>
      </c>
      <c r="B80" s="12" t="s">
        <v>223</v>
      </c>
    </row>
    <row r="81" spans="1:8" x14ac:dyDescent="0.25">
      <c r="A81" s="11" t="s">
        <v>9</v>
      </c>
    </row>
    <row r="82" spans="1:8" s="1" customFormat="1" x14ac:dyDescent="0.25">
      <c r="A82" s="11" t="s">
        <v>10</v>
      </c>
      <c r="B82" s="11" t="s">
        <v>6</v>
      </c>
      <c r="C82" s="11" t="s">
        <v>3</v>
      </c>
      <c r="D82" s="11" t="s">
        <v>11</v>
      </c>
      <c r="E82" s="11" t="s">
        <v>7</v>
      </c>
      <c r="F82" s="11" t="s">
        <v>13</v>
      </c>
      <c r="G82" s="11" t="s">
        <v>12</v>
      </c>
      <c r="H82" s="11" t="s">
        <v>0</v>
      </c>
    </row>
    <row r="83" spans="1:8" x14ac:dyDescent="0.25">
      <c r="A83" s="12" t="s">
        <v>235</v>
      </c>
      <c r="B83" s="12" t="s">
        <v>175</v>
      </c>
      <c r="C83" s="12" t="s">
        <v>18</v>
      </c>
      <c r="D83" s="23">
        <v>1</v>
      </c>
      <c r="E83" s="12" t="s">
        <v>8</v>
      </c>
      <c r="F83" s="12" t="s">
        <v>14</v>
      </c>
      <c r="H83" s="12" t="str">
        <f>Intro!$B$3</f>
        <v>EV battery metals</v>
      </c>
    </row>
    <row r="84" spans="1:8" x14ac:dyDescent="0.25">
      <c r="A84" s="12" t="s">
        <v>224</v>
      </c>
      <c r="B84" s="12" t="s">
        <v>183</v>
      </c>
      <c r="C84" s="12" t="s">
        <v>18</v>
      </c>
      <c r="D84" s="23">
        <v>2.46E-2</v>
      </c>
      <c r="E84" s="12" t="s">
        <v>17</v>
      </c>
      <c r="F84" s="12" t="s">
        <v>15</v>
      </c>
      <c r="H84" s="12" t="str">
        <f>Intro!$B$4</f>
        <v>ecoinvent 3.9.1 cutoff</v>
      </c>
    </row>
    <row r="85" spans="1:8" x14ac:dyDescent="0.25">
      <c r="A85" s="12" t="s">
        <v>23</v>
      </c>
      <c r="B85" s="12" t="s">
        <v>25</v>
      </c>
      <c r="C85" s="12" t="s">
        <v>24</v>
      </c>
      <c r="D85" s="23">
        <v>0.20880000000000001</v>
      </c>
      <c r="E85" s="12" t="s">
        <v>17</v>
      </c>
      <c r="F85" s="12" t="s">
        <v>15</v>
      </c>
      <c r="H85" s="12" t="str">
        <f>Intro!$B$4</f>
        <v>ecoinvent 3.9.1 cutoff</v>
      </c>
    </row>
    <row r="86" spans="1:8" x14ac:dyDescent="0.25">
      <c r="A86" s="12" t="s">
        <v>184</v>
      </c>
      <c r="B86" s="12" t="s">
        <v>185</v>
      </c>
      <c r="C86" s="12" t="s">
        <v>18</v>
      </c>
      <c r="D86" s="23">
        <v>0.59899999999999998</v>
      </c>
      <c r="E86" s="12" t="s">
        <v>17</v>
      </c>
      <c r="F86" s="12" t="s">
        <v>15</v>
      </c>
      <c r="H86" s="12" t="str">
        <f>Intro!$B$4</f>
        <v>ecoinvent 3.9.1 cutoff</v>
      </c>
    </row>
    <row r="87" spans="1:8" x14ac:dyDescent="0.25">
      <c r="A87" s="12" t="s">
        <v>225</v>
      </c>
      <c r="B87" s="12" t="s">
        <v>181</v>
      </c>
      <c r="C87" s="12" t="s">
        <v>18</v>
      </c>
      <c r="D87" s="23">
        <v>0.30909999999999999</v>
      </c>
      <c r="E87" s="12" t="s">
        <v>17</v>
      </c>
      <c r="F87" s="12" t="s">
        <v>15</v>
      </c>
      <c r="H87" s="12" t="str">
        <f>Intro!$B$4</f>
        <v>ecoinvent 3.9.1 cutoff</v>
      </c>
    </row>
    <row r="88" spans="1:8" x14ac:dyDescent="0.25">
      <c r="A88" s="12" t="s">
        <v>158</v>
      </c>
      <c r="B88" s="12" t="s">
        <v>159</v>
      </c>
      <c r="C88" s="12" t="s">
        <v>18</v>
      </c>
      <c r="D88" s="23">
        <v>0.44298591783325703</v>
      </c>
      <c r="E88" s="12" t="s">
        <v>8</v>
      </c>
      <c r="F88" s="12" t="s">
        <v>15</v>
      </c>
      <c r="H88" s="12" t="str">
        <f>Intro!$B$4</f>
        <v>ecoinvent 3.9.1 cutoff</v>
      </c>
    </row>
    <row r="89" spans="1:8" x14ac:dyDescent="0.25">
      <c r="A89" s="12" t="s">
        <v>226</v>
      </c>
      <c r="B89" s="12" t="s">
        <v>58</v>
      </c>
      <c r="C89" s="12" t="s">
        <v>18</v>
      </c>
      <c r="D89" s="23">
        <v>2.5999999999999999E-2</v>
      </c>
      <c r="E89" s="12" t="s">
        <v>8</v>
      </c>
      <c r="F89" s="12" t="s">
        <v>15</v>
      </c>
      <c r="H89" s="12" t="str">
        <f>Intro!$B$4</f>
        <v>ecoinvent 3.9.1 cutoff</v>
      </c>
    </row>
    <row r="90" spans="1:8" x14ac:dyDescent="0.25">
      <c r="A90" s="12" t="s">
        <v>27</v>
      </c>
      <c r="B90" s="12" t="s">
        <v>29</v>
      </c>
      <c r="C90" s="12" t="s">
        <v>18</v>
      </c>
      <c r="D90" s="23">
        <v>0.41599999999999998</v>
      </c>
      <c r="E90" s="12" t="s">
        <v>28</v>
      </c>
      <c r="F90" s="12" t="s">
        <v>15</v>
      </c>
      <c r="H90" s="12" t="str">
        <f>Intro!$B$4</f>
        <v>ecoinvent 3.9.1 cutoff</v>
      </c>
    </row>
    <row r="91" spans="1:8" x14ac:dyDescent="0.25">
      <c r="A91" s="12" t="s">
        <v>188</v>
      </c>
      <c r="B91" s="12" t="s">
        <v>189</v>
      </c>
      <c r="C91" s="12" t="s">
        <v>18</v>
      </c>
      <c r="D91" s="23">
        <v>4.0000000000000001E-10</v>
      </c>
      <c r="E91" s="12" t="s">
        <v>7</v>
      </c>
      <c r="F91" s="12" t="s">
        <v>15</v>
      </c>
      <c r="H91" s="12" t="str">
        <f>Intro!$B$4</f>
        <v>ecoinvent 3.9.1 cutoff</v>
      </c>
    </row>
    <row r="92" spans="1:8" x14ac:dyDescent="0.25">
      <c r="A92" s="12" t="s">
        <v>227</v>
      </c>
      <c r="B92" s="12" t="s">
        <v>102</v>
      </c>
      <c r="C92" s="12" t="s">
        <v>18</v>
      </c>
      <c r="D92" s="23">
        <v>2.35</v>
      </c>
      <c r="E92" s="12" t="s">
        <v>31</v>
      </c>
      <c r="F92" s="12" t="s">
        <v>15</v>
      </c>
      <c r="H92" s="12" t="str">
        <f>Intro!$B$4</f>
        <v>ecoinvent 3.9.1 cutoff</v>
      </c>
    </row>
    <row r="93" spans="1:8" x14ac:dyDescent="0.25">
      <c r="A93" s="12" t="s">
        <v>66</v>
      </c>
      <c r="B93" s="12" t="s">
        <v>67</v>
      </c>
      <c r="C93" s="12" t="s">
        <v>39</v>
      </c>
      <c r="D93" s="23">
        <v>-8.4364552406030698E-7</v>
      </c>
      <c r="E93" s="12" t="s">
        <v>49</v>
      </c>
      <c r="F93" s="12" t="s">
        <v>15</v>
      </c>
      <c r="H93" s="12" t="str">
        <f>Intro!$B$4</f>
        <v>ecoinvent 3.9.1 cutoff</v>
      </c>
    </row>
    <row r="94" spans="1:8" x14ac:dyDescent="0.25">
      <c r="A94" s="12" t="s">
        <v>66</v>
      </c>
      <c r="B94" s="12" t="s">
        <v>67</v>
      </c>
      <c r="C94" s="12" t="s">
        <v>204</v>
      </c>
      <c r="D94" s="23">
        <v>-9.1266630702019795E-8</v>
      </c>
      <c r="E94" s="12" t="s">
        <v>49</v>
      </c>
      <c r="F94" s="12" t="s">
        <v>15</v>
      </c>
      <c r="H94" s="12" t="str">
        <f>Intro!$B$4</f>
        <v>ecoinvent 3.9.1 cutoff</v>
      </c>
    </row>
    <row r="95" spans="1:8" x14ac:dyDescent="0.25">
      <c r="A95" s="12" t="s">
        <v>66</v>
      </c>
      <c r="B95" s="12" t="s">
        <v>67</v>
      </c>
      <c r="C95" s="12" t="s">
        <v>24</v>
      </c>
      <c r="D95" s="23">
        <v>-1.7650878452376699E-6</v>
      </c>
      <c r="E95" s="12" t="s">
        <v>49</v>
      </c>
      <c r="F95" s="12" t="s">
        <v>15</v>
      </c>
      <c r="H95" s="12" t="str">
        <f>Intro!$B$4</f>
        <v>ecoinvent 3.9.1 cutoff</v>
      </c>
    </row>
    <row r="96" spans="1:8" x14ac:dyDescent="0.25">
      <c r="A96" s="12" t="s">
        <v>228</v>
      </c>
      <c r="B96" s="12" t="s">
        <v>230</v>
      </c>
      <c r="C96" s="12" t="s">
        <v>229</v>
      </c>
      <c r="D96" s="23">
        <v>0.20331400193753199</v>
      </c>
      <c r="E96" s="12" t="s">
        <v>8</v>
      </c>
      <c r="F96" s="12" t="s">
        <v>15</v>
      </c>
      <c r="H96" s="12" t="str">
        <f>Intro!$B$4</f>
        <v>ecoinvent 3.9.1 cutoff</v>
      </c>
    </row>
    <row r="97" spans="1:8" x14ac:dyDescent="0.25">
      <c r="A97" s="12" t="s">
        <v>228</v>
      </c>
      <c r="B97" s="12" t="s">
        <v>230</v>
      </c>
      <c r="C97" s="12" t="s">
        <v>24</v>
      </c>
      <c r="D97" s="23">
        <v>0.50608380196448799</v>
      </c>
      <c r="E97" s="12" t="s">
        <v>8</v>
      </c>
      <c r="F97" s="12" t="s">
        <v>15</v>
      </c>
      <c r="H97" s="12" t="str">
        <f>Intro!$B$4</f>
        <v>ecoinvent 3.9.1 cutoff</v>
      </c>
    </row>
    <row r="98" spans="1:8" x14ac:dyDescent="0.25">
      <c r="A98" s="12" t="s">
        <v>34</v>
      </c>
      <c r="B98" s="12" t="s">
        <v>35</v>
      </c>
      <c r="C98" s="12" t="s">
        <v>229</v>
      </c>
      <c r="D98" s="23">
        <v>4.09211487463271E-3</v>
      </c>
      <c r="E98" s="12" t="s">
        <v>8</v>
      </c>
      <c r="F98" s="12" t="s">
        <v>15</v>
      </c>
      <c r="H98" s="12" t="str">
        <f>Intro!$B$4</f>
        <v>ecoinvent 3.9.1 cutoff</v>
      </c>
    </row>
    <row r="99" spans="1:8" x14ac:dyDescent="0.25">
      <c r="A99" s="12" t="s">
        <v>34</v>
      </c>
      <c r="B99" s="12" t="s">
        <v>35</v>
      </c>
      <c r="C99" s="12" t="s">
        <v>24</v>
      </c>
      <c r="D99" s="23">
        <v>1.4907885125367301E-2</v>
      </c>
      <c r="E99" s="12" t="s">
        <v>8</v>
      </c>
      <c r="F99" s="12" t="s">
        <v>15</v>
      </c>
      <c r="H99" s="12" t="str">
        <f>Intro!$B$4</f>
        <v>ecoinvent 3.9.1 cutoff</v>
      </c>
    </row>
    <row r="100" spans="1:8" x14ac:dyDescent="0.25">
      <c r="A100" s="12" t="s">
        <v>163</v>
      </c>
      <c r="D100" s="23">
        <v>1.41879560780404E-3</v>
      </c>
      <c r="E100" s="12" t="s">
        <v>8</v>
      </c>
      <c r="F100" s="12" t="s">
        <v>44</v>
      </c>
      <c r="G100" s="12" t="s">
        <v>43</v>
      </c>
      <c r="H100" s="12" t="str">
        <f>Intro!$B$5</f>
        <v>biosphere3</v>
      </c>
    </row>
    <row r="101" spans="1:8" x14ac:dyDescent="0.25">
      <c r="A101" s="12" t="s">
        <v>190</v>
      </c>
      <c r="D101" s="23">
        <v>1.6400000000000001E-2</v>
      </c>
      <c r="E101" s="12" t="s">
        <v>49</v>
      </c>
      <c r="F101" s="12" t="s">
        <v>44</v>
      </c>
      <c r="G101" s="12" t="s">
        <v>191</v>
      </c>
      <c r="H101" s="12" t="str">
        <f>Intro!$B$5</f>
        <v>biosphere3</v>
      </c>
    </row>
    <row r="102" spans="1:8" x14ac:dyDescent="0.25">
      <c r="A102" s="12" t="s">
        <v>231</v>
      </c>
      <c r="D102" s="23">
        <v>1.3403674933189301E-3</v>
      </c>
      <c r="E102" s="12" t="s">
        <v>8</v>
      </c>
      <c r="F102" s="12" t="s">
        <v>44</v>
      </c>
      <c r="G102" s="12" t="s">
        <v>192</v>
      </c>
      <c r="H102" s="12" t="str">
        <f>Intro!$B$5</f>
        <v>biosphere3</v>
      </c>
    </row>
    <row r="103" spans="1:8" x14ac:dyDescent="0.25">
      <c r="A103" s="12" t="s">
        <v>232</v>
      </c>
      <c r="D103" s="23">
        <v>8.3000000000000001E-4</v>
      </c>
      <c r="E103" s="12" t="s">
        <v>49</v>
      </c>
      <c r="F103" s="12" t="s">
        <v>44</v>
      </c>
      <c r="G103" s="12" t="s">
        <v>191</v>
      </c>
      <c r="H103" s="12" t="str">
        <f>Intro!$B$5</f>
        <v>biosphere3</v>
      </c>
    </row>
    <row r="104" spans="1:8" x14ac:dyDescent="0.25">
      <c r="A104" s="12" t="s">
        <v>46</v>
      </c>
      <c r="D104" s="23">
        <v>1.9E-2</v>
      </c>
      <c r="E104" s="12" t="s">
        <v>8</v>
      </c>
      <c r="F104" s="12" t="s">
        <v>44</v>
      </c>
      <c r="G104" s="12" t="s">
        <v>43</v>
      </c>
      <c r="H104" s="12" t="str">
        <f>Intro!$B$5</f>
        <v>biosphere3</v>
      </c>
    </row>
    <row r="105" spans="1:8" x14ac:dyDescent="0.25">
      <c r="A105" s="12" t="s">
        <v>233</v>
      </c>
      <c r="D105" s="23">
        <v>8.5999999999999998E-4</v>
      </c>
      <c r="E105" s="12" t="s">
        <v>49</v>
      </c>
      <c r="F105" s="12" t="s">
        <v>44</v>
      </c>
      <c r="G105" s="12" t="s">
        <v>191</v>
      </c>
      <c r="H105" s="12" t="str">
        <f>Intro!$B$5</f>
        <v>biosphere3</v>
      </c>
    </row>
    <row r="106" spans="1:8" x14ac:dyDescent="0.25">
      <c r="A106" s="12" t="s">
        <v>234</v>
      </c>
      <c r="D106" s="23">
        <v>4.4886196299122301E-3</v>
      </c>
      <c r="E106" s="12" t="s">
        <v>8</v>
      </c>
      <c r="F106" s="12" t="s">
        <v>44</v>
      </c>
      <c r="G106" s="12" t="s">
        <v>192</v>
      </c>
      <c r="H106" s="12" t="str">
        <f>Intro!$B$5</f>
        <v>biosphere3</v>
      </c>
    </row>
    <row r="107" spans="1:8" x14ac:dyDescent="0.25">
      <c r="A107" s="12" t="s">
        <v>64</v>
      </c>
      <c r="D107" s="23">
        <v>1.67E-2</v>
      </c>
      <c r="E107" s="12" t="s">
        <v>49</v>
      </c>
      <c r="F107" s="12" t="s">
        <v>44</v>
      </c>
      <c r="G107" s="12" t="s">
        <v>192</v>
      </c>
      <c r="H107" s="12" t="str">
        <f>Intro!$B$5</f>
        <v>biosphere3</v>
      </c>
    </row>
    <row r="108" spans="1:8" x14ac:dyDescent="0.25">
      <c r="A108" s="12" t="s">
        <v>64</v>
      </c>
      <c r="D108" s="23">
        <v>1.4E-3</v>
      </c>
      <c r="E108" s="12" t="s">
        <v>49</v>
      </c>
      <c r="F108" s="12" t="s">
        <v>44</v>
      </c>
      <c r="G108" s="12" t="s">
        <v>43</v>
      </c>
      <c r="H108" s="12" t="str">
        <f>Intro!$B$5</f>
        <v>biosphere3</v>
      </c>
    </row>
    <row r="110" spans="1:8" x14ac:dyDescent="0.25">
      <c r="G110"/>
    </row>
    <row r="111" spans="1:8" x14ac:dyDescent="0.25">
      <c r="G111"/>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O87"/>
  <sheetViews>
    <sheetView tabSelected="1" zoomScaleNormal="100" workbookViewId="0">
      <selection activeCell="A15" sqref="A15"/>
    </sheetView>
  </sheetViews>
  <sheetFormatPr defaultColWidth="8.85546875" defaultRowHeight="15" x14ac:dyDescent="0.25"/>
  <cols>
    <col min="1" max="1" width="46.42578125" style="12" customWidth="1"/>
    <col min="2" max="2" width="33.28515625" style="12" customWidth="1"/>
    <col min="3" max="3" width="9.7109375" style="12" customWidth="1"/>
    <col min="5" max="5" width="8.85546875" style="12"/>
    <col min="6" max="6" width="13.85546875" style="12" bestFit="1" customWidth="1"/>
    <col min="7" max="7" width="10.140625" style="12" bestFit="1" customWidth="1"/>
    <col min="8" max="8" width="20.7109375" bestFit="1" customWidth="1"/>
    <col min="9" max="10" width="8.85546875" style="12"/>
    <col min="15" max="15" width="21.85546875" style="12" customWidth="1"/>
  </cols>
  <sheetData>
    <row r="1" spans="1:10" x14ac:dyDescent="0.25">
      <c r="A1" s="11" t="s">
        <v>1</v>
      </c>
      <c r="B1" s="11" t="s">
        <v>197</v>
      </c>
    </row>
    <row r="2" spans="1:10" x14ac:dyDescent="0.25">
      <c r="A2" s="11" t="s">
        <v>6</v>
      </c>
      <c r="B2" s="12" t="s">
        <v>198</v>
      </c>
    </row>
    <row r="3" spans="1:10" x14ac:dyDescent="0.25">
      <c r="A3" s="11" t="s">
        <v>3</v>
      </c>
      <c r="B3" s="12" t="s">
        <v>4</v>
      </c>
    </row>
    <row r="4" spans="1:10" x14ac:dyDescent="0.25">
      <c r="A4" s="11" t="s">
        <v>5</v>
      </c>
      <c r="B4" s="12">
        <v>1</v>
      </c>
    </row>
    <row r="5" spans="1:10" x14ac:dyDescent="0.25">
      <c r="A5" s="11" t="s">
        <v>7</v>
      </c>
      <c r="B5" s="12" t="s">
        <v>8</v>
      </c>
    </row>
    <row r="6" spans="1:10" x14ac:dyDescent="0.25">
      <c r="A6" s="11" t="s">
        <v>2</v>
      </c>
      <c r="B6" s="12" t="s">
        <v>20</v>
      </c>
    </row>
    <row r="7" spans="1:10" x14ac:dyDescent="0.25">
      <c r="A7" s="11" t="s">
        <v>9</v>
      </c>
    </row>
    <row r="8" spans="1:10" s="1" customFormat="1" x14ac:dyDescent="0.25">
      <c r="A8" s="11" t="s">
        <v>10</v>
      </c>
      <c r="B8" s="11" t="s">
        <v>6</v>
      </c>
      <c r="C8" s="11" t="s">
        <v>3</v>
      </c>
      <c r="D8" s="11" t="s">
        <v>11</v>
      </c>
      <c r="E8" s="11" t="s">
        <v>7</v>
      </c>
      <c r="F8" s="11" t="s">
        <v>13</v>
      </c>
      <c r="G8" s="11" t="s">
        <v>12</v>
      </c>
      <c r="H8" s="11" t="s">
        <v>0</v>
      </c>
      <c r="I8" s="11" t="s">
        <v>2</v>
      </c>
      <c r="J8" s="11"/>
    </row>
    <row r="9" spans="1:10" x14ac:dyDescent="0.25">
      <c r="A9" s="12" t="s">
        <v>197</v>
      </c>
      <c r="B9" s="12" t="s">
        <v>198</v>
      </c>
      <c r="C9" s="12" t="s">
        <v>4</v>
      </c>
      <c r="D9" s="23">
        <v>1</v>
      </c>
      <c r="E9" s="12" t="s">
        <v>8</v>
      </c>
      <c r="F9" s="12" t="s">
        <v>14</v>
      </c>
      <c r="H9" s="12" t="str">
        <f>Intro!$B$3</f>
        <v>EV battery metals</v>
      </c>
    </row>
    <row r="10" spans="1:10" x14ac:dyDescent="0.25">
      <c r="A10" s="12" t="s">
        <v>199</v>
      </c>
      <c r="B10" s="12" t="s">
        <v>200</v>
      </c>
      <c r="C10" s="12" t="s">
        <v>4</v>
      </c>
      <c r="D10" s="23">
        <f>1010/1000</f>
        <v>1.01</v>
      </c>
      <c r="E10" s="12" t="s">
        <v>8</v>
      </c>
      <c r="F10" s="12" t="s">
        <v>15</v>
      </c>
      <c r="H10" s="12" t="str">
        <f>Intro!$B$3</f>
        <v>EV battery metals</v>
      </c>
      <c r="I10" s="12" t="s">
        <v>37</v>
      </c>
    </row>
    <row r="11" spans="1:10" x14ac:dyDescent="0.25">
      <c r="A11" s="12" t="s">
        <v>27</v>
      </c>
      <c r="B11" s="12" t="s">
        <v>29</v>
      </c>
      <c r="C11" s="12" t="s">
        <v>4</v>
      </c>
      <c r="D11" s="23">
        <f>4550/1000</f>
        <v>4.55</v>
      </c>
      <c r="E11" s="12" t="s">
        <v>28</v>
      </c>
      <c r="F11" s="12" t="s">
        <v>15</v>
      </c>
      <c r="H11" s="12" t="str">
        <f>Intro!$B$4</f>
        <v>ecoinvent 3.9.1 cutoff</v>
      </c>
      <c r="I11" s="12" t="s">
        <v>30</v>
      </c>
    </row>
    <row r="12" spans="1:10" x14ac:dyDescent="0.25">
      <c r="A12" s="12" t="s">
        <v>32</v>
      </c>
      <c r="B12" s="12" t="s">
        <v>32</v>
      </c>
      <c r="C12" s="12" t="s">
        <v>18</v>
      </c>
      <c r="D12" s="23">
        <f>0.249/1000*43.4</f>
        <v>1.08066E-2</v>
      </c>
      <c r="E12" s="12" t="s">
        <v>31</v>
      </c>
      <c r="F12" s="12" t="s">
        <v>15</v>
      </c>
      <c r="H12" s="12" t="str">
        <f>Intro!$B$4</f>
        <v>ecoinvent 3.9.1 cutoff</v>
      </c>
      <c r="I12" s="12" t="s">
        <v>33</v>
      </c>
    </row>
    <row r="13" spans="1:10" x14ac:dyDescent="0.25">
      <c r="A13" s="12" t="s">
        <v>34</v>
      </c>
      <c r="B13" s="12" t="s">
        <v>35</v>
      </c>
      <c r="C13" s="12" t="s">
        <v>24</v>
      </c>
      <c r="D13" s="23">
        <f>1.5/1000</f>
        <v>1.5E-3</v>
      </c>
      <c r="E13" s="12" t="s">
        <v>8</v>
      </c>
      <c r="F13" s="12" t="s">
        <v>15</v>
      </c>
      <c r="H13" s="12" t="str">
        <f>Intro!$B$4</f>
        <v>ecoinvent 3.9.1 cutoff</v>
      </c>
      <c r="I13" s="12" t="s">
        <v>36</v>
      </c>
      <c r="J13"/>
    </row>
    <row r="14" spans="1:10" x14ac:dyDescent="0.25">
      <c r="A14" s="12" t="s">
        <v>38</v>
      </c>
      <c r="B14" s="12" t="s">
        <v>40</v>
      </c>
      <c r="C14" s="12" t="s">
        <v>24</v>
      </c>
      <c r="D14" s="23">
        <f>50/1000</f>
        <v>0.05</v>
      </c>
      <c r="E14" s="12" t="s">
        <v>8</v>
      </c>
      <c r="F14" s="12" t="s">
        <v>15</v>
      </c>
      <c r="H14" s="12" t="str">
        <f>Intro!$B$4</f>
        <v>ecoinvent 3.9.1 cutoff</v>
      </c>
      <c r="I14" s="12" t="s">
        <v>41</v>
      </c>
    </row>
    <row r="15" spans="1:10" x14ac:dyDescent="0.25">
      <c r="A15" s="12" t="s">
        <v>23</v>
      </c>
      <c r="B15" s="12" t="s">
        <v>25</v>
      </c>
      <c r="C15" s="12" t="s">
        <v>24</v>
      </c>
      <c r="D15" s="23">
        <f>1780/1000</f>
        <v>1.78</v>
      </c>
      <c r="E15" s="12" t="s">
        <v>17</v>
      </c>
      <c r="F15" s="12" t="s">
        <v>15</v>
      </c>
      <c r="H15" s="12" t="str">
        <f>Intro!$B$4</f>
        <v>ecoinvent 3.9.1 cutoff</v>
      </c>
      <c r="I15" s="12" t="s">
        <v>26</v>
      </c>
    </row>
    <row r="16" spans="1:10" x14ac:dyDescent="0.25">
      <c r="A16" s="12" t="s">
        <v>42</v>
      </c>
      <c r="D16" s="23">
        <f>62.407/1000</f>
        <v>6.2406999999999997E-2</v>
      </c>
      <c r="E16" s="12" t="s">
        <v>8</v>
      </c>
      <c r="F16" s="12" t="s">
        <v>44</v>
      </c>
      <c r="G16" s="12" t="s">
        <v>43</v>
      </c>
      <c r="H16" s="12" t="str">
        <f>Intro!$B$5</f>
        <v>biosphere3</v>
      </c>
      <c r="I16" s="12" t="s">
        <v>45</v>
      </c>
    </row>
    <row r="17" spans="1:15" x14ac:dyDescent="0.25">
      <c r="A17" s="12" t="s">
        <v>46</v>
      </c>
      <c r="D17" s="23">
        <f>1.5/1000</f>
        <v>1.5E-3</v>
      </c>
      <c r="E17" s="12" t="s">
        <v>8</v>
      </c>
      <c r="F17" s="12" t="s">
        <v>44</v>
      </c>
      <c r="G17" s="12" t="s">
        <v>43</v>
      </c>
      <c r="H17" s="12" t="str">
        <f>Intro!$B$5</f>
        <v>biosphere3</v>
      </c>
      <c r="I17" s="12" t="s">
        <v>47</v>
      </c>
    </row>
    <row r="18" spans="1:15" s="10" customFormat="1" x14ac:dyDescent="0.25">
      <c r="A18" s="14"/>
      <c r="B18" s="14"/>
      <c r="C18" s="14"/>
      <c r="E18" s="14"/>
      <c r="F18" s="14"/>
      <c r="G18" s="14"/>
      <c r="I18" s="14"/>
      <c r="J18" s="14"/>
      <c r="O18" s="14"/>
    </row>
    <row r="19" spans="1:15" x14ac:dyDescent="0.25">
      <c r="A19" s="11" t="s">
        <v>1</v>
      </c>
      <c r="B19" s="11" t="s">
        <v>199</v>
      </c>
    </row>
    <row r="20" spans="1:15" x14ac:dyDescent="0.25">
      <c r="A20" s="11" t="s">
        <v>6</v>
      </c>
      <c r="B20" s="12" t="s">
        <v>200</v>
      </c>
    </row>
    <row r="21" spans="1:15" x14ac:dyDescent="0.25">
      <c r="A21" s="11" t="s">
        <v>3</v>
      </c>
      <c r="B21" s="12" t="s">
        <v>4</v>
      </c>
    </row>
    <row r="22" spans="1:15" x14ac:dyDescent="0.25">
      <c r="A22" s="11" t="s">
        <v>5</v>
      </c>
      <c r="B22" s="12">
        <v>1</v>
      </c>
    </row>
    <row r="23" spans="1:15" x14ac:dyDescent="0.25">
      <c r="A23" s="11" t="s">
        <v>7</v>
      </c>
      <c r="B23" s="12" t="s">
        <v>8</v>
      </c>
    </row>
    <row r="24" spans="1:15" x14ac:dyDescent="0.25">
      <c r="A24" s="11" t="s">
        <v>2</v>
      </c>
      <c r="B24" s="12" t="s">
        <v>22</v>
      </c>
    </row>
    <row r="25" spans="1:15" x14ac:dyDescent="0.25">
      <c r="A25" s="11" t="s">
        <v>9</v>
      </c>
    </row>
    <row r="26" spans="1:15" s="1" customFormat="1" x14ac:dyDescent="0.25">
      <c r="A26" s="11" t="s">
        <v>10</v>
      </c>
      <c r="B26" s="11" t="s">
        <v>6</v>
      </c>
      <c r="C26" s="11" t="s">
        <v>3</v>
      </c>
      <c r="D26" s="11" t="s">
        <v>11</v>
      </c>
      <c r="E26" s="11" t="s">
        <v>7</v>
      </c>
      <c r="F26" s="11" t="s">
        <v>13</v>
      </c>
      <c r="G26" s="11" t="s">
        <v>12</v>
      </c>
      <c r="H26" s="11" t="s">
        <v>0</v>
      </c>
      <c r="I26" s="11" t="s">
        <v>2</v>
      </c>
      <c r="J26" s="11"/>
    </row>
    <row r="27" spans="1:15" x14ac:dyDescent="0.25">
      <c r="A27" s="12" t="s">
        <v>199</v>
      </c>
      <c r="B27" s="12" t="s">
        <v>200</v>
      </c>
      <c r="C27" s="12" t="s">
        <v>4</v>
      </c>
      <c r="D27" s="23">
        <v>1</v>
      </c>
      <c r="E27" s="12" t="s">
        <v>8</v>
      </c>
      <c r="F27" s="12" t="s">
        <v>14</v>
      </c>
      <c r="H27" s="12" t="str">
        <f>Intro!$B$3</f>
        <v>EV battery metals</v>
      </c>
    </row>
    <row r="28" spans="1:15" x14ac:dyDescent="0.25">
      <c r="A28" s="12" t="s">
        <v>63</v>
      </c>
      <c r="B28" s="12" t="s">
        <v>201</v>
      </c>
      <c r="C28" s="12" t="s">
        <v>4</v>
      </c>
      <c r="D28" s="23">
        <f>1130/1000</f>
        <v>1.1299999999999999</v>
      </c>
      <c r="E28" s="12" t="s">
        <v>8</v>
      </c>
      <c r="F28" s="12" t="s">
        <v>15</v>
      </c>
      <c r="H28" s="12" t="str">
        <f>Intro!$B$3</f>
        <v>EV battery metals</v>
      </c>
    </row>
    <row r="29" spans="1:15" x14ac:dyDescent="0.25">
      <c r="A29" s="12" t="s">
        <v>27</v>
      </c>
      <c r="B29" s="12" t="s">
        <v>29</v>
      </c>
      <c r="C29" s="12" t="s">
        <v>4</v>
      </c>
      <c r="D29" s="23">
        <f>305/1000</f>
        <v>0.30499999999999999</v>
      </c>
      <c r="E29" s="12" t="s">
        <v>28</v>
      </c>
      <c r="F29" s="12" t="s">
        <v>15</v>
      </c>
      <c r="H29" s="12" t="str">
        <f>Intro!$B$4</f>
        <v>ecoinvent 3.9.1 cutoff</v>
      </c>
      <c r="I29" s="12" t="s">
        <v>48</v>
      </c>
    </row>
    <row r="30" spans="1:15" x14ac:dyDescent="0.25">
      <c r="A30" s="12" t="s">
        <v>32</v>
      </c>
      <c r="B30" s="12" t="s">
        <v>32</v>
      </c>
      <c r="C30" s="12" t="s">
        <v>18</v>
      </c>
      <c r="D30" s="23">
        <f>0.249/1000*43.4</f>
        <v>1.08066E-2</v>
      </c>
      <c r="E30" s="12" t="s">
        <v>31</v>
      </c>
      <c r="F30" s="12" t="s">
        <v>15</v>
      </c>
      <c r="H30" s="12" t="str">
        <f>Intro!$B$4</f>
        <v>ecoinvent 3.9.1 cutoff</v>
      </c>
      <c r="I30" s="12" t="s">
        <v>33</v>
      </c>
    </row>
    <row r="31" spans="1:15" x14ac:dyDescent="0.25">
      <c r="A31" s="12" t="s">
        <v>101</v>
      </c>
      <c r="B31" s="12" t="s">
        <v>102</v>
      </c>
      <c r="C31" s="12" t="s">
        <v>24</v>
      </c>
      <c r="D31" s="23">
        <f>1050/1000</f>
        <v>1.05</v>
      </c>
      <c r="E31" s="12" t="s">
        <v>31</v>
      </c>
      <c r="F31" s="12" t="s">
        <v>15</v>
      </c>
      <c r="H31" s="12" t="str">
        <f>Intro!$B$4</f>
        <v>ecoinvent 3.9.1 cutoff</v>
      </c>
      <c r="I31" s="12" t="s">
        <v>367</v>
      </c>
      <c r="K31" s="12"/>
      <c r="L31" s="12"/>
      <c r="M31" s="12"/>
      <c r="O31"/>
    </row>
    <row r="32" spans="1:15" x14ac:dyDescent="0.25">
      <c r="A32" s="12" t="s">
        <v>372</v>
      </c>
      <c r="B32" s="12" t="s">
        <v>50</v>
      </c>
      <c r="C32" s="12" t="s">
        <v>24</v>
      </c>
      <c r="D32" s="23">
        <f>180/1000</f>
        <v>0.18</v>
      </c>
      <c r="E32" s="12" t="s">
        <v>8</v>
      </c>
      <c r="F32" s="12" t="s">
        <v>15</v>
      </c>
      <c r="H32" s="12" t="str">
        <f>Intro!$B$4</f>
        <v>ecoinvent 3.9.1 cutoff</v>
      </c>
      <c r="I32" s="12" t="s">
        <v>373</v>
      </c>
    </row>
    <row r="33" spans="1:15" x14ac:dyDescent="0.25">
      <c r="A33" s="12" t="s">
        <v>51</v>
      </c>
      <c r="B33" s="12" t="s">
        <v>52</v>
      </c>
      <c r="C33" s="12" t="s">
        <v>24</v>
      </c>
      <c r="D33" s="23">
        <f>200/1000</f>
        <v>0.2</v>
      </c>
      <c r="E33" s="12" t="s">
        <v>8</v>
      </c>
      <c r="F33" s="12" t="s">
        <v>15</v>
      </c>
      <c r="H33" s="12" t="str">
        <f>Intro!$B$4</f>
        <v>ecoinvent 3.9.1 cutoff</v>
      </c>
      <c r="I33" s="12" t="s">
        <v>53</v>
      </c>
    </row>
    <row r="34" spans="1:15" x14ac:dyDescent="0.25">
      <c r="A34" s="12" t="s">
        <v>54</v>
      </c>
      <c r="B34" s="12" t="s">
        <v>55</v>
      </c>
      <c r="C34" s="12" t="s">
        <v>4</v>
      </c>
      <c r="D34" s="23">
        <f>100/1000</f>
        <v>0.1</v>
      </c>
      <c r="E34" s="12" t="s">
        <v>8</v>
      </c>
      <c r="F34" s="12" t="s">
        <v>15</v>
      </c>
      <c r="H34" s="12" t="str">
        <f>Intro!$B$4</f>
        <v>ecoinvent 3.9.1 cutoff</v>
      </c>
      <c r="I34" s="12" t="s">
        <v>56</v>
      </c>
    </row>
    <row r="35" spans="1:15" x14ac:dyDescent="0.25">
      <c r="A35" s="12" t="s">
        <v>57</v>
      </c>
      <c r="B35" s="12" t="s">
        <v>58</v>
      </c>
      <c r="C35" s="12" t="s">
        <v>24</v>
      </c>
      <c r="D35" s="23">
        <f>25*1000/1000</f>
        <v>25</v>
      </c>
      <c r="E35" s="12" t="s">
        <v>8</v>
      </c>
      <c r="F35" s="12" t="s">
        <v>15</v>
      </c>
      <c r="H35" s="12" t="str">
        <f>Intro!$B$4</f>
        <v>ecoinvent 3.9.1 cutoff</v>
      </c>
      <c r="I35" s="12" t="s">
        <v>59</v>
      </c>
    </row>
    <row r="36" spans="1:15" x14ac:dyDescent="0.25">
      <c r="A36" s="12" t="s">
        <v>60</v>
      </c>
      <c r="B36" s="12" t="s">
        <v>61</v>
      </c>
      <c r="C36" s="12" t="s">
        <v>24</v>
      </c>
      <c r="D36" s="23">
        <f>400/1000</f>
        <v>0.4</v>
      </c>
      <c r="E36" s="12" t="s">
        <v>8</v>
      </c>
      <c r="F36" s="12" t="s">
        <v>15</v>
      </c>
      <c r="H36" s="12" t="str">
        <f>Intro!$B$4</f>
        <v>ecoinvent 3.9.1 cutoff</v>
      </c>
      <c r="I36" s="12" t="s">
        <v>62</v>
      </c>
    </row>
    <row r="37" spans="1:15" x14ac:dyDescent="0.25">
      <c r="A37" s="12" t="s">
        <v>66</v>
      </c>
      <c r="B37" s="12" t="s">
        <v>67</v>
      </c>
      <c r="C37" s="12" t="s">
        <v>24</v>
      </c>
      <c r="D37" s="23">
        <f>-24.773/1000</f>
        <v>-2.4773E-2</v>
      </c>
      <c r="E37" s="12" t="s">
        <v>49</v>
      </c>
      <c r="F37" s="12" t="s">
        <v>15</v>
      </c>
      <c r="H37" s="12" t="str">
        <f>Intro!$B$4</f>
        <v>ecoinvent 3.9.1 cutoff</v>
      </c>
    </row>
    <row r="38" spans="1:15" x14ac:dyDescent="0.25">
      <c r="A38" s="12" t="s">
        <v>64</v>
      </c>
      <c r="D38" s="23">
        <f>320.145/1000/1000</f>
        <v>3.2014499999999998E-4</v>
      </c>
      <c r="E38" s="12" t="s">
        <v>49</v>
      </c>
      <c r="F38" s="12" t="s">
        <v>44</v>
      </c>
      <c r="G38" s="12" t="s">
        <v>43</v>
      </c>
      <c r="H38" s="12" t="str">
        <f>Intro!$B$5</f>
        <v>biosphere3</v>
      </c>
      <c r="I38" s="12" t="s">
        <v>65</v>
      </c>
    </row>
    <row r="39" spans="1:15" s="10" customFormat="1" x14ac:dyDescent="0.25">
      <c r="A39" s="14"/>
      <c r="B39" s="14"/>
      <c r="C39" s="14"/>
      <c r="E39" s="14"/>
      <c r="F39" s="14"/>
      <c r="G39" s="14"/>
      <c r="I39" s="14"/>
      <c r="J39" s="14"/>
      <c r="O39" s="14"/>
    </row>
    <row r="40" spans="1:15" x14ac:dyDescent="0.25">
      <c r="A40" s="11" t="s">
        <v>1</v>
      </c>
      <c r="B40" s="11" t="s">
        <v>63</v>
      </c>
    </row>
    <row r="41" spans="1:15" x14ac:dyDescent="0.25">
      <c r="A41" s="11" t="s">
        <v>6</v>
      </c>
      <c r="B41" s="12" t="s">
        <v>201</v>
      </c>
    </row>
    <row r="42" spans="1:15" x14ac:dyDescent="0.25">
      <c r="A42" s="11" t="s">
        <v>3</v>
      </c>
      <c r="B42" s="12" t="s">
        <v>4</v>
      </c>
    </row>
    <row r="43" spans="1:15" x14ac:dyDescent="0.25">
      <c r="A43" s="11" t="s">
        <v>5</v>
      </c>
      <c r="B43" s="12">
        <v>1</v>
      </c>
    </row>
    <row r="44" spans="1:15" x14ac:dyDescent="0.25">
      <c r="A44" s="11" t="s">
        <v>7</v>
      </c>
      <c r="B44" s="12" t="s">
        <v>8</v>
      </c>
    </row>
    <row r="45" spans="1:15" x14ac:dyDescent="0.25">
      <c r="A45" s="11" t="s">
        <v>21</v>
      </c>
      <c r="B45" s="12" t="s">
        <v>22</v>
      </c>
    </row>
    <row r="46" spans="1:15" x14ac:dyDescent="0.25">
      <c r="A46" s="11" t="s">
        <v>9</v>
      </c>
    </row>
    <row r="47" spans="1:15" s="1" customFormat="1" x14ac:dyDescent="0.25">
      <c r="A47" s="11" t="s">
        <v>10</v>
      </c>
      <c r="B47" s="11" t="s">
        <v>6</v>
      </c>
      <c r="C47" s="11" t="s">
        <v>3</v>
      </c>
      <c r="D47" s="11" t="s">
        <v>11</v>
      </c>
      <c r="E47" s="11" t="s">
        <v>7</v>
      </c>
      <c r="F47" s="11" t="s">
        <v>13</v>
      </c>
      <c r="G47" s="11" t="s">
        <v>12</v>
      </c>
      <c r="H47" s="11" t="s">
        <v>0</v>
      </c>
      <c r="I47" s="11" t="s">
        <v>2</v>
      </c>
      <c r="J47" s="11"/>
    </row>
    <row r="48" spans="1:15" x14ac:dyDescent="0.25">
      <c r="A48" s="12" t="s">
        <v>63</v>
      </c>
      <c r="B48" s="12" t="s">
        <v>201</v>
      </c>
      <c r="C48" s="12" t="s">
        <v>4</v>
      </c>
      <c r="D48" s="23">
        <v>1</v>
      </c>
      <c r="E48" s="12" t="s">
        <v>8</v>
      </c>
      <c r="F48" s="12" t="s">
        <v>14</v>
      </c>
      <c r="H48" s="12" t="str">
        <f>Intro!$B$3</f>
        <v>EV battery metals</v>
      </c>
    </row>
    <row r="49" spans="1:15" x14ac:dyDescent="0.25">
      <c r="A49" s="12" t="s">
        <v>70</v>
      </c>
      <c r="B49" s="12" t="s">
        <v>71</v>
      </c>
      <c r="C49" s="12" t="s">
        <v>4</v>
      </c>
      <c r="D49" s="23">
        <f>2220/1000</f>
        <v>2.2200000000000002</v>
      </c>
      <c r="E49" s="12" t="s">
        <v>8</v>
      </c>
      <c r="F49" s="12" t="s">
        <v>15</v>
      </c>
      <c r="H49" s="12" t="str">
        <f>Intro!$B$3</f>
        <v>EV battery metals</v>
      </c>
      <c r="I49" s="12" t="s">
        <v>72</v>
      </c>
    </row>
    <row r="50" spans="1:15" x14ac:dyDescent="0.25">
      <c r="A50" s="12" t="s">
        <v>27</v>
      </c>
      <c r="B50" s="12" t="s">
        <v>29</v>
      </c>
      <c r="C50" s="12" t="s">
        <v>4</v>
      </c>
      <c r="D50" s="23">
        <f>2100/1000</f>
        <v>2.1</v>
      </c>
      <c r="E50" s="12" t="s">
        <v>28</v>
      </c>
      <c r="F50" s="12" t="s">
        <v>15</v>
      </c>
      <c r="H50" s="12" t="str">
        <f>Intro!$B$4</f>
        <v>ecoinvent 3.9.1 cutoff</v>
      </c>
      <c r="I50" s="12" t="s">
        <v>68</v>
      </c>
    </row>
    <row r="51" spans="1:15" x14ac:dyDescent="0.25">
      <c r="A51" s="12" t="s">
        <v>32</v>
      </c>
      <c r="B51" s="12" t="s">
        <v>32</v>
      </c>
      <c r="C51" s="12" t="s">
        <v>18</v>
      </c>
      <c r="D51" s="23">
        <f>0.415/1000*43.4</f>
        <v>1.8010999999999999E-2</v>
      </c>
      <c r="E51" s="12" t="s">
        <v>31</v>
      </c>
      <c r="F51" s="12" t="s">
        <v>15</v>
      </c>
      <c r="H51" s="12" t="str">
        <f>Intro!$B$4</f>
        <v>ecoinvent 3.9.1 cutoff</v>
      </c>
      <c r="I51" s="12" t="s">
        <v>69</v>
      </c>
    </row>
    <row r="52" spans="1:15" s="10" customFormat="1" x14ac:dyDescent="0.25">
      <c r="A52" s="14"/>
      <c r="B52" s="14"/>
      <c r="C52" s="14"/>
      <c r="E52" s="14"/>
      <c r="F52" s="14"/>
      <c r="G52" s="14"/>
      <c r="I52" s="14"/>
      <c r="J52" s="14"/>
      <c r="O52" s="14"/>
    </row>
    <row r="53" spans="1:15" x14ac:dyDescent="0.25">
      <c r="A53" s="11" t="s">
        <v>1</v>
      </c>
      <c r="B53" s="11" t="s">
        <v>70</v>
      </c>
    </row>
    <row r="54" spans="1:15" x14ac:dyDescent="0.25">
      <c r="A54" s="11" t="s">
        <v>6</v>
      </c>
      <c r="B54" s="12" t="s">
        <v>71</v>
      </c>
    </row>
    <row r="55" spans="1:15" x14ac:dyDescent="0.25">
      <c r="A55" s="11" t="s">
        <v>3</v>
      </c>
      <c r="B55" s="12" t="s">
        <v>4</v>
      </c>
    </row>
    <row r="56" spans="1:15" x14ac:dyDescent="0.25">
      <c r="A56" s="11" t="s">
        <v>5</v>
      </c>
      <c r="B56" s="12">
        <v>1</v>
      </c>
    </row>
    <row r="57" spans="1:15" x14ac:dyDescent="0.25">
      <c r="A57" s="11" t="s">
        <v>7</v>
      </c>
      <c r="B57" s="12" t="s">
        <v>8</v>
      </c>
    </row>
    <row r="58" spans="1:15" x14ac:dyDescent="0.25">
      <c r="A58" s="11" t="s">
        <v>2</v>
      </c>
      <c r="B58" s="12" t="s">
        <v>73</v>
      </c>
    </row>
    <row r="59" spans="1:15" x14ac:dyDescent="0.25">
      <c r="A59" s="11" t="s">
        <v>9</v>
      </c>
    </row>
    <row r="60" spans="1:15" s="1" customFormat="1" x14ac:dyDescent="0.25">
      <c r="A60" s="11" t="s">
        <v>10</v>
      </c>
      <c r="B60" s="11" t="s">
        <v>6</v>
      </c>
      <c r="C60" s="11" t="s">
        <v>3</v>
      </c>
      <c r="D60" s="11" t="s">
        <v>11</v>
      </c>
      <c r="E60" s="11" t="s">
        <v>7</v>
      </c>
      <c r="F60" s="11" t="s">
        <v>13</v>
      </c>
      <c r="G60" s="11" t="s">
        <v>12</v>
      </c>
      <c r="H60" s="11" t="s">
        <v>0</v>
      </c>
      <c r="I60" s="11" t="s">
        <v>2</v>
      </c>
      <c r="J60" s="11"/>
    </row>
    <row r="61" spans="1:15" x14ac:dyDescent="0.25">
      <c r="A61" s="12" t="s">
        <v>70</v>
      </c>
      <c r="B61" s="12" t="s">
        <v>71</v>
      </c>
      <c r="C61" s="12" t="s">
        <v>4</v>
      </c>
      <c r="D61" s="23">
        <v>1</v>
      </c>
      <c r="E61" s="12" t="s">
        <v>8</v>
      </c>
      <c r="F61" s="12" t="s">
        <v>14</v>
      </c>
      <c r="H61" s="12" t="str">
        <f>Intro!$B$3</f>
        <v>EV battery metals</v>
      </c>
    </row>
    <row r="62" spans="1:15" x14ac:dyDescent="0.25">
      <c r="A62" s="12" t="s">
        <v>78</v>
      </c>
      <c r="B62" s="12" t="s">
        <v>79</v>
      </c>
      <c r="C62" s="12" t="s">
        <v>4</v>
      </c>
      <c r="D62" s="23">
        <f>9590/1000</f>
        <v>9.59</v>
      </c>
      <c r="E62" s="12" t="s">
        <v>8</v>
      </c>
      <c r="F62" s="12" t="s">
        <v>15</v>
      </c>
      <c r="H62" s="12" t="str">
        <f>Intro!$B$3</f>
        <v>EV battery metals</v>
      </c>
      <c r="I62" s="12" t="s">
        <v>80</v>
      </c>
    </row>
    <row r="63" spans="1:15" x14ac:dyDescent="0.25">
      <c r="A63" s="12" t="s">
        <v>27</v>
      </c>
      <c r="B63" s="12" t="s">
        <v>29</v>
      </c>
      <c r="C63" s="12" t="s">
        <v>4</v>
      </c>
      <c r="D63" s="23">
        <f>506/1000</f>
        <v>0.50600000000000001</v>
      </c>
      <c r="E63" s="12" t="s">
        <v>28</v>
      </c>
      <c r="F63" s="12" t="s">
        <v>15</v>
      </c>
      <c r="H63" s="12" t="str">
        <f>Intro!$B$4</f>
        <v>ecoinvent 3.9.1 cutoff</v>
      </c>
      <c r="I63" s="12" t="s">
        <v>74</v>
      </c>
    </row>
    <row r="64" spans="1:15" x14ac:dyDescent="0.25">
      <c r="A64" s="12" t="s">
        <v>247</v>
      </c>
      <c r="B64" s="12" t="s">
        <v>248</v>
      </c>
      <c r="C64" s="12" t="s">
        <v>24</v>
      </c>
      <c r="D64" s="23">
        <f>50*28.9/1000</f>
        <v>1.4450000000000001</v>
      </c>
      <c r="E64" s="12" t="s">
        <v>31</v>
      </c>
      <c r="F64" s="12" t="s">
        <v>15</v>
      </c>
      <c r="H64" s="12" t="str">
        <f>Intro!$B$4</f>
        <v>ecoinvent 3.9.1 cutoff</v>
      </c>
      <c r="I64" s="12" t="s">
        <v>366</v>
      </c>
    </row>
    <row r="65" spans="1:15" x14ac:dyDescent="0.25">
      <c r="A65" s="12" t="s">
        <v>32</v>
      </c>
      <c r="B65" s="12" t="s">
        <v>32</v>
      </c>
      <c r="C65" s="12" t="s">
        <v>18</v>
      </c>
      <c r="D65" s="23">
        <f>0.996*43.4/1000</f>
        <v>4.3226399999999998E-2</v>
      </c>
      <c r="E65" s="12" t="s">
        <v>31</v>
      </c>
      <c r="F65" s="12" t="s">
        <v>15</v>
      </c>
      <c r="H65" s="12" t="str">
        <f>Intro!$B$4</f>
        <v>ecoinvent 3.9.1 cutoff</v>
      </c>
      <c r="I65" s="12" t="s">
        <v>75</v>
      </c>
    </row>
    <row r="66" spans="1:15" x14ac:dyDescent="0.25">
      <c r="A66" s="12" t="s">
        <v>81</v>
      </c>
      <c r="B66" s="12" t="s">
        <v>82</v>
      </c>
      <c r="C66" s="12" t="s">
        <v>24</v>
      </c>
      <c r="D66" s="23">
        <f>1.551/1000</f>
        <v>1.5509999999999999E-3</v>
      </c>
      <c r="E66" s="12" t="s">
        <v>8</v>
      </c>
      <c r="F66" s="12" t="s">
        <v>15</v>
      </c>
      <c r="H66" s="12" t="str">
        <f>Intro!$B$4</f>
        <v>ecoinvent 3.9.1 cutoff</v>
      </c>
      <c r="I66" s="12" t="s">
        <v>83</v>
      </c>
    </row>
    <row r="67" spans="1:15" x14ac:dyDescent="0.25">
      <c r="A67" s="12" t="s">
        <v>57</v>
      </c>
      <c r="B67" s="12" t="s">
        <v>58</v>
      </c>
      <c r="C67" s="12" t="s">
        <v>24</v>
      </c>
      <c r="D67" s="23">
        <f>22.027*1000/1000</f>
        <v>22.027000000000001</v>
      </c>
      <c r="E67" s="12" t="s">
        <v>8</v>
      </c>
      <c r="F67" s="12" t="s">
        <v>15</v>
      </c>
      <c r="H67" s="12" t="str">
        <f>Intro!$B$4</f>
        <v>ecoinvent 3.9.1 cutoff</v>
      </c>
      <c r="I67" s="12" t="s">
        <v>84</v>
      </c>
    </row>
    <row r="68" spans="1:15" x14ac:dyDescent="0.25">
      <c r="A68" s="12" t="s">
        <v>66</v>
      </c>
      <c r="B68" s="12" t="s">
        <v>67</v>
      </c>
      <c r="C68" s="12" t="s">
        <v>24</v>
      </c>
      <c r="D68" s="23">
        <f>-21.707/1000</f>
        <v>-2.1707000000000001E-2</v>
      </c>
      <c r="E68" s="12" t="s">
        <v>49</v>
      </c>
      <c r="F68" s="12" t="s">
        <v>15</v>
      </c>
      <c r="H68" s="12" t="str">
        <f>Intro!$B$4</f>
        <v>ecoinvent 3.9.1 cutoff</v>
      </c>
      <c r="I68" s="12" t="s">
        <v>85</v>
      </c>
    </row>
    <row r="69" spans="1:15" x14ac:dyDescent="0.25">
      <c r="A69" s="12" t="s">
        <v>86</v>
      </c>
      <c r="B69" s="12" t="s">
        <v>87</v>
      </c>
      <c r="C69" s="12" t="s">
        <v>18</v>
      </c>
      <c r="D69" s="23">
        <f>-8596/1000</f>
        <v>-8.5960000000000001</v>
      </c>
      <c r="E69" s="12" t="s">
        <v>8</v>
      </c>
      <c r="F69" s="12" t="s">
        <v>15</v>
      </c>
      <c r="H69" s="12" t="str">
        <f>Intro!$B$4</f>
        <v>ecoinvent 3.9.1 cutoff</v>
      </c>
    </row>
    <row r="70" spans="1:15" x14ac:dyDescent="0.25">
      <c r="A70" s="12" t="s">
        <v>23</v>
      </c>
      <c r="B70" s="12" t="s">
        <v>25</v>
      </c>
      <c r="C70" s="12" t="s">
        <v>24</v>
      </c>
      <c r="D70" s="23">
        <f>(2*D62)/1000</f>
        <v>1.9179999999999999E-2</v>
      </c>
      <c r="E70" s="12" t="s">
        <v>17</v>
      </c>
      <c r="F70" s="12" t="s">
        <v>15</v>
      </c>
      <c r="H70" s="12" t="str">
        <f>Intro!$B$4</f>
        <v>ecoinvent 3.9.1 cutoff</v>
      </c>
      <c r="I70" s="12" t="s">
        <v>88</v>
      </c>
    </row>
    <row r="71" spans="1:15" x14ac:dyDescent="0.25">
      <c r="A71" s="12" t="s">
        <v>64</v>
      </c>
      <c r="D71" s="23">
        <f>320.145/1000</f>
        <v>0.32014499999999996</v>
      </c>
      <c r="E71" s="12" t="s">
        <v>49</v>
      </c>
      <c r="F71" s="12" t="s">
        <v>44</v>
      </c>
      <c r="G71" s="12" t="s">
        <v>43</v>
      </c>
      <c r="H71" s="12" t="str">
        <f>Intro!$B$5</f>
        <v>biosphere3</v>
      </c>
      <c r="I71" s="12" t="s">
        <v>65</v>
      </c>
    </row>
    <row r="72" spans="1:15" s="10" customFormat="1" x14ac:dyDescent="0.25">
      <c r="A72" s="14"/>
      <c r="B72" s="14"/>
      <c r="C72" s="14"/>
      <c r="E72" s="14"/>
      <c r="F72" s="14"/>
      <c r="G72" s="14"/>
      <c r="I72" s="14"/>
      <c r="J72" s="14"/>
      <c r="O72" s="14"/>
    </row>
    <row r="73" spans="1:15" x14ac:dyDescent="0.25">
      <c r="A73" s="11" t="s">
        <v>1</v>
      </c>
      <c r="B73" s="11" t="s">
        <v>78</v>
      </c>
    </row>
    <row r="74" spans="1:15" x14ac:dyDescent="0.25">
      <c r="A74" s="11" t="s">
        <v>6</v>
      </c>
      <c r="B74" s="12" t="s">
        <v>79</v>
      </c>
    </row>
    <row r="75" spans="1:15" x14ac:dyDescent="0.25">
      <c r="A75" s="11" t="s">
        <v>3</v>
      </c>
      <c r="B75" s="12" t="s">
        <v>4</v>
      </c>
    </row>
    <row r="76" spans="1:15" x14ac:dyDescent="0.25">
      <c r="A76" s="11" t="s">
        <v>5</v>
      </c>
      <c r="B76" s="12">
        <v>1</v>
      </c>
    </row>
    <row r="77" spans="1:15" x14ac:dyDescent="0.25">
      <c r="A77" s="11" t="s">
        <v>7</v>
      </c>
      <c r="B77" s="12" t="s">
        <v>8</v>
      </c>
    </row>
    <row r="78" spans="1:15" x14ac:dyDescent="0.25">
      <c r="A78" s="11" t="s">
        <v>2</v>
      </c>
      <c r="B78" s="12" t="s">
        <v>89</v>
      </c>
    </row>
    <row r="79" spans="1:15" x14ac:dyDescent="0.25">
      <c r="A79" s="11" t="s">
        <v>9</v>
      </c>
    </row>
    <row r="80" spans="1:15" s="1" customFormat="1" x14ac:dyDescent="0.25">
      <c r="A80" s="11" t="s">
        <v>10</v>
      </c>
      <c r="B80" s="11" t="s">
        <v>6</v>
      </c>
      <c r="C80" s="11" t="s">
        <v>3</v>
      </c>
      <c r="D80" s="11" t="s">
        <v>11</v>
      </c>
      <c r="E80" s="11" t="s">
        <v>7</v>
      </c>
      <c r="F80" s="11" t="s">
        <v>13</v>
      </c>
      <c r="G80" s="11" t="s">
        <v>12</v>
      </c>
      <c r="H80" s="11" t="s">
        <v>0</v>
      </c>
      <c r="I80" s="11" t="s">
        <v>2</v>
      </c>
      <c r="J80" s="11"/>
    </row>
    <row r="81" spans="1:9" x14ac:dyDescent="0.25">
      <c r="A81" s="12" t="s">
        <v>78</v>
      </c>
      <c r="B81" s="12" t="s">
        <v>79</v>
      </c>
      <c r="C81" s="12" t="s">
        <v>4</v>
      </c>
      <c r="D81" s="23">
        <v>1</v>
      </c>
      <c r="E81" s="12" t="s">
        <v>8</v>
      </c>
      <c r="F81" s="12" t="s">
        <v>14</v>
      </c>
      <c r="H81" s="12" t="str">
        <f>Intro!$B$3</f>
        <v>EV battery metals</v>
      </c>
    </row>
    <row r="82" spans="1:9" x14ac:dyDescent="0.25">
      <c r="A82" s="12" t="s">
        <v>27</v>
      </c>
      <c r="B82" s="12" t="s">
        <v>29</v>
      </c>
      <c r="C82" s="12" t="s">
        <v>4</v>
      </c>
      <c r="D82" s="23">
        <f>8.7/1000</f>
        <v>8.6999999999999994E-3</v>
      </c>
      <c r="E82" s="12" t="s">
        <v>28</v>
      </c>
      <c r="F82" s="12" t="s">
        <v>15</v>
      </c>
      <c r="H82" s="12" t="str">
        <f>Intro!$B$4</f>
        <v>ecoinvent 3.9.1 cutoff</v>
      </c>
      <c r="I82" s="12" t="s">
        <v>90</v>
      </c>
    </row>
    <row r="83" spans="1:9" x14ac:dyDescent="0.25">
      <c r="A83" s="12" t="s">
        <v>32</v>
      </c>
      <c r="B83" s="12" t="s">
        <v>32</v>
      </c>
      <c r="C83" s="12" t="s">
        <v>18</v>
      </c>
      <c r="D83" s="23">
        <f>2.241*43.4/1000</f>
        <v>9.7259399999999996E-2</v>
      </c>
      <c r="E83" s="12" t="s">
        <v>31</v>
      </c>
      <c r="F83" s="12" t="s">
        <v>15</v>
      </c>
      <c r="H83" s="12" t="str">
        <f>Intro!$B$4</f>
        <v>ecoinvent 3.9.1 cutoff</v>
      </c>
      <c r="I83" s="12" t="s">
        <v>91</v>
      </c>
    </row>
    <row r="84" spans="1:9" x14ac:dyDescent="0.25">
      <c r="A84" s="12" t="s">
        <v>92</v>
      </c>
      <c r="B84" s="12" t="s">
        <v>93</v>
      </c>
      <c r="C84" s="12" t="s">
        <v>18</v>
      </c>
      <c r="D84" s="22">
        <f>0.248/1000</f>
        <v>2.4800000000000001E-4</v>
      </c>
      <c r="E84" s="12" t="s">
        <v>8</v>
      </c>
      <c r="F84" s="12" t="s">
        <v>15</v>
      </c>
      <c r="H84" s="12" t="str">
        <f>Intro!$B$4</f>
        <v>ecoinvent 3.9.1 cutoff</v>
      </c>
      <c r="I84" s="12" t="s">
        <v>94</v>
      </c>
    </row>
    <row r="85" spans="1:9" x14ac:dyDescent="0.25">
      <c r="A85" s="12" t="s">
        <v>64</v>
      </c>
      <c r="D85" s="22">
        <f>0.113/1000/1000</f>
        <v>1.1300000000000001E-7</v>
      </c>
      <c r="E85" s="12" t="s">
        <v>49</v>
      </c>
      <c r="F85" s="12" t="s">
        <v>44</v>
      </c>
      <c r="G85" s="12" t="s">
        <v>43</v>
      </c>
      <c r="H85" s="12" t="str">
        <f>Intro!$B$5</f>
        <v>biosphere3</v>
      </c>
      <c r="I85" s="12" t="s">
        <v>95</v>
      </c>
    </row>
    <row r="86" spans="1:9" x14ac:dyDescent="0.25">
      <c r="A86" s="12" t="s">
        <v>96</v>
      </c>
      <c r="D86" s="22">
        <f>0.138/1000</f>
        <v>1.3800000000000002E-4</v>
      </c>
      <c r="E86" s="12" t="s">
        <v>8</v>
      </c>
      <c r="F86" s="12" t="s">
        <v>44</v>
      </c>
      <c r="G86" s="12" t="s">
        <v>43</v>
      </c>
      <c r="H86" s="12" t="str">
        <f>Intro!$B$5</f>
        <v>biosphere3</v>
      </c>
      <c r="I86" s="12" t="s">
        <v>95</v>
      </c>
    </row>
    <row r="87" spans="1:9" x14ac:dyDescent="0.25">
      <c r="A87" s="12" t="s">
        <v>239</v>
      </c>
      <c r="D87" s="23">
        <f>5/1000</f>
        <v>5.0000000000000001E-3</v>
      </c>
      <c r="E87" s="12" t="s">
        <v>8</v>
      </c>
      <c r="F87" s="12" t="s">
        <v>44</v>
      </c>
      <c r="G87" s="12" t="s">
        <v>43</v>
      </c>
      <c r="H87" s="12" t="str">
        <f>Intro!$B$5</f>
        <v>biosphere3</v>
      </c>
      <c r="I87" s="12" t="s">
        <v>97</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0A934-58E4-4C48-B195-DEEF3880BECB}">
  <dimension ref="A1:O128"/>
  <sheetViews>
    <sheetView topLeftCell="A8" zoomScale="85" zoomScaleNormal="85" workbookViewId="0">
      <selection activeCell="B47" sqref="B47"/>
    </sheetView>
  </sheetViews>
  <sheetFormatPr defaultColWidth="8.85546875" defaultRowHeight="15" x14ac:dyDescent="0.25"/>
  <cols>
    <col min="1" max="1" width="46.42578125" style="12" customWidth="1"/>
    <col min="2" max="2" width="31.28515625" style="12" customWidth="1"/>
    <col min="3" max="3" width="8.85546875" style="12"/>
    <col min="4" max="4" width="9.7109375" style="12" bestFit="1" customWidth="1"/>
    <col min="5" max="5" width="13.5703125" style="12" bestFit="1" customWidth="1"/>
    <col min="6" max="6" width="13.85546875" style="12" bestFit="1" customWidth="1"/>
    <col min="7" max="7" width="10.85546875" style="12" customWidth="1"/>
    <col min="8" max="8" width="20.7109375" style="12" bestFit="1" customWidth="1"/>
    <col min="9" max="13" width="8.85546875" style="12"/>
    <col min="15" max="15" width="9.42578125" customWidth="1"/>
  </cols>
  <sheetData>
    <row r="1" spans="1:15" x14ac:dyDescent="0.25">
      <c r="A1" s="11" t="s">
        <v>1</v>
      </c>
      <c r="B1" s="11" t="s">
        <v>257</v>
      </c>
    </row>
    <row r="2" spans="1:15" x14ac:dyDescent="0.25">
      <c r="A2" s="11" t="s">
        <v>6</v>
      </c>
      <c r="B2" s="12" t="s">
        <v>202</v>
      </c>
    </row>
    <row r="3" spans="1:15" x14ac:dyDescent="0.25">
      <c r="A3" s="11" t="s">
        <v>3</v>
      </c>
      <c r="B3" s="12" t="s">
        <v>4</v>
      </c>
    </row>
    <row r="4" spans="1:15" x14ac:dyDescent="0.25">
      <c r="A4" s="11" t="s">
        <v>5</v>
      </c>
      <c r="B4" s="12">
        <v>1</v>
      </c>
    </row>
    <row r="5" spans="1:15" x14ac:dyDescent="0.25">
      <c r="A5" s="11" t="s">
        <v>7</v>
      </c>
      <c r="B5" s="12" t="s">
        <v>8</v>
      </c>
    </row>
    <row r="6" spans="1:15" x14ac:dyDescent="0.25">
      <c r="A6" s="11" t="s">
        <v>21</v>
      </c>
      <c r="B6" s="12" t="s">
        <v>259</v>
      </c>
    </row>
    <row r="7" spans="1:15" x14ac:dyDescent="0.25">
      <c r="A7" s="11" t="s">
        <v>9</v>
      </c>
    </row>
    <row r="8" spans="1:15" s="1" customFormat="1" x14ac:dyDescent="0.25">
      <c r="A8" s="11" t="s">
        <v>10</v>
      </c>
      <c r="B8" s="11" t="s">
        <v>6</v>
      </c>
      <c r="C8" s="11" t="s">
        <v>3</v>
      </c>
      <c r="D8" s="11" t="s">
        <v>11</v>
      </c>
      <c r="E8" s="11" t="s">
        <v>7</v>
      </c>
      <c r="F8" s="11" t="s">
        <v>13</v>
      </c>
      <c r="G8" s="11" t="s">
        <v>12</v>
      </c>
      <c r="H8" s="11" t="s">
        <v>0</v>
      </c>
      <c r="I8" s="11" t="s">
        <v>2</v>
      </c>
      <c r="J8" s="11"/>
      <c r="K8" s="11"/>
      <c r="L8" s="11"/>
      <c r="M8" s="11"/>
    </row>
    <row r="9" spans="1:15" x14ac:dyDescent="0.25">
      <c r="A9" s="12" t="s">
        <v>257</v>
      </c>
      <c r="B9" s="12" t="s">
        <v>202</v>
      </c>
      <c r="C9" s="12" t="s">
        <v>4</v>
      </c>
      <c r="D9" s="23">
        <v>1</v>
      </c>
      <c r="E9" s="12" t="s">
        <v>8</v>
      </c>
      <c r="F9" s="12" t="s">
        <v>14</v>
      </c>
      <c r="H9" s="12" t="str">
        <f>Intro!$B$3</f>
        <v>EV battery metals</v>
      </c>
      <c r="I9" s="12" t="s">
        <v>260</v>
      </c>
    </row>
    <row r="10" spans="1:15" x14ac:dyDescent="0.25">
      <c r="A10" s="12" t="s">
        <v>258</v>
      </c>
      <c r="B10" s="12" t="s">
        <v>103</v>
      </c>
      <c r="C10" s="12" t="s">
        <v>4</v>
      </c>
      <c r="D10" s="23">
        <f>1/0.98</f>
        <v>1.0204081632653061</v>
      </c>
      <c r="E10" s="12" t="s">
        <v>8</v>
      </c>
      <c r="F10" s="12" t="s">
        <v>15</v>
      </c>
      <c r="H10" s="12" t="str">
        <f>Intro!$B$4</f>
        <v>ecoinvent 3.9.1 cutoff</v>
      </c>
      <c r="I10" s="12" t="s">
        <v>203</v>
      </c>
    </row>
    <row r="11" spans="1:15" x14ac:dyDescent="0.25">
      <c r="A11" s="12" t="s">
        <v>27</v>
      </c>
      <c r="B11" s="12" t="s">
        <v>29</v>
      </c>
      <c r="C11" s="12" t="s">
        <v>4</v>
      </c>
      <c r="D11" s="23">
        <f>AVERAGE(2,3)</f>
        <v>2.5</v>
      </c>
      <c r="E11" s="12" t="s">
        <v>28</v>
      </c>
      <c r="F11" s="12" t="s">
        <v>15</v>
      </c>
      <c r="H11" s="12" t="str">
        <f>Intro!$B$4</f>
        <v>ecoinvent 3.9.1 cutoff</v>
      </c>
      <c r="I11" s="12" t="s">
        <v>261</v>
      </c>
      <c r="J11"/>
      <c r="K11"/>
      <c r="L11"/>
      <c r="M11"/>
    </row>
    <row r="12" spans="1:15" x14ac:dyDescent="0.25">
      <c r="A12" s="12" t="s">
        <v>98</v>
      </c>
      <c r="D12" s="23">
        <v>1.9693877551020408E-2</v>
      </c>
      <c r="E12" s="12" t="s">
        <v>8</v>
      </c>
      <c r="F12" s="12" t="s">
        <v>44</v>
      </c>
      <c r="G12" s="12" t="s">
        <v>43</v>
      </c>
      <c r="H12" s="12" t="str">
        <f>Intro!$B$5</f>
        <v>biosphere3</v>
      </c>
    </row>
    <row r="13" spans="1:15" s="10" customFormat="1" x14ac:dyDescent="0.25">
      <c r="A13" s="14"/>
      <c r="B13" s="14"/>
      <c r="C13" s="14"/>
      <c r="D13" s="14"/>
      <c r="E13" s="14"/>
      <c r="F13" s="14"/>
      <c r="G13" s="14"/>
      <c r="H13" s="14"/>
      <c r="I13" s="14"/>
      <c r="J13" s="14"/>
      <c r="O13" s="14"/>
    </row>
    <row r="14" spans="1:15" x14ac:dyDescent="0.25">
      <c r="A14" s="11" t="s">
        <v>1</v>
      </c>
      <c r="B14" s="11" t="s">
        <v>258</v>
      </c>
    </row>
    <row r="15" spans="1:15" x14ac:dyDescent="0.25">
      <c r="A15" s="11" t="s">
        <v>6</v>
      </c>
      <c r="B15" s="12" t="s">
        <v>103</v>
      </c>
    </row>
    <row r="16" spans="1:15" x14ac:dyDescent="0.25">
      <c r="A16" s="11" t="s">
        <v>3</v>
      </c>
      <c r="B16" s="12" t="s">
        <v>4</v>
      </c>
    </row>
    <row r="17" spans="1:15" x14ac:dyDescent="0.25">
      <c r="A17" s="11" t="s">
        <v>5</v>
      </c>
      <c r="B17" s="12">
        <v>1</v>
      </c>
    </row>
    <row r="18" spans="1:15" x14ac:dyDescent="0.25">
      <c r="A18" s="11" t="s">
        <v>7</v>
      </c>
      <c r="B18" s="12" t="s">
        <v>8</v>
      </c>
    </row>
    <row r="19" spans="1:15" x14ac:dyDescent="0.25">
      <c r="A19" s="11" t="s">
        <v>21</v>
      </c>
      <c r="B19" s="12" t="s">
        <v>209</v>
      </c>
    </row>
    <row r="20" spans="1:15" x14ac:dyDescent="0.25">
      <c r="A20" s="11" t="s">
        <v>9</v>
      </c>
    </row>
    <row r="21" spans="1:15" s="1" customFormat="1" x14ac:dyDescent="0.25">
      <c r="A21" s="11" t="s">
        <v>10</v>
      </c>
      <c r="B21" s="11" t="s">
        <v>6</v>
      </c>
      <c r="C21" s="11" t="s">
        <v>3</v>
      </c>
      <c r="D21" s="11" t="s">
        <v>11</v>
      </c>
      <c r="E21" s="11" t="s">
        <v>7</v>
      </c>
      <c r="F21" s="11" t="s">
        <v>13</v>
      </c>
      <c r="G21" s="11" t="s">
        <v>12</v>
      </c>
      <c r="H21" s="11" t="s">
        <v>0</v>
      </c>
      <c r="I21" s="11" t="s">
        <v>2</v>
      </c>
      <c r="J21" s="11"/>
      <c r="K21" s="11"/>
      <c r="L21" s="11"/>
      <c r="M21" s="11"/>
    </row>
    <row r="22" spans="1:15" x14ac:dyDescent="0.25">
      <c r="A22" s="12" t="s">
        <v>258</v>
      </c>
      <c r="B22" s="12" t="s">
        <v>103</v>
      </c>
      <c r="C22" s="12" t="s">
        <v>4</v>
      </c>
      <c r="D22" s="23">
        <v>1</v>
      </c>
      <c r="E22" s="12" t="s">
        <v>8</v>
      </c>
      <c r="F22" s="12" t="s">
        <v>14</v>
      </c>
      <c r="H22" s="12" t="str">
        <f>Intro!$B$3</f>
        <v>EV battery metals</v>
      </c>
    </row>
    <row r="23" spans="1:15" x14ac:dyDescent="0.25">
      <c r="A23" s="12" t="s">
        <v>262</v>
      </c>
      <c r="B23" s="12" t="s">
        <v>250</v>
      </c>
      <c r="C23" s="12" t="s">
        <v>4</v>
      </c>
      <c r="D23" s="23">
        <f>0.8/0.996</f>
        <v>0.80321285140562249</v>
      </c>
      <c r="E23" s="12" t="s">
        <v>8</v>
      </c>
      <c r="F23" s="12" t="s">
        <v>15</v>
      </c>
      <c r="H23" s="12" t="str">
        <f>Intro!$B$3</f>
        <v>EV battery metals</v>
      </c>
      <c r="I23" s="12" t="s">
        <v>256</v>
      </c>
    </row>
    <row r="24" spans="1:15" x14ac:dyDescent="0.25">
      <c r="A24" s="36" t="s">
        <v>251</v>
      </c>
      <c r="B24" s="12" t="s">
        <v>252</v>
      </c>
      <c r="C24" s="12" t="s">
        <v>4</v>
      </c>
      <c r="D24" s="23">
        <f>0.2/0.996</f>
        <v>0.20080321285140562</v>
      </c>
      <c r="E24" s="12" t="s">
        <v>8</v>
      </c>
      <c r="F24" s="12" t="s">
        <v>15</v>
      </c>
      <c r="H24" s="12" t="str">
        <f>Intro!$B$3</f>
        <v>EV battery metals</v>
      </c>
      <c r="I24" s="12" t="s">
        <v>369</v>
      </c>
    </row>
    <row r="25" spans="1:15" x14ac:dyDescent="0.25">
      <c r="A25" s="12" t="s">
        <v>101</v>
      </c>
      <c r="B25" s="12" t="s">
        <v>102</v>
      </c>
      <c r="C25" s="12" t="s">
        <v>24</v>
      </c>
      <c r="D25" s="23">
        <v>12.650602409638553</v>
      </c>
      <c r="E25" s="12" t="s">
        <v>31</v>
      </c>
      <c r="F25" s="12" t="s">
        <v>15</v>
      </c>
      <c r="H25" s="12" t="str">
        <f>Intro!$B$4</f>
        <v>ecoinvent 3.9.1 cutoff</v>
      </c>
      <c r="I25" s="12" t="s">
        <v>368</v>
      </c>
    </row>
    <row r="26" spans="1:15" x14ac:dyDescent="0.25">
      <c r="A26" s="12" t="s">
        <v>98</v>
      </c>
      <c r="D26" s="22">
        <v>2.6807228915662652E-3</v>
      </c>
      <c r="E26" s="12" t="s">
        <v>8</v>
      </c>
      <c r="F26" s="12" t="s">
        <v>44</v>
      </c>
      <c r="G26" s="12" t="s">
        <v>43</v>
      </c>
      <c r="H26" s="12" t="str">
        <f>Intro!$B$5</f>
        <v>biosphere3</v>
      </c>
    </row>
    <row r="27" spans="1:15" x14ac:dyDescent="0.25">
      <c r="A27" s="12" t="s">
        <v>99</v>
      </c>
      <c r="D27" s="22">
        <v>7.9819277108433736E-5</v>
      </c>
      <c r="E27" s="12" t="s">
        <v>8</v>
      </c>
      <c r="F27" s="12" t="s">
        <v>44</v>
      </c>
      <c r="G27" s="12" t="s">
        <v>43</v>
      </c>
      <c r="H27" s="12" t="str">
        <f>Intro!$B$5</f>
        <v>biosphere3</v>
      </c>
    </row>
    <row r="28" spans="1:15" x14ac:dyDescent="0.25">
      <c r="A28" s="12" t="s">
        <v>96</v>
      </c>
      <c r="D28" s="22">
        <v>2.4698795180722895E-4</v>
      </c>
      <c r="E28" s="12" t="s">
        <v>8</v>
      </c>
      <c r="F28" s="12" t="s">
        <v>44</v>
      </c>
      <c r="G28" s="12" t="s">
        <v>43</v>
      </c>
      <c r="H28" s="12" t="str">
        <f>Intro!$B$5</f>
        <v>biosphere3</v>
      </c>
    </row>
    <row r="29" spans="1:15" s="10" customFormat="1" x14ac:dyDescent="0.25">
      <c r="A29" s="14"/>
      <c r="B29" s="14"/>
      <c r="C29" s="14"/>
      <c r="D29" s="14"/>
      <c r="E29" s="14"/>
      <c r="F29" s="14"/>
      <c r="G29" s="14"/>
      <c r="H29" s="14"/>
      <c r="I29" s="14"/>
      <c r="J29" s="14"/>
      <c r="O29" s="14"/>
    </row>
    <row r="30" spans="1:15" x14ac:dyDescent="0.25">
      <c r="A30" s="11" t="s">
        <v>1</v>
      </c>
      <c r="B30" s="11" t="s">
        <v>262</v>
      </c>
      <c r="J30"/>
      <c r="K30"/>
      <c r="L30"/>
      <c r="M30"/>
    </row>
    <row r="31" spans="1:15" x14ac:dyDescent="0.25">
      <c r="A31" s="11" t="s">
        <v>6</v>
      </c>
      <c r="B31" s="12" t="s">
        <v>250</v>
      </c>
      <c r="J31"/>
      <c r="K31"/>
      <c r="L31"/>
      <c r="M31"/>
    </row>
    <row r="32" spans="1:15" x14ac:dyDescent="0.25">
      <c r="A32" s="11" t="s">
        <v>3</v>
      </c>
      <c r="B32" s="12" t="s">
        <v>4</v>
      </c>
      <c r="J32"/>
      <c r="K32"/>
      <c r="L32"/>
      <c r="M32"/>
    </row>
    <row r="33" spans="1:15" x14ac:dyDescent="0.25">
      <c r="A33" s="11" t="s">
        <v>5</v>
      </c>
      <c r="B33" s="12">
        <v>1</v>
      </c>
      <c r="J33"/>
      <c r="K33"/>
      <c r="L33"/>
      <c r="M33"/>
    </row>
    <row r="34" spans="1:15" x14ac:dyDescent="0.25">
      <c r="A34" s="11" t="s">
        <v>7</v>
      </c>
      <c r="B34" s="12" t="s">
        <v>8</v>
      </c>
      <c r="J34"/>
      <c r="K34"/>
      <c r="L34"/>
      <c r="M34"/>
    </row>
    <row r="35" spans="1:15" x14ac:dyDescent="0.25">
      <c r="A35" s="11" t="s">
        <v>21</v>
      </c>
      <c r="B35" s="12" t="s">
        <v>249</v>
      </c>
      <c r="J35"/>
      <c r="K35"/>
      <c r="L35"/>
      <c r="M35"/>
    </row>
    <row r="36" spans="1:15" x14ac:dyDescent="0.25">
      <c r="A36" s="11" t="s">
        <v>9</v>
      </c>
      <c r="J36"/>
      <c r="K36"/>
      <c r="L36"/>
      <c r="M36"/>
    </row>
    <row r="37" spans="1:15" s="1" customFormat="1" x14ac:dyDescent="0.25">
      <c r="A37" s="11" t="s">
        <v>10</v>
      </c>
      <c r="B37" s="11" t="s">
        <v>6</v>
      </c>
      <c r="C37" s="11" t="s">
        <v>3</v>
      </c>
      <c r="D37" s="11" t="s">
        <v>11</v>
      </c>
      <c r="E37" s="11" t="s">
        <v>7</v>
      </c>
      <c r="F37" s="11" t="s">
        <v>13</v>
      </c>
      <c r="G37" s="11" t="s">
        <v>12</v>
      </c>
      <c r="H37" s="11" t="s">
        <v>0</v>
      </c>
      <c r="I37" s="11" t="s">
        <v>2</v>
      </c>
    </row>
    <row r="38" spans="1:15" x14ac:dyDescent="0.25">
      <c r="A38" s="12" t="s">
        <v>262</v>
      </c>
      <c r="B38" s="12" t="s">
        <v>250</v>
      </c>
      <c r="C38" s="12" t="s">
        <v>4</v>
      </c>
      <c r="D38" s="23">
        <v>1</v>
      </c>
      <c r="E38" s="12" t="s">
        <v>8</v>
      </c>
      <c r="F38" s="12" t="s">
        <v>14</v>
      </c>
      <c r="H38" s="12" t="str">
        <f>Intro!$B$3</f>
        <v>EV battery metals</v>
      </c>
      <c r="I38"/>
      <c r="J38"/>
      <c r="K38"/>
      <c r="L38"/>
      <c r="M38"/>
    </row>
    <row r="39" spans="1:15" x14ac:dyDescent="0.25">
      <c r="A39" s="12" t="s">
        <v>253</v>
      </c>
      <c r="B39" s="12" t="s">
        <v>205</v>
      </c>
      <c r="C39" s="12" t="s">
        <v>18</v>
      </c>
      <c r="D39" s="24">
        <f>1/0.74</f>
        <v>1.3513513513513513</v>
      </c>
      <c r="E39" s="12" t="s">
        <v>8</v>
      </c>
      <c r="F39" s="12" t="s">
        <v>15</v>
      </c>
      <c r="H39" s="12" t="str">
        <f>Intro!$B$4</f>
        <v>ecoinvent 3.9.1 cutoff</v>
      </c>
      <c r="I39" t="s">
        <v>255</v>
      </c>
      <c r="J39"/>
      <c r="K39"/>
      <c r="L39"/>
      <c r="M39"/>
    </row>
    <row r="40" spans="1:15" x14ac:dyDescent="0.25">
      <c r="A40" s="12" t="s">
        <v>27</v>
      </c>
      <c r="B40" s="12" t="s">
        <v>29</v>
      </c>
      <c r="C40" s="12" t="s">
        <v>4</v>
      </c>
      <c r="D40" s="24">
        <f>(4.4*0.1)/0.74</f>
        <v>0.59459459459459463</v>
      </c>
      <c r="E40" s="12" t="s">
        <v>28</v>
      </c>
      <c r="F40" s="12" t="s">
        <v>15</v>
      </c>
      <c r="H40" s="12" t="str">
        <f>Intro!$B$4</f>
        <v>ecoinvent 3.9.1 cutoff</v>
      </c>
      <c r="I40"/>
      <c r="J40"/>
      <c r="K40"/>
      <c r="L40"/>
      <c r="M40"/>
    </row>
    <row r="41" spans="1:15" x14ac:dyDescent="0.25">
      <c r="A41" s="12" t="s">
        <v>101</v>
      </c>
      <c r="B41" s="12" t="s">
        <v>102</v>
      </c>
      <c r="C41" s="12" t="s">
        <v>24</v>
      </c>
      <c r="D41" s="23">
        <f>(4.4*0.9*3.6)/0.74</f>
        <v>19.264864864864869</v>
      </c>
      <c r="E41" s="12" t="s">
        <v>31</v>
      </c>
      <c r="F41" s="12" t="s">
        <v>15</v>
      </c>
      <c r="H41" s="12" t="str">
        <f>Intro!$B$4</f>
        <v>ecoinvent 3.9.1 cutoff</v>
      </c>
      <c r="I41"/>
      <c r="J41"/>
      <c r="K41"/>
      <c r="L41"/>
      <c r="M41"/>
    </row>
    <row r="42" spans="1:15" x14ac:dyDescent="0.25">
      <c r="A42" s="12" t="s">
        <v>42</v>
      </c>
      <c r="D42" s="24">
        <v>1.7567567567567569E-2</v>
      </c>
      <c r="E42" s="12" t="s">
        <v>8</v>
      </c>
      <c r="F42" s="12" t="s">
        <v>44</v>
      </c>
      <c r="G42" s="12" t="s">
        <v>43</v>
      </c>
      <c r="H42" s="12" t="str">
        <f>Intro!$B$5</f>
        <v>biosphere3</v>
      </c>
      <c r="I42" s="12" t="s">
        <v>263</v>
      </c>
      <c r="J42"/>
      <c r="K42"/>
      <c r="L42"/>
      <c r="M42"/>
    </row>
    <row r="43" spans="1:15" x14ac:dyDescent="0.25">
      <c r="A43" s="12" t="s">
        <v>98</v>
      </c>
      <c r="D43" s="24">
        <v>1.891891891891892E-2</v>
      </c>
      <c r="E43" s="12" t="s">
        <v>8</v>
      </c>
      <c r="F43" s="12" t="s">
        <v>44</v>
      </c>
      <c r="G43" s="12" t="s">
        <v>43</v>
      </c>
      <c r="H43" s="12" t="str">
        <f>Intro!$B$5</f>
        <v>biosphere3</v>
      </c>
      <c r="I43" s="12" t="s">
        <v>263</v>
      </c>
      <c r="J43"/>
      <c r="K43"/>
      <c r="L43"/>
      <c r="M43"/>
    </row>
    <row r="44" spans="1:15" x14ac:dyDescent="0.25">
      <c r="A44" s="12" t="s">
        <v>99</v>
      </c>
      <c r="D44" s="24">
        <v>0.20945945945945946</v>
      </c>
      <c r="E44" s="12" t="s">
        <v>8</v>
      </c>
      <c r="F44" s="12" t="s">
        <v>44</v>
      </c>
      <c r="G44" s="12" t="s">
        <v>43</v>
      </c>
      <c r="H44" s="12" t="str">
        <f>Intro!$B$5</f>
        <v>biosphere3</v>
      </c>
      <c r="I44" s="12" t="s">
        <v>263</v>
      </c>
      <c r="J44"/>
      <c r="K44"/>
      <c r="L44"/>
      <c r="M44"/>
    </row>
    <row r="45" spans="1:15" s="10" customFormat="1" x14ac:dyDescent="0.25">
      <c r="A45" s="14"/>
      <c r="B45" s="14"/>
      <c r="C45" s="14"/>
      <c r="D45" s="14"/>
      <c r="E45" s="14"/>
      <c r="F45" s="14"/>
      <c r="G45" s="14"/>
      <c r="H45" s="14"/>
      <c r="I45" s="14"/>
      <c r="J45" s="14"/>
      <c r="O45" s="14"/>
    </row>
    <row r="46" spans="1:15" x14ac:dyDescent="0.25">
      <c r="A46" s="11" t="s">
        <v>1</v>
      </c>
      <c r="B46" s="11" t="s">
        <v>251</v>
      </c>
    </row>
    <row r="47" spans="1:15" x14ac:dyDescent="0.25">
      <c r="A47" s="11" t="s">
        <v>6</v>
      </c>
      <c r="B47" s="12" t="s">
        <v>252</v>
      </c>
    </row>
    <row r="48" spans="1:15" x14ac:dyDescent="0.25">
      <c r="A48" s="11" t="s">
        <v>3</v>
      </c>
      <c r="B48" s="12" t="s">
        <v>4</v>
      </c>
    </row>
    <row r="49" spans="1:13" x14ac:dyDescent="0.25">
      <c r="A49" s="11" t="s">
        <v>5</v>
      </c>
      <c r="B49" s="12">
        <v>1</v>
      </c>
    </row>
    <row r="50" spans="1:13" x14ac:dyDescent="0.25">
      <c r="A50" s="11" t="s">
        <v>7</v>
      </c>
      <c r="B50" s="12" t="s">
        <v>8</v>
      </c>
    </row>
    <row r="51" spans="1:13" x14ac:dyDescent="0.25">
      <c r="A51" s="11" t="s">
        <v>21</v>
      </c>
      <c r="B51" s="12" t="s">
        <v>277</v>
      </c>
    </row>
    <row r="52" spans="1:13" x14ac:dyDescent="0.25">
      <c r="A52" s="11" t="s">
        <v>9</v>
      </c>
    </row>
    <row r="53" spans="1:13" s="1" customFormat="1" x14ac:dyDescent="0.25">
      <c r="A53" s="11" t="s">
        <v>10</v>
      </c>
      <c r="B53" s="11" t="s">
        <v>6</v>
      </c>
      <c r="C53" s="11" t="s">
        <v>3</v>
      </c>
      <c r="D53" s="11" t="s">
        <v>11</v>
      </c>
      <c r="E53" s="11" t="s">
        <v>7</v>
      </c>
      <c r="F53" s="11" t="s">
        <v>13</v>
      </c>
      <c r="G53" s="11" t="s">
        <v>12</v>
      </c>
      <c r="H53" s="11" t="s">
        <v>0</v>
      </c>
      <c r="I53" s="11" t="s">
        <v>2</v>
      </c>
      <c r="J53" s="11"/>
      <c r="K53" s="11"/>
      <c r="L53" s="11"/>
      <c r="M53" s="11"/>
    </row>
    <row r="54" spans="1:13" x14ac:dyDescent="0.25">
      <c r="A54" s="12" t="s">
        <v>251</v>
      </c>
      <c r="B54" s="12" t="s">
        <v>252</v>
      </c>
      <c r="C54" s="12" t="s">
        <v>4</v>
      </c>
      <c r="D54" s="23">
        <v>1</v>
      </c>
      <c r="E54" s="12" t="s">
        <v>8</v>
      </c>
      <c r="F54" s="12" t="s">
        <v>14</v>
      </c>
      <c r="H54" s="12" t="str">
        <f>[1]Intro!$B$3</f>
        <v>EV battery metals</v>
      </c>
    </row>
    <row r="55" spans="1:13" x14ac:dyDescent="0.25">
      <c r="A55" s="12" t="s">
        <v>76</v>
      </c>
      <c r="B55" s="12" t="s">
        <v>77</v>
      </c>
      <c r="C55" s="12" t="s">
        <v>4</v>
      </c>
      <c r="D55" s="23">
        <v>1.2605885952225204</v>
      </c>
      <c r="E55" s="12" t="s">
        <v>8</v>
      </c>
      <c r="F55" s="12" t="s">
        <v>15</v>
      </c>
      <c r="G55"/>
      <c r="H55" s="12" t="str">
        <f>[1]Intro!$B$4</f>
        <v>ecoinvent 3.9.1 cutoff</v>
      </c>
      <c r="I55" s="12" t="s">
        <v>264</v>
      </c>
    </row>
    <row r="56" spans="1:13" x14ac:dyDescent="0.25">
      <c r="A56" s="12" t="s">
        <v>27</v>
      </c>
      <c r="B56" s="12" t="s">
        <v>29</v>
      </c>
      <c r="C56" s="12" t="s">
        <v>4</v>
      </c>
      <c r="D56" s="23">
        <v>4.4668682830711008E-2</v>
      </c>
      <c r="E56" s="12" t="s">
        <v>28</v>
      </c>
      <c r="F56" s="12" t="s">
        <v>15</v>
      </c>
      <c r="H56" s="12" t="str">
        <f>[1]Intro!$B$4</f>
        <v>ecoinvent 3.9.1 cutoff</v>
      </c>
      <c r="I56" s="12" t="s">
        <v>264</v>
      </c>
      <c r="J56"/>
    </row>
    <row r="57" spans="1:13" x14ac:dyDescent="0.25">
      <c r="A57" s="12" t="s">
        <v>278</v>
      </c>
      <c r="B57" s="12" t="s">
        <v>279</v>
      </c>
      <c r="C57" s="12" t="s">
        <v>24</v>
      </c>
      <c r="D57" s="22">
        <v>1.5528989941147E-11</v>
      </c>
      <c r="E57" s="12" t="s">
        <v>7</v>
      </c>
      <c r="F57" s="12" t="s">
        <v>15</v>
      </c>
      <c r="H57" s="12" t="str">
        <f>[1]Intro!$B$4</f>
        <v>ecoinvent 3.9.1 cutoff</v>
      </c>
      <c r="I57" s="36" t="s">
        <v>266</v>
      </c>
    </row>
    <row r="58" spans="1:13" x14ac:dyDescent="0.25">
      <c r="A58" s="12" t="s">
        <v>280</v>
      </c>
      <c r="B58" s="12" t="s">
        <v>281</v>
      </c>
      <c r="C58" s="12" t="s">
        <v>24</v>
      </c>
      <c r="D58" s="22">
        <v>6.6683309747278294E-5</v>
      </c>
      <c r="E58" s="12" t="s">
        <v>8</v>
      </c>
      <c r="F58" s="12" t="s">
        <v>15</v>
      </c>
      <c r="G58"/>
      <c r="H58" s="12" t="str">
        <f>[1]Intro!$B$4</f>
        <v>ecoinvent 3.9.1 cutoff</v>
      </c>
      <c r="I58" s="36" t="s">
        <v>266</v>
      </c>
    </row>
    <row r="59" spans="1:13" x14ac:dyDescent="0.25">
      <c r="A59" s="12" t="s">
        <v>282</v>
      </c>
      <c r="B59" s="12" t="s">
        <v>283</v>
      </c>
      <c r="C59" s="12" t="s">
        <v>24</v>
      </c>
      <c r="D59" s="22">
        <v>1.3336661949455599E-4</v>
      </c>
      <c r="E59" s="12" t="s">
        <v>8</v>
      </c>
      <c r="F59" s="12" t="s">
        <v>15</v>
      </c>
      <c r="G59"/>
      <c r="H59" s="12" t="str">
        <f>[1]Intro!$B$4</f>
        <v>ecoinvent 3.9.1 cutoff</v>
      </c>
      <c r="I59" s="36" t="s">
        <v>266</v>
      </c>
    </row>
    <row r="60" spans="1:13" x14ac:dyDescent="0.25">
      <c r="A60" s="12" t="s">
        <v>158</v>
      </c>
      <c r="B60" s="12" t="s">
        <v>159</v>
      </c>
      <c r="C60" s="12" t="s">
        <v>18</v>
      </c>
      <c r="D60" s="22">
        <v>1.86347879293764E-3</v>
      </c>
      <c r="E60" s="12" t="s">
        <v>8</v>
      </c>
      <c r="F60" s="12" t="s">
        <v>15</v>
      </c>
      <c r="G60"/>
      <c r="H60" s="12" t="str">
        <f>[1]Intro!$B$4</f>
        <v>ecoinvent 3.9.1 cutoff</v>
      </c>
      <c r="I60" s="36" t="s">
        <v>266</v>
      </c>
    </row>
    <row r="61" spans="1:13" x14ac:dyDescent="0.25">
      <c r="A61" s="12" t="s">
        <v>284</v>
      </c>
      <c r="B61" s="12" t="s">
        <v>285</v>
      </c>
      <c r="C61" s="12" t="s">
        <v>4</v>
      </c>
      <c r="D61" s="23">
        <v>1.4615519944608939</v>
      </c>
      <c r="E61" s="12" t="s">
        <v>8</v>
      </c>
      <c r="F61" s="12" t="s">
        <v>15</v>
      </c>
      <c r="G61"/>
      <c r="H61" s="12" t="str">
        <f>[1]Intro!$B$4</f>
        <v>ecoinvent 3.9.1 cutoff</v>
      </c>
      <c r="I61" s="12" t="s">
        <v>264</v>
      </c>
    </row>
    <row r="62" spans="1:13" x14ac:dyDescent="0.25">
      <c r="A62" s="12" t="s">
        <v>42</v>
      </c>
      <c r="D62" s="12">
        <v>0.14615519944608901</v>
      </c>
      <c r="E62" s="12" t="s">
        <v>8</v>
      </c>
      <c r="F62" s="12" t="s">
        <v>44</v>
      </c>
      <c r="G62" s="12" t="s">
        <v>287</v>
      </c>
      <c r="H62" s="12" t="str">
        <f>[1]Intro!$B$5</f>
        <v>biosphere3</v>
      </c>
      <c r="I62" s="36" t="s">
        <v>266</v>
      </c>
      <c r="J62" s="36"/>
    </row>
    <row r="63" spans="1:13" x14ac:dyDescent="0.25">
      <c r="A63" s="12" t="s">
        <v>98</v>
      </c>
      <c r="D63" s="12">
        <v>1.5528989941147001E-2</v>
      </c>
      <c r="E63" s="12" t="s">
        <v>8</v>
      </c>
      <c r="F63" s="12" t="s">
        <v>44</v>
      </c>
      <c r="G63" s="12" t="s">
        <v>287</v>
      </c>
      <c r="H63" s="12" t="str">
        <f>[1]Intro!$B$5</f>
        <v>biosphere3</v>
      </c>
      <c r="I63" s="36" t="s">
        <v>266</v>
      </c>
      <c r="J63" s="36"/>
    </row>
    <row r="64" spans="1:13" x14ac:dyDescent="0.25">
      <c r="A64" s="12" t="s">
        <v>96</v>
      </c>
      <c r="D64" s="12">
        <v>7.7370908706773597E-4</v>
      </c>
      <c r="E64" s="12" t="s">
        <v>8</v>
      </c>
      <c r="F64" s="12" t="s">
        <v>44</v>
      </c>
      <c r="G64" s="12" t="s">
        <v>287</v>
      </c>
      <c r="H64" s="12" t="str">
        <f>[1]Intro!$B$5</f>
        <v>biosphere3</v>
      </c>
      <c r="I64" s="36" t="s">
        <v>266</v>
      </c>
      <c r="J64" s="36"/>
    </row>
    <row r="65" spans="1:10" x14ac:dyDescent="0.25">
      <c r="A65" s="12" t="s">
        <v>265</v>
      </c>
      <c r="D65" s="22">
        <v>2.6125241900988499E-6</v>
      </c>
      <c r="E65" s="12" t="s">
        <v>8</v>
      </c>
      <c r="F65" s="12" t="s">
        <v>44</v>
      </c>
      <c r="G65" s="12" t="s">
        <v>287</v>
      </c>
      <c r="H65" s="12" t="str">
        <f>[1]Intro!$B$5</f>
        <v>biosphere3</v>
      </c>
      <c r="I65" s="36" t="s">
        <v>266</v>
      </c>
      <c r="J65" s="36"/>
    </row>
    <row r="66" spans="1:10" x14ac:dyDescent="0.25">
      <c r="A66" s="12" t="s">
        <v>163</v>
      </c>
      <c r="D66" s="12">
        <v>1.4798213943916501E-3</v>
      </c>
      <c r="E66" s="12" t="s">
        <v>8</v>
      </c>
      <c r="F66" s="12" t="s">
        <v>44</v>
      </c>
      <c r="G66" s="12" t="s">
        <v>287</v>
      </c>
      <c r="H66" s="12" t="str">
        <f>[1]Intro!$B$5</f>
        <v>biosphere3</v>
      </c>
      <c r="I66" s="36" t="s">
        <v>266</v>
      </c>
      <c r="J66" s="36"/>
    </row>
    <row r="67" spans="1:10" x14ac:dyDescent="0.25">
      <c r="A67" s="12" t="s">
        <v>99</v>
      </c>
      <c r="D67" s="12">
        <v>2.4024260908950901E-3</v>
      </c>
      <c r="E67" s="12" t="s">
        <v>8</v>
      </c>
      <c r="F67" s="12" t="s">
        <v>44</v>
      </c>
      <c r="G67" s="12" t="s">
        <v>287</v>
      </c>
      <c r="H67" s="12" t="str">
        <f>[1]Intro!$B$5</f>
        <v>biosphere3</v>
      </c>
      <c r="I67" s="36" t="s">
        <v>266</v>
      </c>
      <c r="J67" s="36"/>
    </row>
    <row r="68" spans="1:10" x14ac:dyDescent="0.25">
      <c r="D68" s="23"/>
      <c r="G68"/>
    </row>
    <row r="69" spans="1:10" x14ac:dyDescent="0.25">
      <c r="D69" s="23"/>
      <c r="G69"/>
    </row>
    <row r="70" spans="1:10" x14ac:dyDescent="0.25">
      <c r="D70" s="23"/>
      <c r="G70"/>
    </row>
    <row r="71" spans="1:10" x14ac:dyDescent="0.25">
      <c r="D71" s="23"/>
      <c r="G71"/>
    </row>
    <row r="72" spans="1:10" x14ac:dyDescent="0.25">
      <c r="D72" s="23"/>
      <c r="G72"/>
    </row>
    <row r="73" spans="1:10" x14ac:dyDescent="0.25">
      <c r="D73" s="23"/>
      <c r="G73"/>
    </row>
    <row r="74" spans="1:10" x14ac:dyDescent="0.25">
      <c r="D74" s="23"/>
      <c r="G74"/>
    </row>
    <row r="75" spans="1:10" x14ac:dyDescent="0.25">
      <c r="D75" s="23"/>
      <c r="G75"/>
    </row>
    <row r="76" spans="1:10" x14ac:dyDescent="0.25">
      <c r="D76" s="23"/>
      <c r="G76"/>
    </row>
    <row r="77" spans="1:10" x14ac:dyDescent="0.25">
      <c r="D77" s="23"/>
      <c r="G77"/>
    </row>
    <row r="78" spans="1:10" x14ac:dyDescent="0.25">
      <c r="D78" s="23"/>
      <c r="G78"/>
    </row>
    <row r="79" spans="1:10" x14ac:dyDescent="0.25">
      <c r="D79" s="22"/>
      <c r="I79" s="36"/>
      <c r="J79" s="36"/>
    </row>
    <row r="80" spans="1:10" x14ac:dyDescent="0.25">
      <c r="D80" s="22"/>
      <c r="I80" s="36"/>
      <c r="J80" s="36"/>
    </row>
    <row r="81" spans="4:10" x14ac:dyDescent="0.25">
      <c r="D81" s="22"/>
      <c r="I81" s="36"/>
      <c r="J81" s="36"/>
    </row>
    <row r="82" spans="4:10" x14ac:dyDescent="0.25">
      <c r="D82" s="22"/>
      <c r="I82" s="36"/>
      <c r="J82" s="36"/>
    </row>
    <row r="83" spans="4:10" x14ac:dyDescent="0.25">
      <c r="D83" s="22"/>
      <c r="I83" s="36"/>
      <c r="J83" s="36"/>
    </row>
    <row r="84" spans="4:10" x14ac:dyDescent="0.25">
      <c r="D84" s="22"/>
      <c r="I84" s="36"/>
      <c r="J84" s="36"/>
    </row>
    <row r="85" spans="4:10" x14ac:dyDescent="0.25">
      <c r="D85" s="22"/>
      <c r="I85" s="36"/>
      <c r="J85" s="36"/>
    </row>
    <row r="86" spans="4:10" x14ac:dyDescent="0.25">
      <c r="I86" s="36"/>
      <c r="J86" s="36"/>
    </row>
    <row r="87" spans="4:10" x14ac:dyDescent="0.25">
      <c r="D87" s="22"/>
      <c r="I87" s="36"/>
      <c r="J87" s="36"/>
    </row>
    <row r="88" spans="4:10" x14ac:dyDescent="0.25">
      <c r="D88" s="22"/>
      <c r="I88" s="36"/>
      <c r="J88" s="36"/>
    </row>
    <row r="89" spans="4:10" x14ac:dyDescent="0.25">
      <c r="D89" s="22"/>
      <c r="I89" s="36"/>
      <c r="J89" s="36"/>
    </row>
    <row r="91" spans="4:10" x14ac:dyDescent="0.25">
      <c r="D91" s="22"/>
      <c r="I91" s="36"/>
      <c r="J91" s="36"/>
    </row>
    <row r="93" spans="4:10" x14ac:dyDescent="0.25">
      <c r="I93" s="36"/>
      <c r="J93" s="36"/>
    </row>
    <row r="94" spans="4:10" x14ac:dyDescent="0.25">
      <c r="D94" s="22"/>
      <c r="I94" s="36"/>
      <c r="J94" s="36"/>
    </row>
    <row r="95" spans="4:10" x14ac:dyDescent="0.25">
      <c r="D95" s="22"/>
      <c r="I95" s="36"/>
      <c r="J95" s="36"/>
    </row>
    <row r="96" spans="4:10" x14ac:dyDescent="0.25">
      <c r="D96" s="22"/>
      <c r="I96" s="36"/>
      <c r="J96" s="36"/>
    </row>
    <row r="97" spans="4:10" x14ac:dyDescent="0.25">
      <c r="D97" s="22"/>
      <c r="I97" s="36"/>
      <c r="J97" s="36"/>
    </row>
    <row r="98" spans="4:10" x14ac:dyDescent="0.25">
      <c r="I98" s="36"/>
      <c r="J98" s="36"/>
    </row>
    <row r="99" spans="4:10" x14ac:dyDescent="0.25">
      <c r="D99" s="22"/>
      <c r="I99" s="36"/>
      <c r="J99" s="36"/>
    </row>
    <row r="100" spans="4:10" x14ac:dyDescent="0.25">
      <c r="D100" s="22"/>
      <c r="I100" s="36"/>
      <c r="J100" s="36"/>
    </row>
    <row r="101" spans="4:10" x14ac:dyDescent="0.25">
      <c r="D101" s="22"/>
      <c r="I101" s="36"/>
      <c r="J101" s="36"/>
    </row>
    <row r="102" spans="4:10" x14ac:dyDescent="0.25">
      <c r="D102" s="22"/>
      <c r="I102" s="36"/>
      <c r="J102" s="36"/>
    </row>
    <row r="103" spans="4:10" x14ac:dyDescent="0.25">
      <c r="D103" s="22"/>
      <c r="I103" s="36"/>
      <c r="J103" s="36"/>
    </row>
    <row r="104" spans="4:10" x14ac:dyDescent="0.25">
      <c r="D104" s="22"/>
      <c r="I104" s="36"/>
      <c r="J104" s="36"/>
    </row>
    <row r="106" spans="4:10" x14ac:dyDescent="0.25">
      <c r="D106" s="22"/>
      <c r="I106" s="36"/>
      <c r="J106" s="36"/>
    </row>
    <row r="107" spans="4:10" x14ac:dyDescent="0.25">
      <c r="D107" s="22"/>
      <c r="I107" s="36"/>
      <c r="J107" s="36"/>
    </row>
    <row r="109" spans="4:10" x14ac:dyDescent="0.25">
      <c r="I109" s="36"/>
      <c r="J109" s="36"/>
    </row>
    <row r="110" spans="4:10" x14ac:dyDescent="0.25">
      <c r="D110" s="22"/>
      <c r="I110" s="36"/>
      <c r="J110" s="36"/>
    </row>
    <row r="111" spans="4:10" x14ac:dyDescent="0.25">
      <c r="D111" s="22"/>
      <c r="I111" s="36"/>
      <c r="J111" s="36"/>
    </row>
    <row r="112" spans="4:10" x14ac:dyDescent="0.25">
      <c r="I112" s="36"/>
      <c r="J112" s="36"/>
    </row>
    <row r="113" spans="4:10" x14ac:dyDescent="0.25">
      <c r="I113" s="36"/>
      <c r="J113" s="36"/>
    </row>
    <row r="114" spans="4:10" x14ac:dyDescent="0.25">
      <c r="I114" s="36"/>
      <c r="J114" s="36"/>
    </row>
    <row r="115" spans="4:10" x14ac:dyDescent="0.25">
      <c r="D115" s="22"/>
      <c r="I115" s="36"/>
      <c r="J115" s="36"/>
    </row>
    <row r="116" spans="4:10" x14ac:dyDescent="0.25">
      <c r="D116" s="22"/>
      <c r="I116" s="36"/>
      <c r="J116" s="36"/>
    </row>
    <row r="118" spans="4:10" x14ac:dyDescent="0.25">
      <c r="D118" s="22"/>
      <c r="I118" s="36"/>
      <c r="J118" s="36"/>
    </row>
    <row r="119" spans="4:10" x14ac:dyDescent="0.25">
      <c r="D119" s="22"/>
      <c r="I119" s="36"/>
      <c r="J119" s="36"/>
    </row>
    <row r="120" spans="4:10" x14ac:dyDescent="0.25">
      <c r="I120" s="36"/>
      <c r="J120" s="36"/>
    </row>
    <row r="121" spans="4:10" x14ac:dyDescent="0.25">
      <c r="I121" s="36"/>
      <c r="J121" s="36"/>
    </row>
    <row r="122" spans="4:10" x14ac:dyDescent="0.25">
      <c r="D122" s="22"/>
      <c r="I122" s="36"/>
      <c r="J122" s="36"/>
    </row>
    <row r="124" spans="4:10" x14ac:dyDescent="0.25">
      <c r="D124" s="22"/>
      <c r="I124" s="36"/>
      <c r="J124" s="36"/>
    </row>
    <row r="125" spans="4:10" x14ac:dyDescent="0.25">
      <c r="D125" s="22"/>
      <c r="I125" s="36"/>
      <c r="J125" s="36"/>
    </row>
    <row r="126" spans="4:10" x14ac:dyDescent="0.25">
      <c r="I126" s="36"/>
      <c r="J126" s="36"/>
    </row>
    <row r="127" spans="4:10" x14ac:dyDescent="0.25">
      <c r="I127" s="36"/>
      <c r="J127" s="36"/>
    </row>
    <row r="128" spans="4:10" x14ac:dyDescent="0.25">
      <c r="D128" s="22"/>
      <c r="I128" s="36"/>
      <c r="J128" s="36"/>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22"/>
  <sheetViews>
    <sheetView workbookViewId="0">
      <selection activeCell="C20" sqref="C20"/>
    </sheetView>
  </sheetViews>
  <sheetFormatPr defaultRowHeight="15" x14ac:dyDescent="0.25"/>
  <cols>
    <col min="1" max="1" width="21.28515625" style="27" customWidth="1"/>
    <col min="2" max="2" width="66.7109375" style="27" bestFit="1" customWidth="1"/>
    <col min="3" max="3" width="34.85546875" style="27" bestFit="1" customWidth="1"/>
    <col min="4" max="4" width="9.140625" style="27"/>
    <col min="5" max="5" width="11.7109375" style="27" customWidth="1"/>
    <col min="6" max="6" width="13.7109375" style="27" customWidth="1"/>
  </cols>
  <sheetData>
    <row r="1" spans="1:6" x14ac:dyDescent="0.25">
      <c r="A1" s="12" t="s">
        <v>104</v>
      </c>
    </row>
    <row r="2" spans="1:6" x14ac:dyDescent="0.25">
      <c r="A2" s="29" t="s">
        <v>271</v>
      </c>
      <c r="B2" s="29" t="s">
        <v>10</v>
      </c>
      <c r="C2" s="29" t="s">
        <v>6</v>
      </c>
      <c r="D2" s="29" t="s">
        <v>3</v>
      </c>
      <c r="E2" s="29" t="s">
        <v>11</v>
      </c>
      <c r="F2" s="29" t="s">
        <v>272</v>
      </c>
    </row>
    <row r="3" spans="1:6" x14ac:dyDescent="0.25">
      <c r="A3" s="31" t="s">
        <v>288</v>
      </c>
      <c r="B3" s="31" t="s">
        <v>338</v>
      </c>
      <c r="C3" s="31" t="s">
        <v>339</v>
      </c>
      <c r="D3" s="31" t="s">
        <v>106</v>
      </c>
      <c r="E3" s="32">
        <v>1</v>
      </c>
      <c r="F3" s="31" t="s">
        <v>273</v>
      </c>
    </row>
    <row r="4" spans="1:6" x14ac:dyDescent="0.25">
      <c r="A4" s="27" t="s">
        <v>288</v>
      </c>
      <c r="B4" s="27" t="s">
        <v>335</v>
      </c>
      <c r="C4" s="27" t="s">
        <v>125</v>
      </c>
      <c r="D4" s="27" t="s">
        <v>106</v>
      </c>
      <c r="E4" s="28">
        <f>'Lithium - Brine'!D12</f>
        <v>1.05</v>
      </c>
      <c r="F4" s="27" t="s">
        <v>273</v>
      </c>
    </row>
    <row r="5" spans="1:6" x14ac:dyDescent="0.25">
      <c r="A5" s="27" t="s">
        <v>288</v>
      </c>
      <c r="B5" s="27" t="s">
        <v>336</v>
      </c>
      <c r="C5" s="27" t="s">
        <v>215</v>
      </c>
      <c r="D5" s="27" t="s">
        <v>106</v>
      </c>
      <c r="E5" s="33">
        <f>'Lithium - Brine'!D12*'Lithium - Brine'!D30</f>
        <v>22.884814780185625</v>
      </c>
      <c r="F5" s="27" t="s">
        <v>274</v>
      </c>
    </row>
    <row r="6" spans="1:6" x14ac:dyDescent="0.25">
      <c r="A6" s="27" t="s">
        <v>288</v>
      </c>
      <c r="B6" s="27" t="s">
        <v>334</v>
      </c>
      <c r="C6" s="27" t="s">
        <v>111</v>
      </c>
      <c r="D6" s="27" t="s">
        <v>106</v>
      </c>
      <c r="E6" s="28">
        <f>'Lithium - Brine'!D12*'Lithium - Brine'!D30*'Lithium - Brine'!D45</f>
        <v>3.8620076761410544</v>
      </c>
      <c r="F6" s="27" t="s">
        <v>275</v>
      </c>
    </row>
    <row r="7" spans="1:6" x14ac:dyDescent="0.25">
      <c r="A7" s="31" t="s">
        <v>314</v>
      </c>
      <c r="B7" s="31" t="s">
        <v>352</v>
      </c>
      <c r="C7" s="31" t="s">
        <v>339</v>
      </c>
      <c r="D7" s="31" t="s">
        <v>4</v>
      </c>
      <c r="E7" s="32">
        <v>1</v>
      </c>
      <c r="F7" s="31" t="s">
        <v>273</v>
      </c>
    </row>
    <row r="8" spans="1:6" x14ac:dyDescent="0.25">
      <c r="A8" s="27" t="s">
        <v>314</v>
      </c>
      <c r="B8" s="27" t="s">
        <v>289</v>
      </c>
      <c r="C8" s="27" t="s">
        <v>290</v>
      </c>
      <c r="D8" s="27" t="s">
        <v>291</v>
      </c>
      <c r="E8" s="28">
        <f>'Lithium - Spodumene'!D10</f>
        <v>6.42</v>
      </c>
      <c r="F8" s="27" t="s">
        <v>274</v>
      </c>
    </row>
    <row r="9" spans="1:6" x14ac:dyDescent="0.25">
      <c r="A9" s="31" t="s">
        <v>133</v>
      </c>
      <c r="B9" s="31" t="s">
        <v>168</v>
      </c>
      <c r="C9" s="31" t="s">
        <v>169</v>
      </c>
      <c r="D9" s="31" t="s">
        <v>4</v>
      </c>
      <c r="E9" s="32">
        <v>1</v>
      </c>
      <c r="F9" s="31" t="s">
        <v>273</v>
      </c>
    </row>
    <row r="10" spans="1:6" x14ac:dyDescent="0.25">
      <c r="A10" s="27" t="s">
        <v>133</v>
      </c>
      <c r="B10" s="27" t="s">
        <v>149</v>
      </c>
      <c r="C10" s="27" t="s">
        <v>150</v>
      </c>
      <c r="D10" s="27" t="s">
        <v>144</v>
      </c>
      <c r="E10" s="28">
        <f>Cobalt!D10</f>
        <v>1.0868</v>
      </c>
      <c r="F10" s="27" t="s">
        <v>274</v>
      </c>
    </row>
    <row r="11" spans="1:6" x14ac:dyDescent="0.25">
      <c r="A11" s="27" t="s">
        <v>133</v>
      </c>
      <c r="B11" s="27" t="s">
        <v>143</v>
      </c>
      <c r="C11" s="27" t="s">
        <v>145</v>
      </c>
      <c r="D11" s="27" t="s">
        <v>144</v>
      </c>
      <c r="E11" s="28">
        <f>Cobalt!D10*Cobalt!D42</f>
        <v>80.423199999999994</v>
      </c>
      <c r="F11" s="27" t="s">
        <v>275</v>
      </c>
    </row>
    <row r="12" spans="1:6" x14ac:dyDescent="0.25">
      <c r="A12" s="31" t="s">
        <v>270</v>
      </c>
      <c r="B12" s="31" t="s">
        <v>197</v>
      </c>
      <c r="C12" s="31" t="s">
        <v>198</v>
      </c>
      <c r="D12" s="31" t="s">
        <v>4</v>
      </c>
      <c r="E12" s="32">
        <v>1</v>
      </c>
      <c r="F12" s="31" t="s">
        <v>273</v>
      </c>
    </row>
    <row r="13" spans="1:6" x14ac:dyDescent="0.25">
      <c r="A13" s="27" t="s">
        <v>270</v>
      </c>
      <c r="B13" s="27" t="s">
        <v>199</v>
      </c>
      <c r="C13" s="27" t="s">
        <v>200</v>
      </c>
      <c r="D13" s="27" t="s">
        <v>4</v>
      </c>
      <c r="E13" s="28">
        <f>'Graphite - Natural'!D10</f>
        <v>1.01</v>
      </c>
      <c r="F13" s="27" t="s">
        <v>273</v>
      </c>
    </row>
    <row r="14" spans="1:6" x14ac:dyDescent="0.25">
      <c r="A14" s="27" t="s">
        <v>270</v>
      </c>
      <c r="B14" s="27" t="s">
        <v>63</v>
      </c>
      <c r="C14" s="27" t="s">
        <v>201</v>
      </c>
      <c r="D14" s="27" t="s">
        <v>4</v>
      </c>
      <c r="E14" s="28">
        <f>'Graphite - Natural'!D10*'Graphite - Natural'!D28</f>
        <v>1.1413</v>
      </c>
      <c r="F14" s="27" t="s">
        <v>273</v>
      </c>
    </row>
    <row r="15" spans="1:6" x14ac:dyDescent="0.25">
      <c r="A15" s="27" t="s">
        <v>270</v>
      </c>
      <c r="B15" s="27" t="s">
        <v>70</v>
      </c>
      <c r="C15" s="27" t="s">
        <v>71</v>
      </c>
      <c r="D15" s="27" t="s">
        <v>4</v>
      </c>
      <c r="E15" s="28">
        <f>'Graphite - Natural'!D10*'Graphite - Natural'!D28*'Graphite - Natural'!D49</f>
        <v>2.5336860000000003</v>
      </c>
      <c r="F15" s="27" t="s">
        <v>274</v>
      </c>
    </row>
    <row r="16" spans="1:6" x14ac:dyDescent="0.25">
      <c r="A16" s="27" t="s">
        <v>270</v>
      </c>
      <c r="B16" s="27" t="s">
        <v>78</v>
      </c>
      <c r="C16" s="27" t="s">
        <v>79</v>
      </c>
      <c r="D16" s="27" t="s">
        <v>4</v>
      </c>
      <c r="E16" s="28">
        <f>'Graphite - Natural'!D10*'Graphite - Natural'!D28*'Graphite - Natural'!D49*'Graphite - Natural'!D62</f>
        <v>24.298048740000002</v>
      </c>
      <c r="F16" s="27" t="s">
        <v>275</v>
      </c>
    </row>
    <row r="17" spans="1:6" x14ac:dyDescent="0.25">
      <c r="A17" s="31" t="s">
        <v>276</v>
      </c>
      <c r="B17" s="31" t="s">
        <v>257</v>
      </c>
      <c r="C17" s="31" t="s">
        <v>202</v>
      </c>
      <c r="D17" s="31" t="s">
        <v>4</v>
      </c>
      <c r="E17" s="32">
        <v>1</v>
      </c>
      <c r="F17" s="31" t="s">
        <v>273</v>
      </c>
    </row>
    <row r="18" spans="1:6" x14ac:dyDescent="0.25">
      <c r="A18" s="27" t="s">
        <v>276</v>
      </c>
      <c r="B18" s="27" t="s">
        <v>258</v>
      </c>
      <c r="C18" s="27" t="s">
        <v>103</v>
      </c>
      <c r="D18" s="27" t="s">
        <v>4</v>
      </c>
      <c r="E18" s="28">
        <f>'Graphite - Synthetic'!D10</f>
        <v>1.0204081632653061</v>
      </c>
      <c r="F18" s="27" t="s">
        <v>273</v>
      </c>
    </row>
    <row r="19" spans="1:6" x14ac:dyDescent="0.25">
      <c r="A19" s="27" t="s">
        <v>276</v>
      </c>
      <c r="B19" s="27" t="s">
        <v>262</v>
      </c>
      <c r="C19" s="27" t="s">
        <v>250</v>
      </c>
      <c r="D19" s="27" t="s">
        <v>4</v>
      </c>
      <c r="E19" s="28">
        <f>'Graphite - Synthetic'!D10*'Graphite - Synthetic'!D23</f>
        <v>0.81960495041390047</v>
      </c>
      <c r="F19" s="27" t="s">
        <v>274</v>
      </c>
    </row>
    <row r="20" spans="1:6" x14ac:dyDescent="0.25">
      <c r="A20" s="27" t="s">
        <v>276</v>
      </c>
      <c r="B20" s="27" t="s">
        <v>251</v>
      </c>
      <c r="C20" s="27" t="s">
        <v>252</v>
      </c>
      <c r="D20" s="27" t="s">
        <v>4</v>
      </c>
      <c r="E20" s="28">
        <f>'Graphite - Synthetic'!D10*'Graphite - Synthetic'!D24</f>
        <v>0.20490123760347512</v>
      </c>
      <c r="F20" s="27" t="s">
        <v>274</v>
      </c>
    </row>
    <row r="21" spans="1:6" x14ac:dyDescent="0.25">
      <c r="A21" s="27" t="s">
        <v>276</v>
      </c>
      <c r="B21" s="27" t="s">
        <v>253</v>
      </c>
      <c r="C21" s="27" t="s">
        <v>205</v>
      </c>
      <c r="D21" s="27" t="s">
        <v>18</v>
      </c>
      <c r="E21" s="28">
        <f>'Graphite - Synthetic'!D10*'Graphite - Synthetic'!D23*'Graphite - Synthetic'!D39</f>
        <v>1.1075742573160816</v>
      </c>
      <c r="F21" s="27" t="s">
        <v>275</v>
      </c>
    </row>
    <row r="22" spans="1:6" x14ac:dyDescent="0.25">
      <c r="A22" s="27" t="s">
        <v>276</v>
      </c>
      <c r="B22" s="27" t="s">
        <v>76</v>
      </c>
      <c r="C22" s="27" t="s">
        <v>77</v>
      </c>
      <c r="D22" s="27" t="s">
        <v>4</v>
      </c>
      <c r="E22" s="28">
        <f>'Graphite - Synthetic'!D10*'Graphite - Synthetic'!D24*'Graphite - Synthetic'!D55</f>
        <v>0.25829616326992055</v>
      </c>
      <c r="F22" s="27" t="s">
        <v>275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rgb="FF92D050"/>
  </sheetPr>
  <dimension ref="A1:F10"/>
  <sheetViews>
    <sheetView workbookViewId="0">
      <selection activeCell="F6" sqref="F6"/>
    </sheetView>
  </sheetViews>
  <sheetFormatPr defaultRowHeight="15" x14ac:dyDescent="0.25"/>
  <cols>
    <col min="1" max="1" width="22.42578125" customWidth="1"/>
    <col min="2" max="2" width="24.42578125" bestFit="1" customWidth="1"/>
    <col min="3" max="3" width="17.85546875" style="27" customWidth="1"/>
    <col min="4" max="4" width="14.5703125" style="27" customWidth="1"/>
    <col min="5" max="5" width="13.85546875" style="27" customWidth="1"/>
    <col min="6" max="6" width="9.140625" style="27"/>
  </cols>
  <sheetData>
    <row r="1" spans="1:6" x14ac:dyDescent="0.25">
      <c r="A1" t="s">
        <v>104</v>
      </c>
    </row>
    <row r="3" spans="1:6" ht="21" x14ac:dyDescent="0.35">
      <c r="A3" s="34" t="s">
        <v>326</v>
      </c>
    </row>
    <row r="5" spans="1:6" x14ac:dyDescent="0.25">
      <c r="A5" t="s">
        <v>318</v>
      </c>
      <c r="B5" t="s">
        <v>323</v>
      </c>
      <c r="C5" s="27" t="s">
        <v>320</v>
      </c>
      <c r="D5" s="27" t="s">
        <v>321</v>
      </c>
      <c r="E5" s="27" t="s">
        <v>322</v>
      </c>
      <c r="F5" s="27" t="s">
        <v>325</v>
      </c>
    </row>
    <row r="6" spans="1:6" x14ac:dyDescent="0.25">
      <c r="A6" t="s">
        <v>319</v>
      </c>
      <c r="B6" t="s">
        <v>324</v>
      </c>
      <c r="C6" s="30">
        <f>'Lithium - Brine'!D30*'Lithium - Brine'!D45*'Lithium - Brine'!D64</f>
        <v>1.0778061505465392E-2</v>
      </c>
      <c r="D6" s="28">
        <f>'Lithium - Brine'!D30*'Lithium - Brine'!D46</f>
        <v>2.5827948274061069E-2</v>
      </c>
      <c r="E6" s="28">
        <f>('Lithium - Brine'!D31)+('Lithium - Brine'!D30*'Lithium - Brine'!D46)+('Lithium - Brine'!D45*'Lithium - Brine'!D64)</f>
        <v>0.44085544527659637</v>
      </c>
      <c r="F6" s="30">
        <f>SUM(C6:E6)</f>
        <v>0.47746145505612281</v>
      </c>
    </row>
    <row r="7" spans="1:6" x14ac:dyDescent="0.25">
      <c r="A7" t="s">
        <v>327</v>
      </c>
      <c r="B7" t="s">
        <v>324</v>
      </c>
      <c r="C7" s="45" t="e">
        <f>'Lithium - Spodumene'!#REF!*'Lithium - Spodumene'!#REF!</f>
        <v>#REF!</v>
      </c>
      <c r="D7" s="45"/>
      <c r="E7" s="28" t="e">
        <f>'Lithium - Spodumene'!#REF!</f>
        <v>#REF!</v>
      </c>
      <c r="F7" s="30" t="e">
        <f t="shared" ref="F7:F10" si="0">SUM(C7:E7)</f>
        <v>#REF!</v>
      </c>
    </row>
    <row r="8" spans="1:6" x14ac:dyDescent="0.25">
      <c r="A8" t="s">
        <v>133</v>
      </c>
      <c r="B8" t="s">
        <v>329</v>
      </c>
      <c r="C8" s="28">
        <v>0</v>
      </c>
      <c r="D8" s="28">
        <f>Cobalt!D10*Cobalt!D43</f>
        <v>3.2698220276944441</v>
      </c>
      <c r="E8" s="28">
        <f>Cobalt!D13</f>
        <v>1.1514738888888889</v>
      </c>
      <c r="F8" s="30">
        <f t="shared" si="0"/>
        <v>4.4212959165833325</v>
      </c>
    </row>
    <row r="9" spans="1:6" x14ac:dyDescent="0.25">
      <c r="A9" t="s">
        <v>328</v>
      </c>
      <c r="B9" t="s">
        <v>330</v>
      </c>
      <c r="C9" s="28">
        <f>'Graphite - Natural'!D10*'Graphite - Natural'!D28*'Graphite - Natural'!D49*'Graphite - Natural'!D62*'Graphite - Natural'!D82</f>
        <v>0.211393024038</v>
      </c>
      <c r="D9" s="28">
        <f>'Graphite - Natural'!D10*'Graphite - Natural'!D28*'Graphite - Natural'!D49*'Graphite - Natural'!D63</f>
        <v>1.2820451160000002</v>
      </c>
      <c r="E9" s="28">
        <f>'Graphite - Natural'!D11+'Graphite - Natural'!D10*'Graphite - Natural'!D29+'Graphite - Natural'!D10*'Graphite - Natural'!D28*'Graphite - Natural'!D50</f>
        <v>7.2547800000000002</v>
      </c>
      <c r="F9" s="30">
        <f t="shared" si="0"/>
        <v>8.7482181400380004</v>
      </c>
    </row>
    <row r="10" spans="1:6" x14ac:dyDescent="0.25">
      <c r="A10" t="s">
        <v>331</v>
      </c>
      <c r="B10" t="s">
        <v>330</v>
      </c>
      <c r="D10" s="28" t="e">
        <f>('Graphite - Synthetic'!D10*'Graphite - Synthetic'!D23*'Graphite - Synthetic'!D40)+('Graphite - Synthetic'!D10*'Graphite - Synthetic'!D24*'Graphite - Synthetic'!#REF!)</f>
        <v>#REF!</v>
      </c>
      <c r="E10" s="28">
        <f>'Graphite - Synthetic'!D11</f>
        <v>2.5</v>
      </c>
      <c r="F10" s="30" t="e">
        <f t="shared" si="0"/>
        <v>#REF!</v>
      </c>
    </row>
  </sheetData>
  <mergeCells count="1">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Lithium - Brine</vt:lpstr>
      <vt:lpstr>Lithium - Spodumene</vt:lpstr>
      <vt:lpstr>Cobalt</vt:lpstr>
      <vt:lpstr>Graphite - Natural</vt:lpstr>
      <vt:lpstr>Graphite - Synthetic</vt:lpstr>
      <vt:lpstr>Datasets for breakdown</vt:lpstr>
      <vt:lpstr>Elec 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2024-03-06T16:00:41Z</dcterms:modified>
</cp:coreProperties>
</file>