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istrateir\Research\Projects\decarbonization_LIB_raw_materials\data\"/>
    </mc:Choice>
  </mc:AlternateContent>
  <xr:revisionPtr revIDLastSave="0" documentId="13_ncr:1_{0CD9267C-230F-4C32-BDB0-E201BD3784C0}" xr6:coauthVersionLast="47" xr6:coauthVersionMax="47" xr10:uidLastSave="{00000000-0000-0000-0000-000000000000}"/>
  <bookViews>
    <workbookView xWindow="-120" yWindow="-120" windowWidth="38640" windowHeight="21240" activeTab="6"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Others" sheetId="13" r:id="rId7"/>
    <sheet name="Datasets for breakdown" sheetId="10" r:id="rId8"/>
    <sheet name="Elec cons" sheetId="11" r:id="rId9"/>
  </sheets>
  <definedNames>
    <definedName name="_xlnm._FilterDatabase" localSheetId="3" hidden="1">Cobalt!$A$8:$XEY$8</definedName>
    <definedName name="_xlnm._FilterDatabase" localSheetId="5" hidden="1">'Graphite - Natural'!$A$1:$O$1</definedName>
    <definedName name="_xlnm._FilterDatabase" localSheetId="1" hidden="1">'Lithium - Brine'!$A$20:$J$20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4" l="1"/>
  <c r="D34" i="13"/>
  <c r="H34" i="13"/>
  <c r="H33" i="13"/>
  <c r="H12" i="4" l="1"/>
  <c r="D52" i="4"/>
  <c r="D64" i="4"/>
  <c r="F10" i="11" l="1"/>
  <c r="E10" i="11"/>
  <c r="D10" i="11"/>
  <c r="C10" i="11"/>
  <c r="H19" i="12"/>
  <c r="H18" i="12"/>
  <c r="H97" i="12"/>
  <c r="H96" i="12"/>
  <c r="H95" i="12"/>
  <c r="H94" i="12"/>
  <c r="H23" i="13"/>
  <c r="H22" i="13"/>
  <c r="H21" i="13"/>
  <c r="H20" i="13"/>
  <c r="H99" i="12"/>
  <c r="H66" i="2"/>
  <c r="H10" i="13"/>
  <c r="H9" i="13"/>
  <c r="H175" i="12"/>
  <c r="H174" i="12"/>
  <c r="H213" i="12"/>
  <c r="H214" i="12"/>
  <c r="H72" i="12" l="1"/>
  <c r="H71" i="12"/>
  <c r="H70" i="12"/>
  <c r="H69" i="12"/>
  <c r="H68" i="12"/>
  <c r="H67" i="12"/>
  <c r="H66" i="12"/>
  <c r="H65" i="12"/>
  <c r="H64" i="12"/>
  <c r="H63" i="12"/>
  <c r="H62" i="12"/>
  <c r="H61" i="12"/>
  <c r="H60" i="12"/>
  <c r="H59"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128" i="12"/>
  <c r="H152" i="12"/>
  <c r="H151" i="12"/>
  <c r="H131" i="12"/>
  <c r="H150" i="12"/>
  <c r="H149" i="12"/>
  <c r="H148" i="12"/>
  <c r="H146" i="12"/>
  <c r="H145" i="12"/>
  <c r="H144" i="12"/>
  <c r="H143" i="12"/>
  <c r="H142" i="12"/>
  <c r="H141" i="12"/>
  <c r="H147" i="12"/>
  <c r="H98" i="12"/>
  <c r="E7" i="11" l="1"/>
  <c r="C7" i="11"/>
  <c r="E15" i="10"/>
  <c r="C9" i="11" s="1"/>
  <c r="E14" i="10"/>
  <c r="D9" i="11" s="1"/>
  <c r="E13" i="10"/>
  <c r="E9" i="11" s="1"/>
  <c r="H89" i="12"/>
  <c r="H183" i="12"/>
  <c r="H189" i="12"/>
  <c r="H182" i="12"/>
  <c r="H181" i="12"/>
  <c r="H180" i="12"/>
  <c r="H186" i="12"/>
  <c r="H179" i="12"/>
  <c r="H184" i="12"/>
  <c r="H178" i="12"/>
  <c r="H177" i="12"/>
  <c r="H185" i="12"/>
  <c r="H170" i="12"/>
  <c r="H188" i="12"/>
  <c r="H187" i="12"/>
  <c r="H176" i="12"/>
  <c r="H173" i="12"/>
  <c r="H172" i="12"/>
  <c r="H171" i="12"/>
  <c r="H199" i="12"/>
  <c r="H198" i="12"/>
  <c r="H197" i="12"/>
  <c r="H196" i="12"/>
  <c r="H195" i="12"/>
  <c r="H194" i="12"/>
  <c r="H193" i="12"/>
  <c r="H192" i="12"/>
  <c r="H191" i="12"/>
  <c r="H190" i="12"/>
  <c r="H158" i="12"/>
  <c r="H157" i="12"/>
  <c r="H156" i="12"/>
  <c r="H155" i="12"/>
  <c r="H154" i="12"/>
  <c r="H153" i="12"/>
  <c r="H140" i="12"/>
  <c r="H139" i="12"/>
  <c r="H138" i="12"/>
  <c r="H137" i="12"/>
  <c r="H136" i="12"/>
  <c r="H135" i="12"/>
  <c r="H134" i="12"/>
  <c r="H133" i="12"/>
  <c r="H132" i="12"/>
  <c r="H130" i="12"/>
  <c r="H129" i="12"/>
  <c r="H123" i="12"/>
  <c r="H90" i="12"/>
  <c r="H127" i="12"/>
  <c r="H122" i="12"/>
  <c r="H121" i="12"/>
  <c r="H120" i="12"/>
  <c r="H124" i="12"/>
  <c r="H119" i="12"/>
  <c r="H118" i="12"/>
  <c r="H117" i="12"/>
  <c r="H126" i="12"/>
  <c r="H116" i="12"/>
  <c r="H115" i="12"/>
  <c r="H114" i="12"/>
  <c r="H113" i="12"/>
  <c r="H112" i="12"/>
  <c r="H111" i="12"/>
  <c r="H110" i="12"/>
  <c r="H109" i="12"/>
  <c r="H108" i="12"/>
  <c r="H125" i="12"/>
  <c r="H107" i="12"/>
  <c r="H106" i="12"/>
  <c r="H105" i="12"/>
  <c r="H104" i="12"/>
  <c r="H103" i="12"/>
  <c r="H102" i="12"/>
  <c r="H93" i="12"/>
  <c r="H92" i="12"/>
  <c r="H91" i="12"/>
  <c r="H101" i="12"/>
  <c r="H100" i="12"/>
  <c r="H88" i="12"/>
  <c r="H87" i="12"/>
  <c r="H169" i="12"/>
  <c r="H210" i="12"/>
  <c r="H240" i="12"/>
  <c r="H229" i="12"/>
  <c r="H239" i="12"/>
  <c r="H238" i="12"/>
  <c r="H228" i="12"/>
  <c r="H227" i="12"/>
  <c r="H237" i="12"/>
  <c r="H226" i="12"/>
  <c r="H225" i="12"/>
  <c r="H231" i="12"/>
  <c r="H230" i="12"/>
  <c r="H224" i="12"/>
  <c r="H223" i="12"/>
  <c r="H236" i="12"/>
  <c r="H235" i="12"/>
  <c r="H234" i="12"/>
  <c r="H233" i="12"/>
  <c r="H232" i="12"/>
  <c r="H222" i="12"/>
  <c r="H221" i="12"/>
  <c r="H217" i="12"/>
  <c r="H220" i="12"/>
  <c r="H216" i="12"/>
  <c r="H219" i="12"/>
  <c r="H215" i="12"/>
  <c r="H212" i="12"/>
  <c r="H218" i="12"/>
  <c r="H211" i="12"/>
  <c r="H209" i="12"/>
  <c r="H168" i="12"/>
  <c r="H167"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H32" i="6"/>
  <c r="H9" i="6"/>
  <c r="D11" i="6"/>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5" i="6"/>
  <c r="H84"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E19" i="10"/>
  <c r="E18" i="10"/>
  <c r="E17" i="10"/>
</calcChain>
</file>

<file path=xl/sharedStrings.xml><?xml version="1.0" encoding="utf-8"?>
<sst xmlns="http://schemas.openxmlformats.org/spreadsheetml/2006/main" count="2866" uniqueCount="528">
  <si>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</si>
  <si>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</si>
  <si>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</si>
  <si>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</si>
  <si>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</si>
  <si>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</si>
  <si>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</si>
  <si>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</si>
  <si>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</si>
  <si>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</si>
  <si>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</si>
  <si>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</si>
  <si>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</si>
  <si>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</si>
  <si>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</si>
  <si>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</si>
  <si>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</si>
  <si>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</si>
  <si>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</si>
  <si>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</si>
  <si>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</si>
  <si>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</si>
  <si>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</si>
  <si>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</si>
  <si>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</si>
  <si>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</si>
  <si>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</si>
  <si>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</si>
  <si>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</si>
  <si>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</si>
  <si>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4550 kWh/t</t>
  </si>
  <si>
    <t>megajoule</t>
  </si>
  <si>
    <t>diesel, burned in building machine</t>
  </si>
  <si>
    <t>0.249 kg/t, for forklift</t>
  </si>
  <si>
    <t>market for nitrogen, liquid</t>
  </si>
  <si>
    <t>nitrogen, liquid</t>
  </si>
  <si>
    <t>1.5 kg/t</t>
  </si>
  <si>
    <t>1010 purified graphite/t</t>
  </si>
  <si>
    <t>market for pitch</t>
  </si>
  <si>
    <t>pitch</t>
  </si>
  <si>
    <t>50 kg pitch oil/t</t>
  </si>
  <si>
    <t>Carbon dioxide, fossil</t>
  </si>
  <si>
    <t>air</t>
  </si>
  <si>
    <t>biosphere</t>
  </si>
  <si>
    <t>64.407 kg CO2/t</t>
  </si>
  <si>
    <t>Nitrogen</t>
  </si>
  <si>
    <t>1.5 kg N/t</t>
  </si>
  <si>
    <t>305 kWh/t</t>
  </si>
  <si>
    <t>cubic meter</t>
  </si>
  <si>
    <t>hydrogen fluoride</t>
  </si>
  <si>
    <t>market for hydrochloric acid, without water, in 30% solution state</t>
  </si>
  <si>
    <t>hydrochloric acid, without water, in 30% solution state</t>
  </si>
  <si>
    <t>200 kg/t</t>
  </si>
  <si>
    <t>market for nitric acid, without water, in 50% solution state</t>
  </si>
  <si>
    <t>nitric acid, without water, in 50% solution state</t>
  </si>
  <si>
    <t>100 kg/t</t>
  </si>
  <si>
    <t>market for tap water</t>
  </si>
  <si>
    <t>tap water</t>
  </si>
  <si>
    <t>25 m3/t</t>
  </si>
  <si>
    <t>market for lime</t>
  </si>
  <si>
    <t>lime</t>
  </si>
  <si>
    <t>400 kg/t</t>
  </si>
  <si>
    <t>natural graphite spheronization</t>
  </si>
  <si>
    <t>Water</t>
  </si>
  <si>
    <t>320.145 kg, as steam to air</t>
  </si>
  <si>
    <t>market for wastewater, average</t>
  </si>
  <si>
    <t>wastewater, average</t>
  </si>
  <si>
    <t>2100 kWh/t</t>
  </si>
  <si>
    <t>0.415 kg/t, for forklift</t>
  </si>
  <si>
    <t>natural graphite concentration</t>
  </si>
  <si>
    <t>graphite ore, concentrated</t>
  </si>
  <si>
    <t>2220 kg/t</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</si>
  <si>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</si>
  <si>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506 kWh/t</t>
  </si>
  <si>
    <t>0.996 kg/t, for bulldozer</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</si>
  <si>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</si>
  <si>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</si>
  <si>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</si>
  <si>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</si>
  <si>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</si>
  <si>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</si>
  <si>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</si>
  <si>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</si>
  <si>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</si>
  <si>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</si>
  <si>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</si>
  <si>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</si>
  <si>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8.7 kWh/t</t>
  </si>
  <si>
    <t>2.241 kg diesel/t, 43.4 MJ/kg</t>
  </si>
  <si>
    <t>market for explosive, tovex</t>
  </si>
  <si>
    <t>explosive, tovex</t>
  </si>
  <si>
    <t>0.248 kg/t. Originally, "ammonium nitrate" is used.</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</si>
  <si>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</si>
  <si>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</si>
  <si>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</si>
  <si>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</si>
  <si>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</si>
  <si>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</si>
  <si>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</si>
  <si>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</si>
  <si>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</si>
  <si>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EV battery metals</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</si>
  <si>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</si>
  <si>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</si>
  <si>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</si>
  <si>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</si>
  <si>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</si>
  <si>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</si>
  <si>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</si>
  <si>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</si>
  <si>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</si>
  <si>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</si>
  <si>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</si>
  <si>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</si>
  <si>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</si>
  <si>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</si>
  <si>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</si>
  <si>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</si>
  <si>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</si>
  <si>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</si>
  <si>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</si>
  <si>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</si>
  <si>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</si>
  <si>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Production pathway</t>
  </si>
  <si>
    <t>Lithium</t>
  </si>
  <si>
    <t>Brine</t>
  </si>
  <si>
    <t>Spodumene</t>
  </si>
  <si>
    <t>Cobalt</t>
  </si>
  <si>
    <t>Nickel</t>
  </si>
  <si>
    <t>Graphite</t>
  </si>
  <si>
    <t>Natural 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</si>
  <si>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</si>
  <si>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</si>
  <si>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</si>
  <si>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</si>
  <si>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</si>
  <si>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</si>
  <si>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</si>
  <si>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</si>
  <si>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</si>
  <si>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</si>
  <si>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</si>
  <si>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</si>
  <si>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</si>
  <si>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</si>
  <si>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</si>
  <si>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</si>
  <si>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</si>
  <si>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</si>
  <si>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</si>
  <si>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</si>
  <si>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</si>
  <si>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</si>
  <si>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</si>
  <si>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</si>
  <si>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</si>
  <si>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</si>
  <si>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</si>
  <si>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</si>
  <si>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</si>
  <si>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</si>
  <si>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</si>
  <si>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</si>
  <si>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</si>
  <si>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</si>
  <si>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</si>
  <si>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</si>
  <si>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</si>
  <si>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</si>
  <si>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</si>
  <si>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</si>
  <si>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</si>
  <si>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</si>
  <si>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</si>
  <si>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</si>
  <si>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</si>
  <si>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</si>
  <si>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</si>
  <si>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DRC</t>
  </si>
  <si>
    <t>Battery-grade graphite</t>
  </si>
  <si>
    <t>natural graphite production, battery grade, from Heilongjiang</t>
  </si>
  <si>
    <t>natural graphite, battery grade</t>
  </si>
  <si>
    <t>natural graphite purification</t>
  </si>
  <si>
    <t>natural graphite, purified</t>
  </si>
  <si>
    <t>natural graphite, spherical</t>
  </si>
  <si>
    <t>Cobalt sulfate</t>
  </si>
  <si>
    <t>Nickel sulfate</t>
  </si>
  <si>
    <t>Average</t>
  </si>
  <si>
    <t>market for electricity, low voltage</t>
  </si>
  <si>
    <t>from "precipitation 1"</t>
  </si>
  <si>
    <t>including "filtering through water ion exchanger"</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</si>
  <si>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</si>
  <si>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</si>
  <si>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</si>
  <si>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</si>
  <si>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from manganese removal</t>
  </si>
  <si>
    <t>for pure water via reverse osmosis</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</si>
  <si>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</si>
  <si>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</si>
  <si>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</si>
  <si>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</si>
  <si>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</si>
  <si>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</si>
  <si>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</si>
  <si>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</si>
  <si>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</si>
  <si>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</si>
  <si>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</si>
  <si>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</si>
  <si>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</si>
  <si>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</si>
  <si>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</si>
  <si>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</si>
  <si>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</si>
  <si>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</si>
  <si>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</si>
  <si>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metal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</si>
  <si>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</si>
  <si>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</si>
  <si>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</si>
  <si>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</si>
  <si>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</si>
  <si>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</si>
  <si>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</si>
  <si>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</si>
  <si>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</si>
  <si>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</si>
  <si>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</si>
  <si>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</si>
  <si>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</si>
  <si>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</si>
  <si>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</si>
  <si>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</si>
  <si>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</si>
  <si>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</si>
  <si>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</si>
  <si>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</si>
  <si>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</si>
  <si>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</si>
  <si>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</si>
  <si>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</si>
  <si>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</si>
  <si>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</si>
  <si>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</si>
  <si>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</si>
  <si>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</si>
  <si>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</si>
  <si>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</si>
  <si>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</si>
  <si>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</si>
  <si>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as "dearomatized hydrocarbon fluid production" in the original dataset, requiring 2 kg of kersone per kg</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</si>
  <si>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</si>
  <si>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</si>
  <si>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</si>
  <si>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</si>
  <si>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</si>
  <si>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</si>
  <si>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</si>
  <si>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</si>
  <si>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</si>
  <si>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</si>
  <si>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</si>
  <si>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</si>
  <si>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</si>
  <si>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</si>
  <si>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</si>
  <si>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</si>
  <si>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</si>
  <si>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</si>
  <si>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transport over 240 km from Salar de Atacama to Antofagasta for purification and refining</t>
  </si>
  <si>
    <t>lithium hydroxide production, Salar de Atacama</t>
  </si>
  <si>
    <t>lithium hydroxide, battery grade</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</si>
  <si>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</si>
  <si>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heat, from steam</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</si>
  <si>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</si>
  <si>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</si>
  <si>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</si>
  <si>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</si>
  <si>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</si>
  <si>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</si>
  <si>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</si>
  <si>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</si>
  <si>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</si>
  <si>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</si>
  <si>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</si>
  <si>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</si>
  <si>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</si>
  <si>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</si>
  <si>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</si>
  <si>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</si>
  <si>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Lithium hydroxide</t>
  </si>
  <si>
    <t>market for hydrogen fluoride</t>
  </si>
  <si>
    <t>180 kg/t. Original "hydrofluoric acid"</t>
  </si>
  <si>
    <t>including electricity from "washing", "precipitation 1", "filtering through water ion exchanger"; medium voltage as assumed in ecoinvent dataset</t>
  </si>
  <si>
    <t>including electricity from "filtering through water ion exchanger"; medium voltage as assumed in ecoinvent dataset</t>
  </si>
  <si>
    <t>including electricity consumption for pure water via reverse osmosis; low voltage as in ecoinvent dataset</t>
  </si>
  <si>
    <t>ecoinvent-3.10-cutoff</t>
  </si>
  <si>
    <t>ecoinvent-3.10-biosphere</t>
  </si>
  <si>
    <t>steam production, as energy carrier, from natural gas</t>
  </si>
  <si>
    <t>Adapted from the ecoinvent dataset "steam production, as energy carrier, in chemical industry" to represent only natural gas</t>
  </si>
  <si>
    <t>including heat from "precipitation 2", "washing", "precipitation 1"</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</si>
  <si>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</si>
  <si>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</si>
  <si>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</si>
  <si>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50 kg hard coal/t concentrate, 28.9 MJ/kg</t>
  </si>
  <si>
    <t>1050 MJ/t</t>
  </si>
  <si>
    <t>market activity is considered in the original dataset</t>
  </si>
  <si>
    <t>Mineral resource</t>
  </si>
  <si>
    <t>LCI data description and source</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</si>
  <si>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</si>
  <si>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</si>
  <si>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</si>
  <si>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</si>
  <si>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</si>
  <si>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</si>
  <si>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</si>
  <si>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</si>
  <si>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</si>
  <si>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</si>
  <si>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</si>
  <si>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</si>
  <si>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</si>
  <si>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</si>
  <si>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</si>
  <si>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</si>
  <si>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</si>
  <si>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</si>
  <si>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</si>
  <si>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</si>
  <si>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</si>
  <si>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</si>
  <si>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</si>
  <si>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</si>
  <si>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</si>
  <si>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</si>
  <si>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</si>
  <si>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</si>
  <si>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</si>
  <si>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</si>
  <si>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</si>
  <si>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</si>
  <si>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</si>
  <si>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</si>
  <si>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</si>
  <si>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</si>
  <si>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</si>
  <si>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</si>
  <si>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</si>
  <si>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</si>
  <si>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</si>
  <si>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</si>
  <si>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</si>
  <si>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</si>
  <si>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</si>
  <si>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</si>
  <si>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</si>
  <si>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</si>
  <si>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</si>
  <si>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</si>
  <si>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</si>
  <si>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</si>
  <si>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</si>
  <si>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</si>
  <si>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</si>
  <si>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</si>
  <si>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</si>
  <si>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</si>
  <si>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</si>
  <si>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</si>
  <si>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</si>
  <si>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</si>
  <si>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</si>
  <si>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</si>
  <si>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</si>
  <si>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</si>
  <si>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</si>
  <si>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</si>
  <si>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</si>
  <si>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</si>
  <si>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</si>
  <si>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</si>
  <si>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</si>
  <si>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</si>
  <si>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</si>
  <si>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</si>
  <si>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</si>
  <si>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</si>
  <si>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</si>
  <si>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</si>
  <si>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</si>
  <si>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</si>
  <si>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</si>
  <si>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</si>
  <si>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</si>
  <si>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</si>
  <si>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</si>
  <si>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</si>
  <si>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</si>
  <si>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</si>
  <si>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</si>
  <si>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</si>
  <si>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</si>
  <si>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</si>
  <si>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</si>
  <si>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</si>
  <si>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</si>
  <si>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</si>
  <si>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</si>
  <si>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</si>
  <si>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</si>
  <si>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</si>
  <si>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</si>
  <si>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</si>
  <si>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</si>
  <si>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</si>
  <si>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</si>
  <si>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</si>
  <si>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</si>
  <si>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</si>
  <si>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</si>
  <si>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</si>
  <si>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Source: The Nickel Institute, 2021. Summary Life Cycle Assessment Report: Nickel Sulphate Hexahydrate.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</si>
  <si>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</si>
  <si>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</si>
  <si>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</si>
  <si>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</si>
  <si>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</si>
  <si>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</si>
  <si>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</si>
  <si>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</si>
  <si>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</si>
  <si>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</si>
  <si>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</si>
  <si>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</si>
  <si>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</si>
  <si>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</si>
  <si>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The Nickel Institute, 2020. Life cycle assessment of nickel products. Nickel Inst. 21, 1559–1572. https://doi.org/10.1007/s11367-016-1085-x</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</si>
  <si>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</si>
  <si>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</si>
  <si>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</si>
  <si>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</si>
  <si>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</si>
  <si>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</si>
  <si>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</si>
  <si>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</si>
  <si>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</si>
  <si>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</si>
  <si>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</si>
  <si>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</si>
  <si>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</si>
  <si>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</si>
  <si>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</si>
  <si>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</si>
  <si>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</si>
  <si>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</si>
  <si>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</si>
  <si>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</si>
  <si>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</si>
  <si>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</si>
  <si>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</si>
  <si>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</si>
  <si>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</si>
  <si>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</si>
  <si>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</si>
  <si>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</si>
  <si>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</si>
  <si>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</si>
  <si>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</si>
  <si>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</si>
  <si>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</si>
  <si>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</si>
  <si>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</si>
  <si>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</si>
  <si>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</si>
  <si>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</si>
  <si>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</si>
  <si>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</si>
  <si>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</si>
  <si>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</si>
  <si>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</si>
  <si>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</si>
  <si>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</si>
  <si>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</si>
  <si>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</si>
  <si>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</si>
  <si>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</si>
  <si>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</si>
  <si>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</si>
  <si>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</si>
  <si>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</si>
  <si>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</si>
  <si>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</si>
  <si>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</si>
  <si>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</si>
  <si>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</si>
  <si>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</si>
  <si>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</si>
  <si>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</si>
  <si>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</si>
  <si>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</si>
  <si>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</si>
  <si>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</si>
  <si>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</si>
  <si>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</si>
  <si>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</si>
  <si>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</si>
  <si>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</si>
  <si>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</si>
  <si>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</si>
  <si>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</si>
  <si>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</si>
  <si>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</si>
  <si>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</si>
  <si>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</si>
  <si>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</si>
  <si>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</si>
  <si>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</si>
  <si>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</si>
  <si>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</si>
  <si>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</si>
  <si>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</si>
  <si>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 xml:space="preserve">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</si>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</sst>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E+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0" fillId="0" borderId="1" xfId="0" applyBorder="1" applyAlignment="1">
      <alignment horizontal="left" vertical="top"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0" fontId="0" fillId="0" borderId="1" xfId="0" applyBorder="1" applyAlignment="1">
      <alignment horizontal="left" vertical="top" wrapText="1"/>
    </xf>
    <xf numFmtId="16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2"/>
  <sheetViews>
    <sheetView showGridLines="0" zoomScale="85" zoomScaleNormal="85" workbookViewId="0">
      <selection activeCell="D10" sqref="D10"/>
    </sheetView>
  </sheetViews>
  <sheetFormatPr defaultRowHeight="15" x14ac:dyDescent="0.25"/>
  <cols>
    <col min="1" max="1" width="19.7109375" customWidth="1"/>
    <col min="2" max="2" width="20.5703125" customWidth="1"/>
    <col min="3" max="3" width="19" bestFit="1" customWidth="1"/>
    <col min="4" max="4" width="160.140625" customWidth="1"/>
  </cols>
  <sheetData>
    <row r="1" spans="1:4" x14ac:dyDescent="0.25">
      <c r="A1" t="s">
        <v>100</v>
      </c>
    </row>
    <row r="3" spans="1:4" x14ac:dyDescent="0.25">
      <c r="A3" t="s">
        <v>0</v>
      </c>
      <c r="B3" s="2" t="s">
        <v>101</v>
      </c>
    </row>
    <row r="4" spans="1:4" x14ac:dyDescent="0.25">
      <c r="A4" t="s">
        <v>134</v>
      </c>
      <c r="B4" s="2" t="s">
        <v>296</v>
      </c>
      <c r="D4" s="1"/>
    </row>
    <row r="5" spans="1:4" x14ac:dyDescent="0.25">
      <c r="A5" t="s">
        <v>138</v>
      </c>
      <c r="B5" s="2" t="s">
        <v>297</v>
      </c>
      <c r="D5" s="1"/>
    </row>
    <row r="6" spans="1:4" x14ac:dyDescent="0.25">
      <c r="B6" s="1"/>
    </row>
    <row r="7" spans="1:4" x14ac:dyDescent="0.25">
      <c r="A7" s="30" t="s">
        <v>307</v>
      </c>
      <c r="B7" s="30" t="s">
        <v>133</v>
      </c>
      <c r="C7" s="30" t="s">
        <v>123</v>
      </c>
      <c r="D7" s="30" t="s">
        <v>308</v>
      </c>
    </row>
    <row r="8" spans="1:4" ht="45" x14ac:dyDescent="0.25">
      <c r="A8" s="49" t="s">
        <v>124</v>
      </c>
      <c r="B8" s="49" t="s">
        <v>290</v>
      </c>
      <c r="C8" s="32" t="s">
        <v>125</v>
      </c>
      <c r="D8" s="33" t="s">
        <v>309</v>
      </c>
    </row>
    <row r="9" spans="1:4" ht="30" x14ac:dyDescent="0.25">
      <c r="A9" s="49"/>
      <c r="B9" s="49"/>
      <c r="C9" s="32" t="s">
        <v>126</v>
      </c>
      <c r="D9" s="33" t="s">
        <v>418</v>
      </c>
    </row>
    <row r="10" spans="1:4" ht="60" x14ac:dyDescent="0.25">
      <c r="A10" s="34" t="s">
        <v>127</v>
      </c>
      <c r="B10" s="34" t="s">
        <v>185</v>
      </c>
      <c r="C10" s="32" t="s">
        <v>178</v>
      </c>
      <c r="D10" s="34" t="s">
        <v>524</v>
      </c>
    </row>
    <row r="11" spans="1:4" ht="150" x14ac:dyDescent="0.25">
      <c r="A11" s="34" t="s">
        <v>128</v>
      </c>
      <c r="B11" s="34" t="s">
        <v>186</v>
      </c>
      <c r="C11" s="32" t="s">
        <v>187</v>
      </c>
      <c r="D11" s="34" t="s">
        <v>419</v>
      </c>
    </row>
    <row r="12" spans="1:4" ht="45" x14ac:dyDescent="0.25">
      <c r="A12" s="34" t="s">
        <v>129</v>
      </c>
      <c r="B12" s="31" t="s">
        <v>179</v>
      </c>
      <c r="C12" s="32" t="s">
        <v>130</v>
      </c>
      <c r="D12" s="33" t="s">
        <v>317</v>
      </c>
    </row>
    <row r="14" spans="1:4" x14ac:dyDescent="0.25">
      <c r="A14" s="1" t="s">
        <v>131</v>
      </c>
      <c r="B14" s="1"/>
    </row>
    <row r="15" spans="1:4" x14ac:dyDescent="0.25">
      <c r="A15" t="s">
        <v>132</v>
      </c>
    </row>
    <row r="16" spans="1:4" x14ac:dyDescent="0.25">
      <c r="A16" t="s">
        <v>314</v>
      </c>
    </row>
    <row r="17" spans="1:1" x14ac:dyDescent="0.25">
      <c r="A17" t="s">
        <v>310</v>
      </c>
    </row>
    <row r="18" spans="1:1" x14ac:dyDescent="0.25">
      <c r="A18" t="s">
        <v>311</v>
      </c>
    </row>
    <row r="19" spans="1:1" x14ac:dyDescent="0.25">
      <c r="A19" t="s">
        <v>312</v>
      </c>
    </row>
    <row r="20" spans="1:1" x14ac:dyDescent="0.25">
      <c r="A20" t="s">
        <v>313</v>
      </c>
    </row>
    <row r="21" spans="1:1" x14ac:dyDescent="0.25">
      <c r="A21" t="s">
        <v>315</v>
      </c>
    </row>
    <row r="22" spans="1:1" x14ac:dyDescent="0.25">
      <c r="A22" t="s">
        <v>316</v>
      </c>
    </row>
  </sheetData>
  <mergeCells count="2">
    <mergeCell ref="A8:A9"/>
    <mergeCell ref="B8:B9"/>
  </mergeCells>
  <hyperlinks>
    <hyperlink ref="C8" location="'Lithium - Brine'!A1" display="Brine" xr:uid="{A6178223-0DFE-441E-993C-C689A413FF78}"/>
    <hyperlink ref="C9" location="'Lithium - Spodumene'!A1" display="Spodumene" xr:uid="{56615C88-FFD8-469C-95AA-318BB2EBB2B5}"/>
    <hyperlink ref="C12" location="'Graphite - Natural'!A1" display="Natural graphite" xr:uid="{C38581DC-A7F9-406A-8B1D-3DB06C8400A4}"/>
    <hyperlink ref="C11" location="Nickel!A1" display="Average" xr:uid="{6EFA70C4-9183-4377-9D9B-9110212831A2}"/>
    <hyperlink ref="C10" location="Cobalt!A1" display="DRC" xr:uid="{601FC3FB-F39C-4E43-B47D-37A9CFA21D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85" zoomScaleNormal="85" workbookViewId="0">
      <selection activeCell="B33" sqref="B33"/>
    </sheetView>
  </sheetViews>
  <sheetFormatPr defaultColWidth="8.85546875" defaultRowHeight="15" x14ac:dyDescent="0.25"/>
  <cols>
    <col min="1" max="1" width="49.42578125" style="6" customWidth="1"/>
    <col min="2" max="2" width="36.42578125" style="6" customWidth="1"/>
    <col min="3" max="3" width="8.140625" style="6" bestFit="1" customWidth="1"/>
    <col min="4" max="4" width="10.42578125" style="6" customWidth="1"/>
    <col min="5" max="5" width="17.7109375" style="6" bestFit="1" customWidth="1"/>
    <col min="6" max="6" width="13.42578125" style="6" bestFit="1" customWidth="1"/>
    <col min="7" max="7" width="25.5703125" style="6" bestFit="1" customWidth="1"/>
    <col min="8" max="8" width="20.42578125" style="6" bestFit="1" customWidth="1"/>
  </cols>
  <sheetData>
    <row r="1" spans="1:9" x14ac:dyDescent="0.25">
      <c r="A1" s="7" t="s">
        <v>0</v>
      </c>
      <c r="B1" s="7" t="str">
        <f>Intro!B3</f>
        <v>EV battery metals</v>
      </c>
    </row>
    <row r="2" spans="1:9" s="4" customFormat="1" x14ac:dyDescent="0.25">
      <c r="A2" s="8"/>
      <c r="B2" s="8"/>
      <c r="C2" s="8"/>
      <c r="D2" s="8"/>
      <c r="E2" s="8"/>
      <c r="F2" s="8"/>
      <c r="G2" s="8"/>
      <c r="H2" s="8"/>
    </row>
    <row r="3" spans="1:9" s="1" customFormat="1" x14ac:dyDescent="0.25">
      <c r="A3" s="5" t="s">
        <v>1</v>
      </c>
      <c r="B3" s="5" t="s">
        <v>270</v>
      </c>
      <c r="C3" s="5"/>
      <c r="D3" s="5"/>
      <c r="E3" s="5"/>
      <c r="F3" s="5"/>
      <c r="G3" s="5"/>
      <c r="H3" s="5"/>
    </row>
    <row r="4" spans="1:9" x14ac:dyDescent="0.25">
      <c r="A4" s="5" t="s">
        <v>6</v>
      </c>
      <c r="B4" s="6" t="s">
        <v>271</v>
      </c>
    </row>
    <row r="5" spans="1:9" x14ac:dyDescent="0.25">
      <c r="A5" s="5" t="s">
        <v>3</v>
      </c>
      <c r="B5" s="6" t="s">
        <v>102</v>
      </c>
    </row>
    <row r="6" spans="1:9" x14ac:dyDescent="0.25">
      <c r="A6" s="5" t="s">
        <v>5</v>
      </c>
      <c r="B6" s="6">
        <v>1</v>
      </c>
    </row>
    <row r="7" spans="1:9" x14ac:dyDescent="0.25">
      <c r="A7" s="5" t="s">
        <v>7</v>
      </c>
      <c r="B7" s="6" t="s">
        <v>8</v>
      </c>
    </row>
    <row r="8" spans="1:9" x14ac:dyDescent="0.25">
      <c r="A8" s="5" t="s">
        <v>2</v>
      </c>
      <c r="B8" s="6" t="s">
        <v>272</v>
      </c>
    </row>
    <row r="9" spans="1:9" x14ac:dyDescent="0.25">
      <c r="A9" s="5" t="s">
        <v>9</v>
      </c>
    </row>
    <row r="10" spans="1:9" s="1" customFormat="1" ht="15.75" customHeight="1" x14ac:dyDescent="0.25">
      <c r="A10" s="5" t="s">
        <v>10</v>
      </c>
      <c r="B10" s="5" t="s">
        <v>6</v>
      </c>
      <c r="C10" s="5" t="s">
        <v>3</v>
      </c>
      <c r="D10" s="5" t="s">
        <v>11</v>
      </c>
      <c r="E10" s="5" t="s">
        <v>7</v>
      </c>
      <c r="F10" s="5" t="s">
        <v>13</v>
      </c>
      <c r="G10" s="5" t="s">
        <v>12</v>
      </c>
      <c r="H10" s="5" t="s">
        <v>0</v>
      </c>
      <c r="I10" s="5" t="s">
        <v>2</v>
      </c>
    </row>
    <row r="11" spans="1:9" x14ac:dyDescent="0.25">
      <c r="A11" s="6" t="s">
        <v>270</v>
      </c>
      <c r="B11" s="6" t="s">
        <v>271</v>
      </c>
      <c r="C11" s="6" t="s">
        <v>102</v>
      </c>
      <c r="D11" s="15">
        <v>1</v>
      </c>
      <c r="E11" s="6" t="s">
        <v>8</v>
      </c>
      <c r="F11" s="6" t="s">
        <v>14</v>
      </c>
      <c r="H11" s="6" t="str">
        <f>Intro!$B$3</f>
        <v>EV battery metals</v>
      </c>
    </row>
    <row r="12" spans="1:9" x14ac:dyDescent="0.25">
      <c r="A12" s="6" t="s">
        <v>267</v>
      </c>
      <c r="B12" s="6" t="s">
        <v>121</v>
      </c>
      <c r="C12" s="6" t="s">
        <v>102</v>
      </c>
      <c r="D12" s="15">
        <v>1.05</v>
      </c>
      <c r="E12" s="6" t="s">
        <v>8</v>
      </c>
      <c r="F12" s="6" t="s">
        <v>15</v>
      </c>
      <c r="H12" s="6" t="s">
        <v>101</v>
      </c>
    </row>
    <row r="13" spans="1:9" x14ac:dyDescent="0.25">
      <c r="A13" s="6" t="s">
        <v>209</v>
      </c>
      <c r="B13" s="6" t="s">
        <v>29</v>
      </c>
      <c r="C13" s="6" t="s">
        <v>102</v>
      </c>
      <c r="D13" s="15">
        <f>5000/3.6/1000</f>
        <v>1.3888888888888888</v>
      </c>
      <c r="E13" s="6" t="s">
        <v>28</v>
      </c>
      <c r="F13" s="6" t="s">
        <v>15</v>
      </c>
      <c r="H13" s="6" t="str">
        <f>Intro!$B$4</f>
        <v>ecoinvent-3.10-cutoff</v>
      </c>
      <c r="I13" t="s">
        <v>293</v>
      </c>
    </row>
    <row r="14" spans="1:9" x14ac:dyDescent="0.25">
      <c r="A14" s="6" t="s">
        <v>98</v>
      </c>
      <c r="B14" s="6" t="s">
        <v>99</v>
      </c>
      <c r="C14" s="6" t="s">
        <v>24</v>
      </c>
      <c r="D14" s="26">
        <f>21*0.9</f>
        <v>18.900000000000002</v>
      </c>
      <c r="E14" s="6" t="s">
        <v>31</v>
      </c>
      <c r="F14" s="6" t="s">
        <v>15</v>
      </c>
      <c r="H14" s="6" t="str">
        <f>Intro!$B$4</f>
        <v>ecoinvent-3.10-cutoff</v>
      </c>
      <c r="I14" t="s">
        <v>301</v>
      </c>
    </row>
    <row r="15" spans="1:9" x14ac:dyDescent="0.25">
      <c r="A15" s="6" t="s">
        <v>32</v>
      </c>
      <c r="B15" s="6" t="s">
        <v>32</v>
      </c>
      <c r="C15" s="6" t="s">
        <v>18</v>
      </c>
      <c r="D15" s="15">
        <v>3</v>
      </c>
      <c r="E15" s="6" t="s">
        <v>31</v>
      </c>
      <c r="F15" s="6" t="s">
        <v>15</v>
      </c>
      <c r="H15" s="6" t="str">
        <f>Intro!$B$4</f>
        <v>ecoinvent-3.10-cutoff</v>
      </c>
    </row>
    <row r="16" spans="1:9" x14ac:dyDescent="0.25">
      <c r="A16" s="6" t="s">
        <v>248</v>
      </c>
      <c r="B16" s="6" t="s">
        <v>247</v>
      </c>
      <c r="C16" s="6" t="s">
        <v>24</v>
      </c>
      <c r="D16" s="15">
        <v>1.1499999999999999</v>
      </c>
      <c r="E16" s="6" t="s">
        <v>8</v>
      </c>
      <c r="F16" s="6" t="s">
        <v>15</v>
      </c>
      <c r="H16" s="6" t="str">
        <f>Intro!$B$4</f>
        <v>ecoinvent-3.10-cutoff</v>
      </c>
    </row>
    <row r="17" spans="1:9" x14ac:dyDescent="0.25">
      <c r="A17" s="6" t="s">
        <v>56</v>
      </c>
      <c r="B17" s="6" t="s">
        <v>57</v>
      </c>
      <c r="C17" s="6" t="s">
        <v>24</v>
      </c>
      <c r="D17" s="15">
        <f>0.5/997</f>
        <v>5.0150451354062187E-4</v>
      </c>
      <c r="E17" s="6" t="s">
        <v>8</v>
      </c>
      <c r="F17" s="6" t="s">
        <v>15</v>
      </c>
      <c r="H17" s="6" t="str">
        <f>Intro!$B$4</f>
        <v>ecoinvent-3.10-cutoff</v>
      </c>
    </row>
    <row r="18" spans="1:9" x14ac:dyDescent="0.25">
      <c r="A18" s="6" t="s">
        <v>206</v>
      </c>
      <c r="D18" s="14">
        <f>100/1000000</f>
        <v>1E-4</v>
      </c>
      <c r="E18" s="6" t="s">
        <v>8</v>
      </c>
      <c r="F18" s="6" t="s">
        <v>43</v>
      </c>
      <c r="G18" s="6" t="s">
        <v>212</v>
      </c>
      <c r="H18" s="6" t="s">
        <v>104</v>
      </c>
    </row>
    <row r="19" spans="1:9" x14ac:dyDescent="0.25">
      <c r="A19" s="6" t="s">
        <v>207</v>
      </c>
      <c r="D19" s="14">
        <f>50/1000000</f>
        <v>5.0000000000000002E-5</v>
      </c>
      <c r="E19" s="6" t="s">
        <v>8</v>
      </c>
      <c r="F19" s="6" t="s">
        <v>43</v>
      </c>
      <c r="G19" s="6" t="s">
        <v>212</v>
      </c>
      <c r="H19" s="6" t="s">
        <v>104</v>
      </c>
    </row>
    <row r="20" spans="1:9" s="4" customFormat="1" x14ac:dyDescent="0.25">
      <c r="A20" s="8"/>
      <c r="B20" s="8"/>
      <c r="C20" s="8"/>
      <c r="D20" s="8"/>
      <c r="E20" s="8"/>
      <c r="F20" s="8"/>
      <c r="G20" s="8"/>
      <c r="H20" s="8"/>
    </row>
    <row r="21" spans="1:9" s="1" customFormat="1" x14ac:dyDescent="0.25">
      <c r="A21" s="5" t="s">
        <v>1</v>
      </c>
      <c r="B21" s="5" t="s">
        <v>267</v>
      </c>
      <c r="C21" s="5"/>
      <c r="D21" s="5"/>
      <c r="E21" s="5"/>
      <c r="F21" s="5"/>
      <c r="G21" s="5"/>
      <c r="H21" s="5"/>
    </row>
    <row r="22" spans="1:9" x14ac:dyDescent="0.25">
      <c r="A22" s="5" t="s">
        <v>6</v>
      </c>
      <c r="B22" s="6" t="s">
        <v>121</v>
      </c>
    </row>
    <row r="23" spans="1:9" x14ac:dyDescent="0.25">
      <c r="A23" s="5" t="s">
        <v>3</v>
      </c>
      <c r="B23" s="6" t="s">
        <v>102</v>
      </c>
    </row>
    <row r="24" spans="1:9" x14ac:dyDescent="0.25">
      <c r="A24" s="5" t="s">
        <v>5</v>
      </c>
      <c r="B24" s="6">
        <v>1</v>
      </c>
    </row>
    <row r="25" spans="1:9" x14ac:dyDescent="0.25">
      <c r="A25" s="5" t="s">
        <v>7</v>
      </c>
      <c r="B25" s="6" t="s">
        <v>8</v>
      </c>
    </row>
    <row r="26" spans="1:9" x14ac:dyDescent="0.25">
      <c r="A26" s="5" t="s">
        <v>2</v>
      </c>
      <c r="B26" s="6" t="s">
        <v>122</v>
      </c>
    </row>
    <row r="27" spans="1:9" x14ac:dyDescent="0.25">
      <c r="A27" s="5" t="s">
        <v>9</v>
      </c>
    </row>
    <row r="28" spans="1:9" s="1" customFormat="1" x14ac:dyDescent="0.25">
      <c r="A28" s="5" t="s">
        <v>10</v>
      </c>
      <c r="B28" s="5" t="s">
        <v>6</v>
      </c>
      <c r="C28" s="5" t="s">
        <v>3</v>
      </c>
      <c r="D28" s="5" t="s">
        <v>11</v>
      </c>
      <c r="E28" s="5" t="s">
        <v>7</v>
      </c>
      <c r="F28" s="5" t="s">
        <v>13</v>
      </c>
      <c r="G28" s="5" t="s">
        <v>12</v>
      </c>
      <c r="H28" s="5" t="s">
        <v>0</v>
      </c>
      <c r="I28" s="5" t="s">
        <v>2</v>
      </c>
    </row>
    <row r="29" spans="1:9" x14ac:dyDescent="0.25">
      <c r="A29" s="6" t="s">
        <v>267</v>
      </c>
      <c r="B29" s="6" t="s">
        <v>121</v>
      </c>
      <c r="C29" s="6" t="s">
        <v>102</v>
      </c>
      <c r="D29" s="15">
        <v>1</v>
      </c>
      <c r="E29" s="6" t="s">
        <v>8</v>
      </c>
      <c r="F29" s="6" t="s">
        <v>14</v>
      </c>
      <c r="H29" s="6" t="str">
        <f>Intro!$B$3</f>
        <v>EV battery metals</v>
      </c>
    </row>
    <row r="30" spans="1:9" x14ac:dyDescent="0.25">
      <c r="A30" s="6" t="s">
        <v>268</v>
      </c>
      <c r="B30" s="6" t="s">
        <v>192</v>
      </c>
      <c r="C30" s="6" t="s">
        <v>102</v>
      </c>
      <c r="D30" s="15">
        <v>21.79506169541488</v>
      </c>
      <c r="E30" s="6" t="s">
        <v>8</v>
      </c>
      <c r="F30" s="6" t="s">
        <v>15</v>
      </c>
      <c r="H30" s="6" t="str">
        <f>Intro!$B$3</f>
        <v>EV battery metals</v>
      </c>
    </row>
    <row r="31" spans="1:9" x14ac:dyDescent="0.25">
      <c r="A31" s="6" t="s">
        <v>209</v>
      </c>
      <c r="B31" s="6" t="s">
        <v>29</v>
      </c>
      <c r="C31" s="6" t="s">
        <v>102</v>
      </c>
      <c r="D31" s="15">
        <v>0.4145329784893011</v>
      </c>
      <c r="E31" s="6" t="s">
        <v>28</v>
      </c>
      <c r="F31" s="6" t="s">
        <v>15</v>
      </c>
      <c r="H31" s="6" t="str">
        <f>Intro!$B$4</f>
        <v>ecoinvent-3.10-cutoff</v>
      </c>
      <c r="I31" t="s">
        <v>293</v>
      </c>
    </row>
    <row r="32" spans="1:9" x14ac:dyDescent="0.25">
      <c r="A32" s="6" t="s">
        <v>98</v>
      </c>
      <c r="B32" s="6" t="s">
        <v>99</v>
      </c>
      <c r="C32" s="6" t="s">
        <v>24</v>
      </c>
      <c r="D32" s="15">
        <v>22.867800020038139</v>
      </c>
      <c r="E32" s="6" t="s">
        <v>31</v>
      </c>
      <c r="F32" s="6" t="s">
        <v>15</v>
      </c>
      <c r="H32" s="6" t="str">
        <f>Intro!$B$4</f>
        <v>ecoinvent-3.10-cutoff</v>
      </c>
      <c r="I32" t="s">
        <v>300</v>
      </c>
    </row>
    <row r="33" spans="1:10" x14ac:dyDescent="0.25">
      <c r="A33" s="6" t="s">
        <v>197</v>
      </c>
      <c r="B33" s="6" t="s">
        <v>198</v>
      </c>
      <c r="C33" s="6" t="s">
        <v>24</v>
      </c>
      <c r="D33" s="15">
        <v>2.0487995361037497</v>
      </c>
      <c r="E33" s="6" t="s">
        <v>8</v>
      </c>
      <c r="F33" s="6" t="s">
        <v>15</v>
      </c>
      <c r="H33" s="6" t="str">
        <f>Intro!$B$4</f>
        <v>ecoinvent-3.10-cutoff</v>
      </c>
      <c r="I33" t="s">
        <v>189</v>
      </c>
    </row>
    <row r="34" spans="1:10" x14ac:dyDescent="0.25">
      <c r="A34" s="6" t="s">
        <v>103</v>
      </c>
      <c r="D34" s="15">
        <v>2.9466740911820659E-2</v>
      </c>
      <c r="E34" s="6" t="s">
        <v>48</v>
      </c>
      <c r="F34" s="6" t="s">
        <v>43</v>
      </c>
      <c r="G34" s="6" t="s">
        <v>97</v>
      </c>
      <c r="H34" s="6" t="str">
        <f>Intro!$B$5</f>
        <v>ecoinvent-3.10-biosphere</v>
      </c>
      <c r="I34" s="6" t="s">
        <v>190</v>
      </c>
    </row>
    <row r="35" spans="1:10" s="4" customFormat="1" x14ac:dyDescent="0.25">
      <c r="A35" s="8"/>
      <c r="B35" s="8"/>
      <c r="C35" s="8"/>
      <c r="D35" s="8"/>
      <c r="E35" s="8"/>
      <c r="F35" s="8"/>
      <c r="G35" s="8"/>
      <c r="H35" s="8"/>
    </row>
    <row r="36" spans="1:10" x14ac:dyDescent="0.25">
      <c r="A36" s="5" t="s">
        <v>1</v>
      </c>
      <c r="B36" s="5" t="s">
        <v>268</v>
      </c>
      <c r="C36" s="5"/>
      <c r="D36" s="5"/>
      <c r="E36" s="5"/>
      <c r="F36" s="5"/>
      <c r="G36" s="5"/>
      <c r="H36" s="5"/>
      <c r="I36" s="1"/>
      <c r="J36" s="1"/>
    </row>
    <row r="37" spans="1:10" x14ac:dyDescent="0.25">
      <c r="A37" s="5" t="s">
        <v>6</v>
      </c>
      <c r="B37" s="6" t="s">
        <v>192</v>
      </c>
    </row>
    <row r="38" spans="1:10" x14ac:dyDescent="0.25">
      <c r="A38" s="5" t="s">
        <v>3</v>
      </c>
      <c r="B38" s="6" t="s">
        <v>102</v>
      </c>
    </row>
    <row r="39" spans="1:10" x14ac:dyDescent="0.25">
      <c r="A39" s="5" t="s">
        <v>5</v>
      </c>
      <c r="B39" s="6">
        <v>1</v>
      </c>
    </row>
    <row r="40" spans="1:10" x14ac:dyDescent="0.25">
      <c r="A40" s="5" t="s">
        <v>7</v>
      </c>
      <c r="B40" s="6" t="s">
        <v>8</v>
      </c>
    </row>
    <row r="41" spans="1:10" x14ac:dyDescent="0.25">
      <c r="A41" s="5" t="s">
        <v>2</v>
      </c>
      <c r="B41" s="6" t="s">
        <v>191</v>
      </c>
    </row>
    <row r="42" spans="1:10" x14ac:dyDescent="0.25">
      <c r="A42" s="5" t="s">
        <v>9</v>
      </c>
    </row>
    <row r="43" spans="1:10" x14ac:dyDescent="0.25">
      <c r="A43" s="5" t="s">
        <v>10</v>
      </c>
      <c r="B43" s="5" t="s">
        <v>6</v>
      </c>
      <c r="C43" s="5" t="s">
        <v>3</v>
      </c>
      <c r="D43" s="5" t="s">
        <v>11</v>
      </c>
      <c r="E43" s="5" t="s">
        <v>7</v>
      </c>
      <c r="F43" s="5" t="s">
        <v>13</v>
      </c>
      <c r="G43" s="5" t="s">
        <v>12</v>
      </c>
      <c r="H43" s="5" t="s">
        <v>0</v>
      </c>
      <c r="I43" s="5" t="s">
        <v>2</v>
      </c>
    </row>
    <row r="44" spans="1:10" ht="16.5" customHeight="1" x14ac:dyDescent="0.25">
      <c r="A44" s="6" t="s">
        <v>268</v>
      </c>
      <c r="B44" s="6" t="s">
        <v>192</v>
      </c>
      <c r="C44" s="6" t="s">
        <v>102</v>
      </c>
      <c r="D44" s="6">
        <v>1</v>
      </c>
      <c r="E44" s="6" t="s">
        <v>8</v>
      </c>
      <c r="F44" s="6" t="s">
        <v>14</v>
      </c>
      <c r="H44" s="6" t="str">
        <f>Intro!$B$3</f>
        <v>EV battery metals</v>
      </c>
    </row>
    <row r="45" spans="1:10" x14ac:dyDescent="0.25">
      <c r="A45" s="6" t="s">
        <v>266</v>
      </c>
      <c r="B45" s="6" t="s">
        <v>107</v>
      </c>
      <c r="C45" s="6" t="s">
        <v>102</v>
      </c>
      <c r="D45" s="11">
        <v>0.16875852888636439</v>
      </c>
      <c r="E45" s="6" t="s">
        <v>8</v>
      </c>
      <c r="F45" s="6" t="s">
        <v>15</v>
      </c>
      <c r="H45" s="6" t="str">
        <f>Intro!$B$3</f>
        <v>EV battery metals</v>
      </c>
    </row>
    <row r="46" spans="1:10" x14ac:dyDescent="0.25">
      <c r="A46" s="6" t="s">
        <v>209</v>
      </c>
      <c r="B46" s="6" t="s">
        <v>29</v>
      </c>
      <c r="C46" s="6" t="s">
        <v>102</v>
      </c>
      <c r="D46" s="6">
        <v>1.1850367131328013E-3</v>
      </c>
      <c r="E46" s="6" t="s">
        <v>28</v>
      </c>
      <c r="F46" s="6" t="s">
        <v>15</v>
      </c>
      <c r="H46" s="6" t="str">
        <f>Intro!$B$4</f>
        <v>ecoinvent-3.10-cutoff</v>
      </c>
      <c r="I46" t="s">
        <v>294</v>
      </c>
    </row>
    <row r="47" spans="1:10" x14ac:dyDescent="0.25">
      <c r="A47" s="6" t="s">
        <v>98</v>
      </c>
      <c r="B47" s="6" t="s">
        <v>99</v>
      </c>
      <c r="C47" s="6" t="s">
        <v>24</v>
      </c>
      <c r="D47" s="6">
        <v>5.3212383280761087E-3</v>
      </c>
      <c r="E47" s="6" t="s">
        <v>31</v>
      </c>
      <c r="F47" s="6" t="s">
        <v>15</v>
      </c>
      <c r="H47" s="6" t="str">
        <f>Intro!$B$4</f>
        <v>ecoinvent-3.10-cutoff</v>
      </c>
    </row>
    <row r="48" spans="1:10" x14ac:dyDescent="0.25">
      <c r="A48" s="6" t="s">
        <v>119</v>
      </c>
      <c r="B48" s="6" t="s">
        <v>120</v>
      </c>
      <c r="C48" s="6" t="s">
        <v>24</v>
      </c>
      <c r="D48" s="6">
        <v>1.8276552313448999E-3</v>
      </c>
      <c r="E48" s="6" t="s">
        <v>8</v>
      </c>
      <c r="F48" s="6" t="s">
        <v>15</v>
      </c>
      <c r="H48" s="6" t="str">
        <f>Intro!$B$4</f>
        <v>ecoinvent-3.10-cutoff</v>
      </c>
    </row>
    <row r="49" spans="1:9" x14ac:dyDescent="0.25">
      <c r="A49" s="6" t="s">
        <v>197</v>
      </c>
      <c r="B49" s="6" t="s">
        <v>198</v>
      </c>
      <c r="C49" s="6" t="s">
        <v>24</v>
      </c>
      <c r="D49" s="6">
        <v>1.3467161338811401E-2</v>
      </c>
      <c r="E49" s="6" t="s">
        <v>8</v>
      </c>
      <c r="F49" s="6" t="s">
        <v>15</v>
      </c>
      <c r="H49" s="6" t="str">
        <f>Intro!$B$4</f>
        <v>ecoinvent-3.10-cutoff</v>
      </c>
      <c r="I49" t="s">
        <v>195</v>
      </c>
    </row>
    <row r="50" spans="1:9" x14ac:dyDescent="0.25">
      <c r="A50" s="6" t="s">
        <v>50</v>
      </c>
      <c r="B50" s="6" t="s">
        <v>51</v>
      </c>
      <c r="C50" s="6" t="s">
        <v>24</v>
      </c>
      <c r="D50" s="6">
        <v>4.6626447061508796E-3</v>
      </c>
      <c r="E50" s="6" t="s">
        <v>8</v>
      </c>
      <c r="F50" s="6" t="s">
        <v>15</v>
      </c>
      <c r="H50" s="6" t="str">
        <f>Intro!$B$4</f>
        <v>ecoinvent-3.10-cutoff</v>
      </c>
    </row>
    <row r="51" spans="1:9" x14ac:dyDescent="0.25">
      <c r="A51" s="6" t="s">
        <v>117</v>
      </c>
      <c r="B51" s="6" t="s">
        <v>118</v>
      </c>
      <c r="C51" s="6" t="s">
        <v>24</v>
      </c>
      <c r="D51" s="6">
        <v>2.5177683745143077E-3</v>
      </c>
      <c r="E51" s="6" t="s">
        <v>8</v>
      </c>
      <c r="F51" s="6" t="s">
        <v>15</v>
      </c>
      <c r="H51" s="6" t="str">
        <f>Intro!$B$4</f>
        <v>ecoinvent-3.10-cutoff</v>
      </c>
    </row>
    <row r="52" spans="1:9" x14ac:dyDescent="0.25">
      <c r="A52" s="6" t="s">
        <v>105</v>
      </c>
      <c r="B52" s="6" t="s">
        <v>106</v>
      </c>
      <c r="C52" s="6" t="s">
        <v>24</v>
      </c>
      <c r="D52" s="6">
        <f>0.00417577610014538*2</f>
        <v>8.3515522002907596E-3</v>
      </c>
      <c r="E52" s="6" t="s">
        <v>8</v>
      </c>
      <c r="F52" s="6" t="s">
        <v>15</v>
      </c>
      <c r="H52" s="6" t="str">
        <f>Intro!$B$4</f>
        <v>ecoinvent-3.10-cutoff</v>
      </c>
      <c r="I52" t="s">
        <v>250</v>
      </c>
    </row>
    <row r="53" spans="1:9" x14ac:dyDescent="0.25">
      <c r="A53" s="6" t="s">
        <v>103</v>
      </c>
      <c r="D53" s="6">
        <v>1.0681303400421702E-5</v>
      </c>
      <c r="E53" s="6" t="s">
        <v>48</v>
      </c>
      <c r="F53" s="6" t="s">
        <v>43</v>
      </c>
      <c r="G53" s="6" t="s">
        <v>97</v>
      </c>
      <c r="H53" s="6" t="str">
        <f>Intro!$B$5</f>
        <v>ecoinvent-3.10-biosphere</v>
      </c>
      <c r="I53" t="s">
        <v>194</v>
      </c>
    </row>
    <row r="54" spans="1:9" s="4" customFormat="1" x14ac:dyDescent="0.25">
      <c r="A54" s="8"/>
      <c r="B54" s="8"/>
      <c r="C54" s="8"/>
      <c r="D54" s="8"/>
      <c r="E54" s="8"/>
      <c r="F54" s="8"/>
      <c r="G54" s="8"/>
      <c r="H54" s="8"/>
    </row>
    <row r="55" spans="1:9" s="1" customFormat="1" x14ac:dyDescent="0.25">
      <c r="A55" s="5" t="s">
        <v>1</v>
      </c>
      <c r="B55" s="5" t="s">
        <v>266</v>
      </c>
      <c r="C55" s="5"/>
      <c r="D55" s="5"/>
      <c r="E55" s="5"/>
      <c r="F55" s="5"/>
      <c r="G55" s="5"/>
      <c r="H55" s="5"/>
    </row>
    <row r="56" spans="1:9" x14ac:dyDescent="0.25">
      <c r="A56" s="5" t="s">
        <v>6</v>
      </c>
      <c r="B56" s="6" t="s">
        <v>107</v>
      </c>
    </row>
    <row r="57" spans="1:9" x14ac:dyDescent="0.25">
      <c r="A57" s="5" t="s">
        <v>3</v>
      </c>
      <c r="B57" s="6" t="s">
        <v>102</v>
      </c>
    </row>
    <row r="58" spans="1:9" x14ac:dyDescent="0.25">
      <c r="A58" s="5" t="s">
        <v>5</v>
      </c>
      <c r="B58" s="6">
        <v>1</v>
      </c>
      <c r="D58" s="14"/>
    </row>
    <row r="59" spans="1:9" ht="14.1" customHeight="1" x14ac:dyDescent="0.25">
      <c r="A59" s="5" t="s">
        <v>7</v>
      </c>
      <c r="B59" s="6" t="s">
        <v>8</v>
      </c>
    </row>
    <row r="60" spans="1:9" x14ac:dyDescent="0.25">
      <c r="A60" s="5" t="s">
        <v>2</v>
      </c>
      <c r="B60" s="6" t="s">
        <v>265</v>
      </c>
    </row>
    <row r="61" spans="1:9" x14ac:dyDescent="0.25">
      <c r="A61" s="5" t="s">
        <v>9</v>
      </c>
    </row>
    <row r="62" spans="1:9" x14ac:dyDescent="0.25">
      <c r="A62" s="5" t="s">
        <v>10</v>
      </c>
      <c r="B62" s="5" t="s">
        <v>6</v>
      </c>
      <c r="C62" s="5" t="s">
        <v>3</v>
      </c>
      <c r="D62" s="5" t="s">
        <v>11</v>
      </c>
      <c r="E62" s="5" t="s">
        <v>7</v>
      </c>
      <c r="F62" s="5" t="s">
        <v>13</v>
      </c>
      <c r="G62" s="5" t="s">
        <v>12</v>
      </c>
      <c r="H62" s="5" t="s">
        <v>0</v>
      </c>
      <c r="I62" s="5" t="s">
        <v>2</v>
      </c>
    </row>
    <row r="63" spans="1:9" x14ac:dyDescent="0.25">
      <c r="A63" s="6" t="s">
        <v>266</v>
      </c>
      <c r="B63" s="6" t="s">
        <v>107</v>
      </c>
      <c r="C63" s="6" t="s">
        <v>102</v>
      </c>
      <c r="D63" s="15">
        <v>1</v>
      </c>
      <c r="E63" s="6" t="s">
        <v>8</v>
      </c>
      <c r="F63" s="6" t="s">
        <v>14</v>
      </c>
      <c r="H63" s="6" t="str">
        <f>Intro!$B$3</f>
        <v>EV battery metals</v>
      </c>
    </row>
    <row r="64" spans="1:9" x14ac:dyDescent="0.25">
      <c r="A64" s="6" t="s">
        <v>188</v>
      </c>
      <c r="B64" s="6" t="s">
        <v>193</v>
      </c>
      <c r="C64" s="6" t="s">
        <v>102</v>
      </c>
      <c r="D64" s="15">
        <v>2.9303319749086187E-3</v>
      </c>
      <c r="E64" s="6" t="s">
        <v>28</v>
      </c>
      <c r="F64" s="6" t="s">
        <v>15</v>
      </c>
      <c r="H64" s="6" t="str">
        <f>Intro!$B$4</f>
        <v>ecoinvent-3.10-cutoff</v>
      </c>
      <c r="I64" t="s">
        <v>295</v>
      </c>
    </row>
    <row r="65" spans="1:9" x14ac:dyDescent="0.25">
      <c r="A65" s="6" t="s">
        <v>108</v>
      </c>
      <c r="B65" s="6" t="s">
        <v>108</v>
      </c>
      <c r="C65" s="6" t="s">
        <v>18</v>
      </c>
      <c r="D65" s="14">
        <v>1.6088665933519349E-4</v>
      </c>
      <c r="E65" s="6" t="s">
        <v>109</v>
      </c>
      <c r="F65" s="6" t="s">
        <v>15</v>
      </c>
      <c r="H65" s="6" t="str">
        <f>Intro!$B$4</f>
        <v>ecoinvent-3.10-cutoff</v>
      </c>
    </row>
    <row r="66" spans="1:9" x14ac:dyDescent="0.25">
      <c r="A66" s="6" t="s">
        <v>110</v>
      </c>
      <c r="B66" s="6" t="s">
        <v>110</v>
      </c>
      <c r="C66" s="6" t="s">
        <v>24</v>
      </c>
      <c r="D66" s="15">
        <v>0.24</v>
      </c>
      <c r="E66" s="6" t="s">
        <v>17</v>
      </c>
      <c r="F66" s="6" t="s">
        <v>15</v>
      </c>
      <c r="H66" s="6" t="str">
        <f>Intro!$B$4</f>
        <v>ecoinvent-3.10-cutoff</v>
      </c>
      <c r="I66" t="s">
        <v>269</v>
      </c>
    </row>
    <row r="67" spans="1:9" x14ac:dyDescent="0.25">
      <c r="A67" s="6" t="s">
        <v>124</v>
      </c>
      <c r="D67" s="15">
        <v>0.1055414191739782</v>
      </c>
      <c r="E67" s="6" t="s">
        <v>8</v>
      </c>
      <c r="F67" s="6" t="s">
        <v>43</v>
      </c>
      <c r="G67" s="6" t="s">
        <v>97</v>
      </c>
      <c r="H67" s="6" t="str">
        <f>Intro!$B$5</f>
        <v>ecoinvent-3.10-biosphere</v>
      </c>
    </row>
    <row r="68" spans="1:9" x14ac:dyDescent="0.25">
      <c r="A68" s="6" t="s">
        <v>111</v>
      </c>
      <c r="D68" s="14">
        <v>2.2033311689119981E-10</v>
      </c>
      <c r="E68" s="6" t="s">
        <v>112</v>
      </c>
      <c r="F68" s="6" t="s">
        <v>43</v>
      </c>
      <c r="G68" s="6" t="s">
        <v>113</v>
      </c>
      <c r="H68" s="6" t="str">
        <f>Intro!$B$5</f>
        <v>ecoinvent-3.10-biosphere</v>
      </c>
    </row>
    <row r="69" spans="1:9" x14ac:dyDescent="0.25">
      <c r="A69" s="6" t="s">
        <v>114</v>
      </c>
      <c r="D69" s="14">
        <v>5.5083279222799941E-12</v>
      </c>
      <c r="E69" s="6" t="s">
        <v>115</v>
      </c>
      <c r="F69" s="6" t="s">
        <v>43</v>
      </c>
      <c r="G69" s="6" t="s">
        <v>113</v>
      </c>
      <c r="H69" s="6" t="str">
        <f>Intro!$B$5</f>
        <v>ecoinvent-3.10-biosphere</v>
      </c>
    </row>
    <row r="70" spans="1:9" x14ac:dyDescent="0.25">
      <c r="A70" s="6" t="s">
        <v>116</v>
      </c>
      <c r="D70" s="14">
        <v>5.5083279222799941E-12</v>
      </c>
      <c r="E70" s="6" t="s">
        <v>115</v>
      </c>
      <c r="F70" s="6" t="s">
        <v>43</v>
      </c>
      <c r="G70" s="6" t="s">
        <v>113</v>
      </c>
      <c r="H70" s="6" t="str">
        <f>Intro!$B$5</f>
        <v>ecoinvent-3.10-biosphere</v>
      </c>
    </row>
    <row r="71" spans="1:9" x14ac:dyDescent="0.25">
      <c r="A71" s="6" t="s">
        <v>103</v>
      </c>
      <c r="D71" s="14">
        <v>1.895833262163252E-4</v>
      </c>
      <c r="E71" s="6" t="s">
        <v>48</v>
      </c>
      <c r="F71" s="6" t="s">
        <v>43</v>
      </c>
      <c r="G71" s="6" t="s">
        <v>97</v>
      </c>
      <c r="H71" s="6" t="str">
        <f>Intro!$B$5</f>
        <v>ecoinvent-3.10-biosphere</v>
      </c>
      <c r="I71" t="s">
        <v>196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N175"/>
  <sheetViews>
    <sheetView zoomScale="85" zoomScaleNormal="85" workbookViewId="0">
      <selection activeCell="B34" sqref="B34"/>
    </sheetView>
  </sheetViews>
  <sheetFormatPr defaultColWidth="8.85546875" defaultRowHeight="15" x14ac:dyDescent="0.25"/>
  <cols>
    <col min="1" max="1" width="49.42578125" style="6" customWidth="1"/>
    <col min="2" max="2" width="30.85546875" style="6" customWidth="1"/>
    <col min="3" max="3" width="8.140625" style="6" bestFit="1" customWidth="1"/>
    <col min="4" max="4" width="11.5703125" style="6" bestFit="1" customWidth="1"/>
    <col min="5" max="5" width="13.140625" style="6" customWidth="1"/>
    <col min="6" max="6" width="13.42578125" style="6" bestFit="1" customWidth="1"/>
    <col min="7" max="7" width="22.5703125" style="6" customWidth="1"/>
    <col min="8" max="8" width="20.42578125" style="6" bestFit="1" customWidth="1"/>
  </cols>
  <sheetData>
    <row r="1" spans="1:9" s="1" customFormat="1" x14ac:dyDescent="0.25">
      <c r="A1" s="5" t="s">
        <v>1</v>
      </c>
      <c r="B1" s="5" t="s">
        <v>284</v>
      </c>
      <c r="C1" s="5"/>
      <c r="D1" s="5"/>
      <c r="E1" s="5"/>
      <c r="F1" s="5"/>
      <c r="G1" s="5"/>
      <c r="H1" s="5"/>
    </row>
    <row r="2" spans="1:9" x14ac:dyDescent="0.25">
      <c r="A2" s="5" t="s">
        <v>6</v>
      </c>
      <c r="B2" s="6" t="s">
        <v>271</v>
      </c>
    </row>
    <row r="3" spans="1:9" x14ac:dyDescent="0.25">
      <c r="A3" s="5" t="s">
        <v>3</v>
      </c>
      <c r="B3" s="6" t="s">
        <v>4</v>
      </c>
    </row>
    <row r="4" spans="1:9" x14ac:dyDescent="0.25">
      <c r="A4" s="5" t="s">
        <v>11</v>
      </c>
      <c r="B4" s="6">
        <v>1</v>
      </c>
    </row>
    <row r="5" spans="1:9" x14ac:dyDescent="0.25">
      <c r="A5" s="5" t="s">
        <v>7</v>
      </c>
      <c r="B5" s="6" t="s">
        <v>8</v>
      </c>
    </row>
    <row r="6" spans="1:9" x14ac:dyDescent="0.25">
      <c r="A6" s="5" t="s">
        <v>2</v>
      </c>
      <c r="B6" s="6" t="s">
        <v>272</v>
      </c>
    </row>
    <row r="7" spans="1:9" x14ac:dyDescent="0.25">
      <c r="A7" s="5" t="s">
        <v>9</v>
      </c>
    </row>
    <row r="8" spans="1:9" s="1" customFormat="1" x14ac:dyDescent="0.25">
      <c r="A8" s="5" t="s">
        <v>10</v>
      </c>
      <c r="B8" s="5" t="s">
        <v>6</v>
      </c>
      <c r="C8" s="5" t="s">
        <v>3</v>
      </c>
      <c r="D8" s="5" t="s">
        <v>11</v>
      </c>
      <c r="E8" s="5" t="s">
        <v>7</v>
      </c>
      <c r="F8" s="5" t="s">
        <v>13</v>
      </c>
      <c r="G8" s="5" t="s">
        <v>12</v>
      </c>
      <c r="H8" s="5" t="s">
        <v>0</v>
      </c>
      <c r="I8" s="5" t="s">
        <v>2</v>
      </c>
    </row>
    <row r="9" spans="1:9" x14ac:dyDescent="0.25">
      <c r="A9" s="6" t="s">
        <v>284</v>
      </c>
      <c r="B9" s="6" t="s">
        <v>271</v>
      </c>
      <c r="C9" s="6" t="s">
        <v>4</v>
      </c>
      <c r="D9" s="15">
        <v>1</v>
      </c>
      <c r="E9" s="6" t="s">
        <v>8</v>
      </c>
      <c r="F9" s="6" t="s">
        <v>14</v>
      </c>
      <c r="H9" s="6" t="str">
        <f>Intro!$B$3</f>
        <v>EV battery metals</v>
      </c>
    </row>
    <row r="10" spans="1:9" x14ac:dyDescent="0.25">
      <c r="A10" s="6" t="s">
        <v>224</v>
      </c>
      <c r="B10" s="6" t="s">
        <v>225</v>
      </c>
      <c r="C10" s="6" t="s">
        <v>226</v>
      </c>
      <c r="D10" s="15">
        <v>6.42</v>
      </c>
      <c r="E10" s="6" t="s">
        <v>8</v>
      </c>
      <c r="F10" s="6" t="s">
        <v>15</v>
      </c>
      <c r="H10" s="6" t="s">
        <v>101</v>
      </c>
    </row>
    <row r="11" spans="1:9" x14ac:dyDescent="0.25">
      <c r="A11" s="6" t="s">
        <v>27</v>
      </c>
      <c r="B11" s="6" t="s">
        <v>29</v>
      </c>
      <c r="C11" s="6" t="s">
        <v>4</v>
      </c>
      <c r="D11" s="15">
        <f>12600/3.6/1000</f>
        <v>3.5</v>
      </c>
      <c r="E11" s="6" t="s">
        <v>28</v>
      </c>
      <c r="F11" s="6" t="s">
        <v>15</v>
      </c>
      <c r="H11" s="6" t="str">
        <f>Intro!$B$4</f>
        <v>ecoinvent-3.10-cutoff</v>
      </c>
    </row>
    <row r="12" spans="1:9" x14ac:dyDescent="0.25">
      <c r="A12" s="6" t="s">
        <v>210</v>
      </c>
      <c r="B12" s="6" t="s">
        <v>211</v>
      </c>
      <c r="C12" s="6" t="s">
        <v>24</v>
      </c>
      <c r="D12" s="15">
        <f>71.343</f>
        <v>71.343000000000004</v>
      </c>
      <c r="E12" s="6" t="s">
        <v>31</v>
      </c>
      <c r="F12" s="6" t="s">
        <v>15</v>
      </c>
      <c r="H12" s="6" t="str">
        <f>Intro!$B$4</f>
        <v>ecoinvent-3.10-cutoff</v>
      </c>
      <c r="I12" s="6" t="s">
        <v>303</v>
      </c>
    </row>
    <row r="13" spans="1:9" x14ac:dyDescent="0.25">
      <c r="A13" s="6" t="s">
        <v>156</v>
      </c>
      <c r="B13" s="6" t="s">
        <v>157</v>
      </c>
      <c r="C13" s="6" t="s">
        <v>24</v>
      </c>
      <c r="D13" s="15">
        <v>1.52</v>
      </c>
      <c r="E13" s="6" t="s">
        <v>8</v>
      </c>
      <c r="F13" s="6" t="s">
        <v>15</v>
      </c>
      <c r="H13" s="6" t="str">
        <f>Intro!$B$4</f>
        <v>ecoinvent-3.10-cutoff</v>
      </c>
    </row>
    <row r="14" spans="1:9" x14ac:dyDescent="0.25">
      <c r="A14" s="6" t="s">
        <v>197</v>
      </c>
      <c r="B14" s="6" t="s">
        <v>198</v>
      </c>
      <c r="C14" s="6" t="s">
        <v>24</v>
      </c>
      <c r="D14" s="15">
        <v>2.5000000000000001E-2</v>
      </c>
      <c r="E14" s="6" t="s">
        <v>8</v>
      </c>
      <c r="F14" s="6" t="s">
        <v>15</v>
      </c>
      <c r="H14" s="6" t="str">
        <f>Intro!$B$4</f>
        <v>ecoinvent-3.10-cutoff</v>
      </c>
    </row>
    <row r="15" spans="1:9" x14ac:dyDescent="0.25">
      <c r="A15" s="6" t="s">
        <v>146</v>
      </c>
      <c r="B15" s="6" t="s">
        <v>147</v>
      </c>
      <c r="C15" s="6" t="s">
        <v>24</v>
      </c>
      <c r="D15" s="15">
        <v>1.18</v>
      </c>
      <c r="E15" s="6" t="s">
        <v>8</v>
      </c>
      <c r="F15" s="6" t="s">
        <v>15</v>
      </c>
      <c r="H15" s="6" t="str">
        <f>Intro!$B$4</f>
        <v>ecoinvent-3.10-cutoff</v>
      </c>
    </row>
    <row r="16" spans="1:9" x14ac:dyDescent="0.25">
      <c r="A16" s="6" t="s">
        <v>248</v>
      </c>
      <c r="B16" s="6" t="s">
        <v>247</v>
      </c>
      <c r="C16" s="6" t="s">
        <v>24</v>
      </c>
      <c r="D16" s="15">
        <v>0.6</v>
      </c>
      <c r="E16" s="6" t="s">
        <v>8</v>
      </c>
      <c r="F16" s="6" t="s">
        <v>15</v>
      </c>
      <c r="H16" s="6" t="str">
        <f>Intro!$B$4</f>
        <v>ecoinvent-3.10-cutoff</v>
      </c>
    </row>
    <row r="17" spans="1:14" x14ac:dyDescent="0.25">
      <c r="A17" s="6" t="s">
        <v>56</v>
      </c>
      <c r="B17" s="6" t="s">
        <v>57</v>
      </c>
      <c r="C17" s="6" t="s">
        <v>24</v>
      </c>
      <c r="D17" s="15">
        <f>11.24*997/1000</f>
        <v>11.206280000000001</v>
      </c>
      <c r="E17" s="6" t="s">
        <v>8</v>
      </c>
      <c r="F17" s="6" t="s">
        <v>15</v>
      </c>
      <c r="H17" s="6" t="str">
        <f>Intro!$B$4</f>
        <v>ecoinvent-3.10-cutoff</v>
      </c>
    </row>
    <row r="18" spans="1:14" x14ac:dyDescent="0.25">
      <c r="A18" s="6" t="s">
        <v>173</v>
      </c>
      <c r="B18" s="6" t="s">
        <v>174</v>
      </c>
      <c r="C18" s="6" t="s">
        <v>18</v>
      </c>
      <c r="D18" s="14">
        <v>2.1009242972217799E-10</v>
      </c>
      <c r="E18" s="6" t="s">
        <v>7</v>
      </c>
      <c r="F18" s="6" t="s">
        <v>15</v>
      </c>
      <c r="H18" s="6" t="str">
        <f>Intro!$B$4</f>
        <v>ecoinvent-3.10-cutoff</v>
      </c>
      <c r="I18" t="s">
        <v>281</v>
      </c>
    </row>
    <row r="19" spans="1:14" x14ac:dyDescent="0.25">
      <c r="A19" s="6" t="s">
        <v>246</v>
      </c>
      <c r="B19" s="6" t="s">
        <v>245</v>
      </c>
      <c r="C19" s="6" t="s">
        <v>24</v>
      </c>
      <c r="D19" s="15">
        <v>-13.040000000000001</v>
      </c>
      <c r="E19" s="6" t="s">
        <v>8</v>
      </c>
      <c r="F19" s="6" t="s">
        <v>15</v>
      </c>
      <c r="H19" s="6" t="str">
        <f>Intro!$B$4</f>
        <v>ecoinvent-3.10-cutoff</v>
      </c>
      <c r="I19" t="s">
        <v>277</v>
      </c>
    </row>
    <row r="20" spans="1:14" x14ac:dyDescent="0.25">
      <c r="A20" s="6" t="s">
        <v>65</v>
      </c>
      <c r="B20" s="6" t="s">
        <v>66</v>
      </c>
      <c r="C20" s="6" t="s">
        <v>24</v>
      </c>
      <c r="D20" s="15">
        <f>(-D17/997)*0.78</f>
        <v>-8.767200000000001E-3</v>
      </c>
      <c r="E20" s="6" t="s">
        <v>48</v>
      </c>
      <c r="F20" s="6" t="s">
        <v>15</v>
      </c>
      <c r="H20" s="6" t="str">
        <f>Intro!$B$4</f>
        <v>ecoinvent-3.10-cutoff</v>
      </c>
      <c r="I20" t="s">
        <v>279</v>
      </c>
    </row>
    <row r="21" spans="1:14" x14ac:dyDescent="0.25">
      <c r="A21" s="6" t="s">
        <v>93</v>
      </c>
      <c r="D21" s="6">
        <f>(0.99+0.32)/1000</f>
        <v>1.31E-3</v>
      </c>
      <c r="E21" s="6" t="s">
        <v>8</v>
      </c>
      <c r="F21" s="6" t="s">
        <v>43</v>
      </c>
      <c r="G21" s="6" t="s">
        <v>212</v>
      </c>
      <c r="H21" s="6" t="str">
        <f>Intro!$B$5</f>
        <v>ecoinvent-3.10-biosphere</v>
      </c>
      <c r="I21" t="s">
        <v>278</v>
      </c>
    </row>
    <row r="22" spans="1:14" x14ac:dyDescent="0.25">
      <c r="A22" s="6" t="s">
        <v>151</v>
      </c>
      <c r="D22" s="14">
        <f>(0.07+0.02)/1000</f>
        <v>9.0000000000000006E-5</v>
      </c>
      <c r="E22" s="6" t="s">
        <v>8</v>
      </c>
      <c r="F22" s="6" t="s">
        <v>43</v>
      </c>
      <c r="G22" s="6" t="s">
        <v>212</v>
      </c>
      <c r="H22" s="6" t="str">
        <f>Intro!$B$5</f>
        <v>ecoinvent-3.10-biosphere</v>
      </c>
      <c r="I22" t="s">
        <v>278</v>
      </c>
    </row>
    <row r="23" spans="1:14" s="4" customFormat="1" x14ac:dyDescent="0.25">
      <c r="A23" s="8"/>
      <c r="B23" s="8"/>
      <c r="C23" s="8"/>
      <c r="D23" s="8"/>
      <c r="E23" s="8"/>
      <c r="F23" s="8"/>
      <c r="G23" s="8"/>
      <c r="H23" s="8"/>
    </row>
    <row r="24" spans="1:14" x14ac:dyDescent="0.25">
      <c r="A24" s="5" t="s">
        <v>1</v>
      </c>
      <c r="B24" s="5" t="s">
        <v>283</v>
      </c>
      <c r="C24" s="5"/>
      <c r="D24" s="5"/>
      <c r="E24" s="5"/>
      <c r="F24" s="5"/>
      <c r="G24" s="5"/>
      <c r="H24" s="5"/>
      <c r="I24" s="1"/>
      <c r="J24" s="1"/>
      <c r="K24" s="1"/>
      <c r="L24" s="1"/>
      <c r="M24" s="1"/>
      <c r="N24" s="1"/>
    </row>
    <row r="25" spans="1:14" x14ac:dyDescent="0.25">
      <c r="A25" s="5" t="s">
        <v>6</v>
      </c>
      <c r="B25" s="6" t="s">
        <v>121</v>
      </c>
    </row>
    <row r="26" spans="1:14" x14ac:dyDescent="0.25">
      <c r="A26" s="5" t="s">
        <v>3</v>
      </c>
      <c r="B26" s="6" t="s">
        <v>4</v>
      </c>
    </row>
    <row r="27" spans="1:14" x14ac:dyDescent="0.25">
      <c r="A27" s="5" t="s">
        <v>11</v>
      </c>
      <c r="B27" s="6">
        <v>1</v>
      </c>
    </row>
    <row r="28" spans="1:14" x14ac:dyDescent="0.25">
      <c r="A28" s="5" t="s">
        <v>7</v>
      </c>
      <c r="B28" s="6" t="s">
        <v>8</v>
      </c>
    </row>
    <row r="29" spans="1:14" x14ac:dyDescent="0.25">
      <c r="A29" s="5" t="s">
        <v>2</v>
      </c>
      <c r="B29" s="6" t="s">
        <v>274</v>
      </c>
    </row>
    <row r="30" spans="1:14" x14ac:dyDescent="0.25">
      <c r="A30" s="5" t="s">
        <v>9</v>
      </c>
    </row>
    <row r="31" spans="1:14" x14ac:dyDescent="0.25">
      <c r="A31" s="5" t="s">
        <v>10</v>
      </c>
      <c r="B31" s="5" t="s">
        <v>6</v>
      </c>
      <c r="C31" s="5" t="s">
        <v>3</v>
      </c>
      <c r="D31" s="5" t="s">
        <v>11</v>
      </c>
      <c r="E31" s="5" t="s">
        <v>7</v>
      </c>
      <c r="F31" s="5" t="s">
        <v>13</v>
      </c>
      <c r="G31" s="5" t="s">
        <v>12</v>
      </c>
      <c r="H31" s="5" t="s">
        <v>0</v>
      </c>
      <c r="I31" s="5" t="s">
        <v>2</v>
      </c>
      <c r="J31" s="1"/>
      <c r="K31" s="1"/>
      <c r="L31" s="1"/>
      <c r="M31" s="1"/>
      <c r="N31" s="1"/>
    </row>
    <row r="32" spans="1:14" x14ac:dyDescent="0.25">
      <c r="A32" s="6" t="s">
        <v>283</v>
      </c>
      <c r="B32" s="6" t="s">
        <v>121</v>
      </c>
      <c r="C32" s="6" t="s">
        <v>4</v>
      </c>
      <c r="D32" s="15">
        <v>1</v>
      </c>
      <c r="E32" s="6" t="s">
        <v>8</v>
      </c>
      <c r="F32" s="6" t="s">
        <v>14</v>
      </c>
      <c r="H32" s="6" t="str">
        <f>Intro!$B$3</f>
        <v>EV battery metals</v>
      </c>
    </row>
    <row r="33" spans="1:9" x14ac:dyDescent="0.25">
      <c r="A33" s="6" t="s">
        <v>224</v>
      </c>
      <c r="B33" s="6" t="s">
        <v>225</v>
      </c>
      <c r="C33" s="6" t="s">
        <v>226</v>
      </c>
      <c r="D33" s="15">
        <v>7.3</v>
      </c>
      <c r="E33" s="6" t="s">
        <v>8</v>
      </c>
      <c r="F33" s="6" t="s">
        <v>15</v>
      </c>
      <c r="H33" s="6" t="s">
        <v>101</v>
      </c>
    </row>
    <row r="34" spans="1:9" x14ac:dyDescent="0.25">
      <c r="A34" s="6" t="s">
        <v>27</v>
      </c>
      <c r="B34" s="6" t="s">
        <v>29</v>
      </c>
      <c r="C34" s="6" t="s">
        <v>4</v>
      </c>
      <c r="D34" s="15">
        <f>6480/3.6/1000</f>
        <v>1.8</v>
      </c>
      <c r="E34" s="6" t="s">
        <v>28</v>
      </c>
      <c r="F34" s="6" t="s">
        <v>15</v>
      </c>
      <c r="H34" s="6" t="str">
        <f>Intro!$B$4</f>
        <v>ecoinvent-3.10-cutoff</v>
      </c>
    </row>
    <row r="35" spans="1:9" x14ac:dyDescent="0.25">
      <c r="A35" s="6" t="s">
        <v>210</v>
      </c>
      <c r="B35" s="6" t="s">
        <v>211</v>
      </c>
      <c r="C35" s="6" t="s">
        <v>24</v>
      </c>
      <c r="D35" s="15">
        <f>135.89</f>
        <v>135.88999999999999</v>
      </c>
      <c r="E35" s="6" t="s">
        <v>31</v>
      </c>
      <c r="F35" s="6" t="s">
        <v>15</v>
      </c>
      <c r="H35" s="6" t="str">
        <f>Intro!$B$4</f>
        <v>ecoinvent-3.10-cutoff</v>
      </c>
      <c r="I35" s="6" t="s">
        <v>302</v>
      </c>
    </row>
    <row r="36" spans="1:9" x14ac:dyDescent="0.25">
      <c r="A36" s="6" t="s">
        <v>156</v>
      </c>
      <c r="B36" s="6" t="s">
        <v>157</v>
      </c>
      <c r="C36" s="6" t="s">
        <v>24</v>
      </c>
      <c r="D36" s="15">
        <v>1.71</v>
      </c>
      <c r="E36" s="6" t="s">
        <v>8</v>
      </c>
      <c r="F36" s="6" t="s">
        <v>15</v>
      </c>
      <c r="H36" s="6" t="str">
        <f>Intro!$B$4</f>
        <v>ecoinvent-3.10-cutoff</v>
      </c>
    </row>
    <row r="37" spans="1:9" x14ac:dyDescent="0.25">
      <c r="A37" s="6" t="s">
        <v>197</v>
      </c>
      <c r="B37" s="6" t="s">
        <v>198</v>
      </c>
      <c r="C37" s="6" t="s">
        <v>24</v>
      </c>
      <c r="D37" s="15">
        <v>2.0499999999999998</v>
      </c>
      <c r="E37" s="6" t="s">
        <v>8</v>
      </c>
      <c r="F37" s="6" t="s">
        <v>15</v>
      </c>
      <c r="H37" s="6" t="str">
        <f>Intro!$B$4</f>
        <v>ecoinvent-3.10-cutoff</v>
      </c>
    </row>
    <row r="38" spans="1:9" x14ac:dyDescent="0.25">
      <c r="A38" s="6" t="s">
        <v>146</v>
      </c>
      <c r="B38" s="6" t="s">
        <v>147</v>
      </c>
      <c r="C38" s="6" t="s">
        <v>24</v>
      </c>
      <c r="D38" s="15">
        <v>0.05</v>
      </c>
      <c r="E38" s="6" t="s">
        <v>8</v>
      </c>
      <c r="F38" s="6" t="s">
        <v>15</v>
      </c>
      <c r="H38" s="6" t="str">
        <f>Intro!$B$4</f>
        <v>ecoinvent-3.10-cutoff</v>
      </c>
    </row>
    <row r="39" spans="1:9" x14ac:dyDescent="0.25">
      <c r="A39" s="6" t="s">
        <v>248</v>
      </c>
      <c r="B39" s="6" t="s">
        <v>247</v>
      </c>
      <c r="C39" s="6" t="s">
        <v>24</v>
      </c>
      <c r="D39" s="15">
        <v>0.7</v>
      </c>
      <c r="E39" s="6" t="s">
        <v>8</v>
      </c>
      <c r="F39" s="6" t="s">
        <v>15</v>
      </c>
      <c r="H39" s="6" t="str">
        <f>Intro!$B$4</f>
        <v>ecoinvent-3.10-cutoff</v>
      </c>
    </row>
    <row r="40" spans="1:9" x14ac:dyDescent="0.25">
      <c r="A40" s="6" t="s">
        <v>56</v>
      </c>
      <c r="B40" s="6" t="s">
        <v>57</v>
      </c>
      <c r="C40" s="6" t="s">
        <v>24</v>
      </c>
      <c r="D40" s="26">
        <f>40*997/1000</f>
        <v>39.880000000000003</v>
      </c>
      <c r="E40" s="6" t="s">
        <v>8</v>
      </c>
      <c r="F40" s="6" t="s">
        <v>15</v>
      </c>
      <c r="H40" s="6" t="str">
        <f>Intro!$B$4</f>
        <v>ecoinvent-3.10-cutoff</v>
      </c>
    </row>
    <row r="41" spans="1:9" x14ac:dyDescent="0.25">
      <c r="A41" s="6" t="s">
        <v>173</v>
      </c>
      <c r="B41" s="6" t="s">
        <v>174</v>
      </c>
      <c r="C41" s="6" t="s">
        <v>18</v>
      </c>
      <c r="D41" s="14">
        <v>2.1009242972217799E-10</v>
      </c>
      <c r="E41" s="6" t="s">
        <v>7</v>
      </c>
      <c r="F41" s="6" t="s">
        <v>15</v>
      </c>
      <c r="H41" s="6" t="str">
        <f>Intro!$B$4</f>
        <v>ecoinvent-3.10-cutoff</v>
      </c>
      <c r="I41" t="s">
        <v>281</v>
      </c>
    </row>
    <row r="42" spans="1:9" x14ac:dyDescent="0.25">
      <c r="A42" s="6" t="s">
        <v>246</v>
      </c>
      <c r="B42" s="6" t="s">
        <v>245</v>
      </c>
      <c r="C42" s="6" t="s">
        <v>24</v>
      </c>
      <c r="D42" s="15">
        <f>-(12.89+0.15)</f>
        <v>-13.040000000000001</v>
      </c>
      <c r="E42" s="6" t="s">
        <v>8</v>
      </c>
      <c r="F42" s="6" t="s">
        <v>15</v>
      </c>
      <c r="H42" s="6" t="str">
        <f>Intro!$B$4</f>
        <v>ecoinvent-3.10-cutoff</v>
      </c>
      <c r="I42" t="s">
        <v>276</v>
      </c>
    </row>
    <row r="43" spans="1:9" x14ac:dyDescent="0.25">
      <c r="A43" s="6" t="s">
        <v>65</v>
      </c>
      <c r="B43" s="6" t="s">
        <v>66</v>
      </c>
      <c r="C43" s="6" t="s">
        <v>24</v>
      </c>
      <c r="D43" s="15">
        <f>(-D40/997)*0.78</f>
        <v>-3.1200000000000002E-2</v>
      </c>
      <c r="E43" s="6" t="s">
        <v>48</v>
      </c>
      <c r="F43" s="6" t="s">
        <v>15</v>
      </c>
      <c r="H43" s="6" t="str">
        <f>Intro!$B$4</f>
        <v>ecoinvent-3.10-cutoff</v>
      </c>
      <c r="I43" t="s">
        <v>280</v>
      </c>
    </row>
    <row r="44" spans="1:9" x14ac:dyDescent="0.25">
      <c r="A44" s="6" t="s">
        <v>93</v>
      </c>
      <c r="D44" s="6">
        <f>(0.99+0.32)/1000</f>
        <v>1.31E-3</v>
      </c>
      <c r="E44" s="6" t="s">
        <v>8</v>
      </c>
      <c r="F44" s="6" t="s">
        <v>43</v>
      </c>
      <c r="G44" s="6" t="s">
        <v>212</v>
      </c>
      <c r="H44" s="6" t="str">
        <f>Intro!$B$5</f>
        <v>ecoinvent-3.10-biosphere</v>
      </c>
      <c r="I44" s="6" t="s">
        <v>275</v>
      </c>
    </row>
    <row r="45" spans="1:9" x14ac:dyDescent="0.25">
      <c r="A45" s="6" t="s">
        <v>151</v>
      </c>
      <c r="D45" s="14">
        <f>(0.07+0.02)/1000</f>
        <v>9.0000000000000006E-5</v>
      </c>
      <c r="E45" s="6" t="s">
        <v>8</v>
      </c>
      <c r="F45" s="6" t="s">
        <v>43</v>
      </c>
      <c r="G45" s="6" t="s">
        <v>212</v>
      </c>
      <c r="H45" s="6" t="str">
        <f>Intro!$B$5</f>
        <v>ecoinvent-3.10-biosphere</v>
      </c>
      <c r="I45" s="6" t="s">
        <v>275</v>
      </c>
    </row>
    <row r="46" spans="1:9" s="4" customFormat="1" x14ac:dyDescent="0.25">
      <c r="A46" s="8"/>
      <c r="B46" s="8"/>
      <c r="C46" s="8"/>
      <c r="D46" s="8"/>
      <c r="E46" s="8"/>
      <c r="F46" s="8"/>
      <c r="G46" s="8"/>
      <c r="H46" s="8"/>
    </row>
    <row r="47" spans="1:9" s="1" customFormat="1" x14ac:dyDescent="0.25">
      <c r="A47" s="5" t="s">
        <v>1</v>
      </c>
      <c r="B47" s="5" t="s">
        <v>224</v>
      </c>
      <c r="C47" s="5"/>
      <c r="D47" s="5"/>
      <c r="E47" s="5"/>
      <c r="F47" s="5"/>
      <c r="G47" s="5"/>
      <c r="H47" s="5"/>
    </row>
    <row r="48" spans="1:9" x14ac:dyDescent="0.25">
      <c r="A48" s="5" t="s">
        <v>6</v>
      </c>
      <c r="B48" s="6" t="s">
        <v>225</v>
      </c>
    </row>
    <row r="49" spans="1:11" x14ac:dyDescent="0.25">
      <c r="A49" s="5" t="s">
        <v>3</v>
      </c>
      <c r="B49" s="6" t="s">
        <v>226</v>
      </c>
    </row>
    <row r="50" spans="1:11" x14ac:dyDescent="0.25">
      <c r="A50" s="5" t="s">
        <v>11</v>
      </c>
      <c r="B50" s="6">
        <v>1</v>
      </c>
    </row>
    <row r="51" spans="1:11" x14ac:dyDescent="0.25">
      <c r="A51" s="5" t="s">
        <v>7</v>
      </c>
      <c r="B51" s="6" t="s">
        <v>8</v>
      </c>
    </row>
    <row r="52" spans="1:11" x14ac:dyDescent="0.25">
      <c r="A52" s="5" t="s">
        <v>2</v>
      </c>
      <c r="B52" s="6" t="s">
        <v>241</v>
      </c>
    </row>
    <row r="53" spans="1:11" x14ac:dyDescent="0.25">
      <c r="A53" s="5" t="s">
        <v>9</v>
      </c>
    </row>
    <row r="54" spans="1:11" s="1" customFormat="1" x14ac:dyDescent="0.25">
      <c r="A54" s="5" t="s">
        <v>10</v>
      </c>
      <c r="B54" s="5" t="s">
        <v>6</v>
      </c>
      <c r="C54" s="5" t="s">
        <v>3</v>
      </c>
      <c r="D54" s="5" t="s">
        <v>11</v>
      </c>
      <c r="E54" s="5" t="s">
        <v>7</v>
      </c>
      <c r="F54" s="5" t="s">
        <v>13</v>
      </c>
      <c r="G54" s="5" t="s">
        <v>12</v>
      </c>
      <c r="H54" s="5" t="s">
        <v>0</v>
      </c>
      <c r="I54" s="5" t="s">
        <v>2</v>
      </c>
    </row>
    <row r="55" spans="1:11" x14ac:dyDescent="0.25">
      <c r="A55" s="6" t="s">
        <v>224</v>
      </c>
      <c r="B55" s="6" t="s">
        <v>225</v>
      </c>
      <c r="C55" s="6" t="s">
        <v>226</v>
      </c>
      <c r="D55" s="15">
        <v>1</v>
      </c>
      <c r="E55" s="6" t="s">
        <v>8</v>
      </c>
      <c r="F55" s="6" t="s">
        <v>14</v>
      </c>
      <c r="H55" s="6" t="str">
        <f>Intro!$B$3</f>
        <v>EV battery metals</v>
      </c>
    </row>
    <row r="56" spans="1:11" x14ac:dyDescent="0.25">
      <c r="A56" s="6" t="s">
        <v>244</v>
      </c>
      <c r="B56" s="6" t="s">
        <v>244</v>
      </c>
      <c r="C56" s="6" t="s">
        <v>18</v>
      </c>
      <c r="D56" s="15">
        <f>0.034*(6163.76/2250)</f>
        <v>9.3141262222222229E-2</v>
      </c>
      <c r="E56" s="6" t="s">
        <v>31</v>
      </c>
      <c r="F56" s="6" t="s">
        <v>15</v>
      </c>
      <c r="H56" s="6" t="str">
        <f>Intro!$B$4</f>
        <v>ecoinvent-3.10-cutoff</v>
      </c>
      <c r="I56" t="s">
        <v>282</v>
      </c>
    </row>
    <row r="57" spans="1:11" x14ac:dyDescent="0.25">
      <c r="A57" s="6" t="s">
        <v>32</v>
      </c>
      <c r="B57" s="6" t="s">
        <v>32</v>
      </c>
      <c r="C57" s="6" t="s">
        <v>18</v>
      </c>
      <c r="D57" s="15">
        <v>2.5499999999999998E-2</v>
      </c>
      <c r="E57" s="6" t="s">
        <v>31</v>
      </c>
      <c r="F57" s="6" t="s">
        <v>15</v>
      </c>
      <c r="H57" s="6" t="str">
        <f>Intro!$B$4</f>
        <v>ecoinvent-3.10-cutoff</v>
      </c>
    </row>
    <row r="58" spans="1:11" x14ac:dyDescent="0.25">
      <c r="A58" s="6" t="s">
        <v>251</v>
      </c>
      <c r="B58" s="6" t="s">
        <v>230</v>
      </c>
      <c r="C58" s="6" t="s">
        <v>24</v>
      </c>
      <c r="D58" s="14">
        <v>2.82E-3</v>
      </c>
      <c r="E58" s="6" t="s">
        <v>31</v>
      </c>
      <c r="F58" s="6" t="s">
        <v>15</v>
      </c>
      <c r="H58" s="6" t="str">
        <f>Intro!$B$4</f>
        <v>ecoinvent-3.10-cutoff</v>
      </c>
      <c r="I58" t="s">
        <v>306</v>
      </c>
    </row>
    <row r="59" spans="1:11" x14ac:dyDescent="0.25">
      <c r="A59" s="6" t="s">
        <v>210</v>
      </c>
      <c r="B59" s="6" t="s">
        <v>211</v>
      </c>
      <c r="C59" s="6" t="s">
        <v>24</v>
      </c>
      <c r="D59" s="14">
        <v>8.9800000000000005E-2</v>
      </c>
      <c r="E59" s="6" t="s">
        <v>31</v>
      </c>
      <c r="F59" s="6" t="s">
        <v>15</v>
      </c>
      <c r="H59" s="6" t="str">
        <f>Intro!$B$4</f>
        <v>ecoinvent-3.10-cutoff</v>
      </c>
      <c r="I59" t="s">
        <v>306</v>
      </c>
    </row>
    <row r="60" spans="1:11" x14ac:dyDescent="0.25">
      <c r="A60" s="6" t="s">
        <v>89</v>
      </c>
      <c r="B60" s="6" t="s">
        <v>90</v>
      </c>
      <c r="C60" s="6" t="s">
        <v>18</v>
      </c>
      <c r="D60" s="14">
        <v>2.7099999999999997E-4</v>
      </c>
      <c r="E60" s="6" t="s">
        <v>8</v>
      </c>
      <c r="F60" s="6" t="s">
        <v>15</v>
      </c>
      <c r="H60" s="6" t="str">
        <f>Intro!$B$4</f>
        <v>ecoinvent-3.10-cutoff</v>
      </c>
      <c r="I60" s="6" t="s">
        <v>240</v>
      </c>
      <c r="J60" s="6"/>
    </row>
    <row r="61" spans="1:11" x14ac:dyDescent="0.25">
      <c r="A61" s="6" t="s">
        <v>229</v>
      </c>
      <c r="B61" s="6" t="s">
        <v>228</v>
      </c>
      <c r="C61" s="6" t="s">
        <v>18</v>
      </c>
      <c r="D61" s="14">
        <v>2.7800000000000001E-8</v>
      </c>
      <c r="E61" s="6" t="s">
        <v>227</v>
      </c>
      <c r="F61" s="6" t="s">
        <v>15</v>
      </c>
      <c r="H61" s="6" t="str">
        <f>Intro!$B$4</f>
        <v>ecoinvent-3.10-cutoff</v>
      </c>
    </row>
    <row r="62" spans="1:11" x14ac:dyDescent="0.25">
      <c r="A62" s="6" t="s">
        <v>232</v>
      </c>
      <c r="B62" s="6" t="s">
        <v>231</v>
      </c>
      <c r="C62" s="6" t="s">
        <v>24</v>
      </c>
      <c r="D62" s="14">
        <v>2.31E-4</v>
      </c>
      <c r="E62" s="6" t="s">
        <v>8</v>
      </c>
      <c r="F62" s="6" t="s">
        <v>15</v>
      </c>
      <c r="H62" s="6" t="str">
        <f>Intro!$B$4</f>
        <v>ecoinvent-3.10-cutoff</v>
      </c>
    </row>
    <row r="63" spans="1:11" x14ac:dyDescent="0.25">
      <c r="A63" s="6" t="s">
        <v>234</v>
      </c>
      <c r="B63" s="6" t="s">
        <v>233</v>
      </c>
      <c r="C63" s="6" t="s">
        <v>18</v>
      </c>
      <c r="D63" s="14">
        <v>8.3299999999999998E-13</v>
      </c>
      <c r="E63" s="6" t="s">
        <v>7</v>
      </c>
      <c r="F63" s="6" t="s">
        <v>15</v>
      </c>
      <c r="H63" s="6" t="str">
        <f>Intro!$B$4</f>
        <v>ecoinvent-3.10-cutoff</v>
      </c>
      <c r="K63" s="6"/>
    </row>
    <row r="64" spans="1:11" x14ac:dyDescent="0.25">
      <c r="A64" s="6" t="s">
        <v>152</v>
      </c>
      <c r="B64" s="6" t="s">
        <v>84</v>
      </c>
      <c r="C64" s="6" t="s">
        <v>18</v>
      </c>
      <c r="D64" s="14">
        <v>-1.38884862559625</v>
      </c>
      <c r="E64" s="6" t="s">
        <v>8</v>
      </c>
      <c r="F64" s="6" t="s">
        <v>15</v>
      </c>
      <c r="H64" s="6" t="str">
        <f>Intro!$B$4</f>
        <v>ecoinvent-3.10-cutoff</v>
      </c>
    </row>
    <row r="65" spans="1:9" x14ac:dyDescent="0.25">
      <c r="A65" s="6" t="s">
        <v>236</v>
      </c>
      <c r="B65" s="6" t="s">
        <v>235</v>
      </c>
      <c r="C65" s="6" t="s">
        <v>18</v>
      </c>
      <c r="D65" s="14">
        <v>2.1299999999999999E-6</v>
      </c>
      <c r="E65" s="6" t="s">
        <v>115</v>
      </c>
      <c r="F65" s="6" t="s">
        <v>15</v>
      </c>
      <c r="H65" s="6" t="str">
        <f>Intro!$B$4</f>
        <v>ecoinvent-3.10-cutoff</v>
      </c>
    </row>
    <row r="66" spans="1:9" x14ac:dyDescent="0.25">
      <c r="A66" s="6" t="s">
        <v>150</v>
      </c>
      <c r="B66" s="6" t="s">
        <v>25</v>
      </c>
      <c r="C66" s="9" t="s">
        <v>18</v>
      </c>
      <c r="D66" s="16">
        <f>0.16+0.161</f>
        <v>0.32100000000000001</v>
      </c>
      <c r="E66" s="9" t="s">
        <v>17</v>
      </c>
      <c r="F66" s="9" t="s">
        <v>15</v>
      </c>
      <c r="H66" s="6" t="str">
        <f>Intro!$B$4</f>
        <v>ecoinvent-3.10-cutoff</v>
      </c>
      <c r="I66" t="s">
        <v>288</v>
      </c>
    </row>
    <row r="67" spans="1:9" x14ac:dyDescent="0.25">
      <c r="A67" s="6" t="s">
        <v>165</v>
      </c>
      <c r="B67" s="6" t="s">
        <v>166</v>
      </c>
      <c r="C67" s="9" t="s">
        <v>24</v>
      </c>
      <c r="D67" s="16">
        <v>0.40200000000000002</v>
      </c>
      <c r="E67" s="9" t="s">
        <v>17</v>
      </c>
      <c r="F67" s="9" t="s">
        <v>15</v>
      </c>
      <c r="H67" s="6" t="str">
        <f>Intro!$B$4</f>
        <v>ecoinvent-3.10-cutoff</v>
      </c>
      <c r="I67" t="s">
        <v>289</v>
      </c>
    </row>
    <row r="68" spans="1:9" x14ac:dyDescent="0.25">
      <c r="A68" s="6" t="s">
        <v>16</v>
      </c>
      <c r="B68" s="6" t="s">
        <v>19</v>
      </c>
      <c r="C68" s="9" t="s">
        <v>18</v>
      </c>
      <c r="D68" s="13">
        <v>7.24</v>
      </c>
      <c r="E68" s="9" t="s">
        <v>17</v>
      </c>
      <c r="F68" s="9" t="s">
        <v>15</v>
      </c>
      <c r="H68" s="6" t="str">
        <f>Intro!$B$4</f>
        <v>ecoinvent-3.10-cutoff</v>
      </c>
      <c r="I68" t="s">
        <v>287</v>
      </c>
    </row>
    <row r="69" spans="1:9" x14ac:dyDescent="0.25">
      <c r="A69" s="6" t="s">
        <v>206</v>
      </c>
      <c r="D69" s="14">
        <v>1.45E-4</v>
      </c>
      <c r="E69" s="6" t="s">
        <v>8</v>
      </c>
      <c r="F69" s="6" t="s">
        <v>43</v>
      </c>
      <c r="G69" s="6" t="s">
        <v>222</v>
      </c>
      <c r="H69" s="6" t="str">
        <f>Intro!$B$5</f>
        <v>ecoinvent-3.10-biosphere</v>
      </c>
      <c r="I69" s="6" t="s">
        <v>243</v>
      </c>
    </row>
    <row r="70" spans="1:9" x14ac:dyDescent="0.25">
      <c r="A70" s="6" t="s">
        <v>208</v>
      </c>
      <c r="D70" s="14">
        <v>1.4499999999999999E-3</v>
      </c>
      <c r="E70" s="6" t="s">
        <v>8</v>
      </c>
      <c r="F70" s="6" t="s">
        <v>43</v>
      </c>
      <c r="G70" s="6" t="s">
        <v>222</v>
      </c>
      <c r="H70" s="6" t="str">
        <f>Intro!$B$5</f>
        <v>ecoinvent-3.10-biosphere</v>
      </c>
      <c r="I70" s="6" t="s">
        <v>243</v>
      </c>
    </row>
    <row r="71" spans="1:9" x14ac:dyDescent="0.25">
      <c r="A71" s="6" t="s">
        <v>207</v>
      </c>
      <c r="D71" s="14">
        <v>1.31E-3</v>
      </c>
      <c r="E71" s="6" t="s">
        <v>8</v>
      </c>
      <c r="F71" s="6" t="s">
        <v>43</v>
      </c>
      <c r="G71" s="6" t="s">
        <v>222</v>
      </c>
      <c r="H71" s="6" t="str">
        <f>Intro!$B$5</f>
        <v>ecoinvent-3.10-biosphere</v>
      </c>
      <c r="I71" s="6" t="s">
        <v>243</v>
      </c>
    </row>
    <row r="72" spans="1:9" x14ac:dyDescent="0.25">
      <c r="A72" s="6" t="s">
        <v>237</v>
      </c>
      <c r="D72" s="14">
        <v>0.99003290717264403</v>
      </c>
      <c r="E72" s="6" t="s">
        <v>8</v>
      </c>
      <c r="F72" s="6" t="s">
        <v>43</v>
      </c>
      <c r="G72" s="6" t="s">
        <v>97</v>
      </c>
      <c r="H72" s="6" t="str">
        <f>Intro!$B$5</f>
        <v>ecoinvent-3.10-biosphere</v>
      </c>
      <c r="I72" s="6" t="s">
        <v>243</v>
      </c>
    </row>
    <row r="73" spans="1:9" s="29" customFormat="1" x14ac:dyDescent="0.25">
      <c r="A73" s="27" t="s">
        <v>111</v>
      </c>
      <c r="B73" s="27"/>
      <c r="C73" s="27"/>
      <c r="D73" s="28">
        <v>1.2E-4</v>
      </c>
      <c r="E73" s="27" t="s">
        <v>112</v>
      </c>
      <c r="F73" s="27" t="s">
        <v>43</v>
      </c>
      <c r="G73" s="27" t="s">
        <v>113</v>
      </c>
      <c r="H73" s="27" t="str">
        <f>Intro!$B$5</f>
        <v>ecoinvent-3.10-biosphere</v>
      </c>
      <c r="I73" s="27" t="s">
        <v>243</v>
      </c>
    </row>
    <row r="74" spans="1:9" s="29" customFormat="1" x14ac:dyDescent="0.25">
      <c r="A74" s="27" t="s">
        <v>126</v>
      </c>
      <c r="B74" s="27"/>
      <c r="C74" s="27"/>
      <c r="D74" s="28">
        <v>0.98506613074472904</v>
      </c>
      <c r="E74" s="27" t="s">
        <v>8</v>
      </c>
      <c r="F74" s="27" t="s">
        <v>43</v>
      </c>
      <c r="G74" s="27" t="s">
        <v>97</v>
      </c>
      <c r="H74" s="27" t="str">
        <f>Intro!$B$5</f>
        <v>ecoinvent-3.10-biosphere</v>
      </c>
      <c r="I74" s="27" t="s">
        <v>243</v>
      </c>
    </row>
    <row r="75" spans="1:9" s="29" customFormat="1" x14ac:dyDescent="0.25">
      <c r="A75" s="27" t="s">
        <v>238</v>
      </c>
      <c r="B75" s="27"/>
      <c r="C75" s="27"/>
      <c r="D75" s="28">
        <v>2.1299999999999999E-6</v>
      </c>
      <c r="E75" s="27" t="s">
        <v>115</v>
      </c>
      <c r="F75" s="27" t="s">
        <v>43</v>
      </c>
      <c r="G75" s="27" t="s">
        <v>113</v>
      </c>
      <c r="H75" s="27" t="str">
        <f>Intro!$B$5</f>
        <v>ecoinvent-3.10-biosphere</v>
      </c>
      <c r="I75" s="27" t="s">
        <v>243</v>
      </c>
    </row>
    <row r="76" spans="1:9" s="29" customFormat="1" x14ac:dyDescent="0.25">
      <c r="A76" s="27" t="s">
        <v>116</v>
      </c>
      <c r="B76" s="27"/>
      <c r="C76" s="27"/>
      <c r="D76" s="28">
        <v>2.1299999999999999E-6</v>
      </c>
      <c r="E76" s="27" t="s">
        <v>115</v>
      </c>
      <c r="F76" s="27" t="s">
        <v>43</v>
      </c>
      <c r="G76" s="27" t="s">
        <v>113</v>
      </c>
      <c r="H76" s="27" t="str">
        <f>Intro!$B$5</f>
        <v>ecoinvent-3.10-biosphere</v>
      </c>
      <c r="I76" s="27" t="s">
        <v>243</v>
      </c>
    </row>
    <row r="77" spans="1:9" s="29" customFormat="1" x14ac:dyDescent="0.25">
      <c r="A77" s="27" t="s">
        <v>203</v>
      </c>
      <c r="B77" s="27"/>
      <c r="C77" s="27"/>
      <c r="D77" s="28">
        <f>3/1000</f>
        <v>3.0000000000000001E-3</v>
      </c>
      <c r="E77" s="27" t="s">
        <v>48</v>
      </c>
      <c r="F77" s="27" t="s">
        <v>43</v>
      </c>
      <c r="G77" s="27" t="s">
        <v>176</v>
      </c>
      <c r="H77" s="27" t="str">
        <f>Intro!$B$5</f>
        <v>ecoinvent-3.10-biosphere</v>
      </c>
      <c r="I77" s="27" t="s">
        <v>242</v>
      </c>
    </row>
    <row r="78" spans="1:9" s="29" customFormat="1" x14ac:dyDescent="0.25">
      <c r="A78" s="27" t="s">
        <v>213</v>
      </c>
      <c r="B78" s="27"/>
      <c r="C78" s="27"/>
      <c r="D78" s="28">
        <v>4.0920999999999997E-5</v>
      </c>
      <c r="E78" s="27" t="s">
        <v>8</v>
      </c>
      <c r="F78" s="27" t="s">
        <v>43</v>
      </c>
      <c r="G78" s="27" t="s">
        <v>42</v>
      </c>
      <c r="H78" s="27" t="str">
        <f>Intro!$B$5</f>
        <v>ecoinvent-3.10-biosphere</v>
      </c>
      <c r="I78" s="27" t="s">
        <v>239</v>
      </c>
    </row>
    <row r="79" spans="1:9" s="29" customFormat="1" x14ac:dyDescent="0.25">
      <c r="A79" s="27" t="s">
        <v>221</v>
      </c>
      <c r="B79" s="27"/>
      <c r="C79" s="27"/>
      <c r="D79" s="28">
        <v>1.6402E-9</v>
      </c>
      <c r="E79" s="27" t="s">
        <v>8</v>
      </c>
      <c r="F79" s="27" t="s">
        <v>43</v>
      </c>
      <c r="G79" s="27" t="s">
        <v>42</v>
      </c>
      <c r="H79" s="27" t="str">
        <f>Intro!$B$5</f>
        <v>ecoinvent-3.10-biosphere</v>
      </c>
      <c r="I79" s="27" t="s">
        <v>239</v>
      </c>
    </row>
    <row r="80" spans="1:9" s="29" customFormat="1" x14ac:dyDescent="0.25">
      <c r="A80" s="27" t="s">
        <v>95</v>
      </c>
      <c r="B80" s="27"/>
      <c r="C80" s="27"/>
      <c r="D80" s="28">
        <v>0</v>
      </c>
      <c r="E80" s="27" t="s">
        <v>8</v>
      </c>
      <c r="F80" s="27" t="s">
        <v>43</v>
      </c>
      <c r="G80" s="27" t="s">
        <v>42</v>
      </c>
      <c r="H80" s="27" t="str">
        <f>Intro!$B$5</f>
        <v>ecoinvent-3.10-biosphere</v>
      </c>
      <c r="I80" s="27" t="s">
        <v>239</v>
      </c>
    </row>
    <row r="81" spans="1:11" x14ac:dyDescent="0.25">
      <c r="A81" s="6" t="s">
        <v>214</v>
      </c>
      <c r="D81" s="14">
        <v>0</v>
      </c>
      <c r="E81" s="6" t="s">
        <v>8</v>
      </c>
      <c r="F81" s="6" t="s">
        <v>43</v>
      </c>
      <c r="G81" s="6" t="s">
        <v>42</v>
      </c>
      <c r="H81" s="6" t="str">
        <f>Intro!$B$5</f>
        <v>ecoinvent-3.10-biosphere</v>
      </c>
      <c r="I81" s="6" t="s">
        <v>239</v>
      </c>
    </row>
    <row r="82" spans="1:11" x14ac:dyDescent="0.25">
      <c r="A82" s="6" t="s">
        <v>93</v>
      </c>
      <c r="D82" s="14">
        <v>9.3342000000000002E-4</v>
      </c>
      <c r="E82" s="6" t="s">
        <v>8</v>
      </c>
      <c r="F82" s="6" t="s">
        <v>43</v>
      </c>
      <c r="G82" s="6" t="s">
        <v>42</v>
      </c>
      <c r="H82" s="6" t="str">
        <f>Intro!$B$5</f>
        <v>ecoinvent-3.10-biosphere</v>
      </c>
      <c r="I82" s="6" t="s">
        <v>239</v>
      </c>
      <c r="J82" s="6"/>
      <c r="K82" s="6"/>
    </row>
    <row r="83" spans="1:11" x14ac:dyDescent="0.25">
      <c r="A83" s="6" t="s">
        <v>206</v>
      </c>
      <c r="D83" s="14">
        <v>4.8492000000000007E-4</v>
      </c>
      <c r="E83" s="6" t="s">
        <v>8</v>
      </c>
      <c r="F83" s="6" t="s">
        <v>43</v>
      </c>
      <c r="G83" s="6" t="s">
        <v>42</v>
      </c>
      <c r="H83" s="6" t="str">
        <f>Intro!$B$5</f>
        <v>ecoinvent-3.10-biosphere</v>
      </c>
      <c r="I83" s="6" t="s">
        <v>239</v>
      </c>
      <c r="J83" s="6"/>
      <c r="K83" s="6"/>
    </row>
    <row r="84" spans="1:11" x14ac:dyDescent="0.25">
      <c r="A84" s="6" t="s">
        <v>208</v>
      </c>
      <c r="D84" s="14">
        <v>6.9299999999999992E-8</v>
      </c>
      <c r="E84" s="6" t="s">
        <v>8</v>
      </c>
      <c r="F84" s="6" t="s">
        <v>43</v>
      </c>
      <c r="G84" s="6" t="s">
        <v>42</v>
      </c>
      <c r="H84" s="6" t="str">
        <f>Intro!$B$5</f>
        <v>ecoinvent-3.10-biosphere</v>
      </c>
      <c r="I84" s="6" t="s">
        <v>239</v>
      </c>
      <c r="J84" s="6"/>
      <c r="K84" s="6"/>
    </row>
    <row r="85" spans="1:11" x14ac:dyDescent="0.25">
      <c r="A85" s="6" t="s">
        <v>207</v>
      </c>
      <c r="D85" s="14">
        <v>2.4989999999999998E-16</v>
      </c>
      <c r="E85" s="6" t="s">
        <v>8</v>
      </c>
      <c r="F85" s="6" t="s">
        <v>43</v>
      </c>
      <c r="G85" s="6" t="s">
        <v>42</v>
      </c>
      <c r="H85" s="6" t="str">
        <f>Intro!$B$5</f>
        <v>ecoinvent-3.10-biosphere</v>
      </c>
      <c r="I85" s="6" t="s">
        <v>239</v>
      </c>
      <c r="J85" s="6"/>
      <c r="K85" s="6"/>
    </row>
    <row r="97" spans="4:5" x14ac:dyDescent="0.25">
      <c r="D97" s="15"/>
    </row>
    <row r="111" spans="4:5" x14ac:dyDescent="0.25">
      <c r="E111" s="14"/>
    </row>
    <row r="115" spans="1:6" x14ac:dyDescent="0.25">
      <c r="D115" s="14"/>
    </row>
    <row r="116" spans="1:6" x14ac:dyDescent="0.25">
      <c r="D116" s="14"/>
      <c r="E116" s="14"/>
    </row>
    <row r="119" spans="1:6" x14ac:dyDescent="0.25">
      <c r="E119" s="14"/>
    </row>
    <row r="120" spans="1:6" x14ac:dyDescent="0.25">
      <c r="A120" s="14"/>
      <c r="D120" s="14"/>
      <c r="F120" s="14"/>
    </row>
    <row r="121" spans="1:6" x14ac:dyDescent="0.25">
      <c r="A121" s="14"/>
      <c r="F121" s="14"/>
    </row>
    <row r="122" spans="1:6" x14ac:dyDescent="0.25">
      <c r="A122" s="14"/>
      <c r="F122" s="14"/>
    </row>
    <row r="123" spans="1:6" x14ac:dyDescent="0.25">
      <c r="A123" s="14"/>
      <c r="F123" s="14"/>
    </row>
    <row r="124" spans="1:6" x14ac:dyDescent="0.25">
      <c r="A124" s="14"/>
      <c r="F124" s="14"/>
    </row>
    <row r="125" spans="1:6" x14ac:dyDescent="0.25">
      <c r="A125" s="14"/>
      <c r="F125" s="14"/>
    </row>
    <row r="126" spans="1:6" x14ac:dyDescent="0.25">
      <c r="A126" s="14"/>
      <c r="F126" s="14"/>
    </row>
    <row r="127" spans="1:6" x14ac:dyDescent="0.25">
      <c r="A127" s="14"/>
      <c r="F127" s="14"/>
    </row>
    <row r="128" spans="1:6" x14ac:dyDescent="0.25">
      <c r="A128" s="14"/>
      <c r="F128" s="14"/>
    </row>
    <row r="129" spans="1:6" x14ac:dyDescent="0.25">
      <c r="A129" s="14"/>
      <c r="F129" s="14"/>
    </row>
    <row r="130" spans="1:6" x14ac:dyDescent="0.25">
      <c r="A130" s="14"/>
      <c r="F130" s="14"/>
    </row>
    <row r="131" spans="1:6" x14ac:dyDescent="0.25">
      <c r="A131" s="14"/>
      <c r="F131" s="14"/>
    </row>
    <row r="132" spans="1:6" x14ac:dyDescent="0.25">
      <c r="A132" s="14"/>
      <c r="F132" s="14"/>
    </row>
    <row r="133" spans="1:6" x14ac:dyDescent="0.25">
      <c r="A133" s="14"/>
      <c r="F133" s="14"/>
    </row>
    <row r="134" spans="1:6" x14ac:dyDescent="0.25">
      <c r="A134" s="14"/>
      <c r="F134" s="14"/>
    </row>
    <row r="135" spans="1:6" x14ac:dyDescent="0.25">
      <c r="A135" s="14"/>
      <c r="F135" s="14"/>
    </row>
    <row r="136" spans="1:6" x14ac:dyDescent="0.25">
      <c r="A136" s="14"/>
      <c r="F136" s="14"/>
    </row>
    <row r="137" spans="1:6" x14ac:dyDescent="0.25">
      <c r="A137" s="14"/>
      <c r="F137" s="14"/>
    </row>
    <row r="138" spans="1:6" x14ac:dyDescent="0.25">
      <c r="A138" s="14"/>
      <c r="F138" s="14"/>
    </row>
    <row r="139" spans="1:6" x14ac:dyDescent="0.25">
      <c r="A139" s="14"/>
      <c r="F139" s="14"/>
    </row>
    <row r="140" spans="1:6" x14ac:dyDescent="0.25">
      <c r="A140" s="14"/>
      <c r="F140" s="14"/>
    </row>
    <row r="141" spans="1:6" x14ac:dyDescent="0.25">
      <c r="F141" s="14"/>
    </row>
    <row r="142" spans="1:6" x14ac:dyDescent="0.25">
      <c r="A142" s="14"/>
      <c r="F142" s="14"/>
    </row>
    <row r="143" spans="1:6" x14ac:dyDescent="0.25">
      <c r="A143" s="14"/>
      <c r="F143" s="14"/>
    </row>
    <row r="144" spans="1:6" x14ac:dyDescent="0.25">
      <c r="A144" s="14"/>
      <c r="F144" s="14"/>
    </row>
    <row r="145" spans="1:6" x14ac:dyDescent="0.25">
      <c r="A145" s="14"/>
      <c r="F145" s="14"/>
    </row>
    <row r="146" spans="1:6" x14ac:dyDescent="0.25">
      <c r="A146" s="14"/>
      <c r="F146" s="14"/>
    </row>
    <row r="147" spans="1:6" x14ac:dyDescent="0.25">
      <c r="F147" s="14"/>
    </row>
    <row r="148" spans="1:6" x14ac:dyDescent="0.25">
      <c r="A148" s="14"/>
      <c r="F148" s="14"/>
    </row>
    <row r="149" spans="1:6" x14ac:dyDescent="0.25">
      <c r="A149" s="14"/>
      <c r="F149" s="14"/>
    </row>
    <row r="150" spans="1:6" x14ac:dyDescent="0.25">
      <c r="A150" s="14"/>
      <c r="F150" s="14"/>
    </row>
    <row r="151" spans="1:6" x14ac:dyDescent="0.25">
      <c r="A151" s="14"/>
      <c r="F151" s="14"/>
    </row>
    <row r="152" spans="1:6" x14ac:dyDescent="0.25">
      <c r="A152" s="14"/>
      <c r="F152" s="14"/>
    </row>
    <row r="153" spans="1:6" x14ac:dyDescent="0.25">
      <c r="A153" s="14"/>
      <c r="F153" s="14"/>
    </row>
    <row r="154" spans="1:6" x14ac:dyDescent="0.25">
      <c r="A154" s="14"/>
      <c r="F154" s="14"/>
    </row>
    <row r="155" spans="1:6" x14ac:dyDescent="0.25">
      <c r="A155" s="14"/>
      <c r="F155" s="14"/>
    </row>
    <row r="156" spans="1:6" x14ac:dyDescent="0.25">
      <c r="A156" s="14"/>
      <c r="F156" s="14"/>
    </row>
    <row r="157" spans="1:6" x14ac:dyDescent="0.25">
      <c r="A157" s="14"/>
      <c r="F157" s="14"/>
    </row>
    <row r="158" spans="1:6" x14ac:dyDescent="0.25">
      <c r="A158" s="14"/>
      <c r="F158" s="14"/>
    </row>
    <row r="159" spans="1:6" x14ac:dyDescent="0.25">
      <c r="A159" s="14"/>
      <c r="F159" s="14"/>
    </row>
    <row r="160" spans="1:6" x14ac:dyDescent="0.25">
      <c r="A160" s="14"/>
      <c r="F160" s="14"/>
    </row>
    <row r="161" spans="1:6" x14ac:dyDescent="0.25">
      <c r="F161" s="14"/>
    </row>
    <row r="162" spans="1:6" x14ac:dyDescent="0.25">
      <c r="A162" s="14"/>
      <c r="F162" s="14"/>
    </row>
    <row r="163" spans="1:6" x14ac:dyDescent="0.25">
      <c r="A163" s="14"/>
      <c r="F163" s="14"/>
    </row>
    <row r="164" spans="1:6" x14ac:dyDescent="0.25">
      <c r="A164" s="14"/>
      <c r="F164" s="14"/>
    </row>
    <row r="165" spans="1:6" x14ac:dyDescent="0.25">
      <c r="A165" s="14"/>
      <c r="F165" s="14"/>
    </row>
    <row r="166" spans="1:6" x14ac:dyDescent="0.25">
      <c r="A166" s="14"/>
      <c r="F166" s="14"/>
    </row>
    <row r="167" spans="1:6" x14ac:dyDescent="0.25">
      <c r="A167" s="14"/>
      <c r="F167" s="14"/>
    </row>
    <row r="168" spans="1:6" x14ac:dyDescent="0.25">
      <c r="A168" s="14"/>
      <c r="F168" s="14"/>
    </row>
    <row r="169" spans="1:6" x14ac:dyDescent="0.25">
      <c r="A169" s="14"/>
      <c r="F169" s="14"/>
    </row>
    <row r="170" spans="1:6" x14ac:dyDescent="0.25">
      <c r="A170" s="14"/>
      <c r="F170" s="14"/>
    </row>
    <row r="171" spans="1:6" x14ac:dyDescent="0.25">
      <c r="A171" s="14"/>
      <c r="F171" s="14"/>
    </row>
    <row r="172" spans="1:6" x14ac:dyDescent="0.25">
      <c r="A172" s="14"/>
      <c r="F172" s="14"/>
    </row>
    <row r="173" spans="1:6" x14ac:dyDescent="0.25">
      <c r="A173" s="14"/>
      <c r="F173" s="14"/>
    </row>
    <row r="174" spans="1:6" x14ac:dyDescent="0.25">
      <c r="A174" s="14"/>
      <c r="F174" s="14"/>
    </row>
    <row r="175" spans="1:6" x14ac:dyDescent="0.25">
      <c r="A175" s="14"/>
      <c r="F175"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EY86"/>
  <sheetViews>
    <sheetView zoomScale="85" zoomScaleNormal="85" workbookViewId="0">
      <selection activeCell="H14" sqref="H14"/>
    </sheetView>
  </sheetViews>
  <sheetFormatPr defaultRowHeight="15" x14ac:dyDescent="0.25"/>
  <cols>
    <col min="1" max="1" width="49.28515625" style="6" bestFit="1" customWidth="1"/>
    <col min="2" max="2" width="25.85546875" style="6" customWidth="1"/>
    <col min="3" max="3" width="8.140625" style="6" bestFit="1" customWidth="1"/>
    <col min="4" max="4" width="12" style="6" bestFit="1" customWidth="1"/>
    <col min="5" max="5" width="17.7109375" style="6" bestFit="1" customWidth="1"/>
    <col min="6" max="6" width="13.42578125" style="6" bestFit="1" customWidth="1"/>
    <col min="7" max="7" width="25.5703125" style="6" bestFit="1" customWidth="1"/>
    <col min="8" max="8" width="20.7109375" style="6" bestFit="1" customWidth="1"/>
  </cols>
  <sheetData>
    <row r="1" spans="1:1019 1025:2043 2049:3067 3073:4091 4097:5115 5121:6139 6145:7163 7169:8187 8193:9211 9217:10235 10241:11259 11265:12283 12289:13307 13313:14331 14337:15355 15361:16379" s="3" customFormat="1" x14ac:dyDescent="0.25">
      <c r="A1" s="10" t="s">
        <v>1</v>
      </c>
      <c r="B1" s="10" t="s">
        <v>522</v>
      </c>
      <c r="C1" s="10"/>
      <c r="D1" s="9"/>
      <c r="E1" s="9"/>
      <c r="F1" s="9"/>
      <c r="G1" s="9"/>
      <c r="H1" s="9"/>
      <c r="I1" s="17"/>
      <c r="J1" s="17"/>
      <c r="K1" s="17"/>
      <c r="Q1" s="17"/>
      <c r="R1" s="17"/>
      <c r="S1" s="17"/>
      <c r="Y1" s="17"/>
      <c r="Z1" s="17"/>
      <c r="AA1" s="17"/>
      <c r="AG1" s="17"/>
      <c r="AH1" s="17"/>
      <c r="AI1" s="17"/>
      <c r="AO1" s="17"/>
      <c r="AP1" s="17"/>
      <c r="AQ1" s="17"/>
      <c r="AW1" s="17"/>
      <c r="AX1" s="17"/>
      <c r="AY1" s="17"/>
      <c r="BE1" s="17"/>
      <c r="BF1" s="17"/>
      <c r="BG1" s="17"/>
      <c r="BM1" s="17"/>
      <c r="BN1" s="17"/>
      <c r="BO1" s="17"/>
      <c r="BU1" s="17"/>
      <c r="BV1" s="17"/>
      <c r="BW1" s="17"/>
      <c r="CC1" s="17"/>
      <c r="CD1" s="17"/>
      <c r="CE1" s="17"/>
      <c r="CK1" s="17"/>
      <c r="CL1" s="17"/>
      <c r="CM1" s="17"/>
      <c r="CS1" s="17"/>
      <c r="CT1" s="17"/>
      <c r="CU1" s="17"/>
      <c r="DA1" s="17"/>
      <c r="DB1" s="17"/>
      <c r="DC1" s="17"/>
      <c r="DI1" s="17"/>
      <c r="DJ1" s="17"/>
      <c r="DK1" s="17"/>
      <c r="DQ1" s="17"/>
      <c r="DR1" s="17"/>
      <c r="DS1" s="17"/>
      <c r="DY1" s="17"/>
      <c r="DZ1" s="17"/>
      <c r="EA1" s="17"/>
      <c r="EG1" s="17"/>
      <c r="EH1" s="17"/>
      <c r="EI1" s="17"/>
      <c r="EO1" s="17"/>
      <c r="EP1" s="17"/>
      <c r="EQ1" s="17"/>
      <c r="EW1" s="17"/>
      <c r="EX1" s="17"/>
      <c r="EY1" s="17"/>
      <c r="FE1" s="17"/>
      <c r="FF1" s="17"/>
      <c r="FG1" s="17"/>
      <c r="FM1" s="17"/>
      <c r="FN1" s="17"/>
      <c r="FO1" s="17"/>
      <c r="FU1" s="17"/>
      <c r="FV1" s="17"/>
      <c r="FW1" s="17"/>
      <c r="GC1" s="17"/>
      <c r="GD1" s="17"/>
      <c r="GE1" s="17"/>
      <c r="GK1" s="17"/>
      <c r="GL1" s="17"/>
      <c r="GM1" s="17"/>
      <c r="GS1" s="17"/>
      <c r="GT1" s="17"/>
      <c r="GU1" s="17"/>
      <c r="HA1" s="17"/>
      <c r="HB1" s="17"/>
      <c r="HC1" s="17"/>
      <c r="HI1" s="17"/>
      <c r="HJ1" s="17"/>
      <c r="HK1" s="17"/>
      <c r="HQ1" s="17"/>
      <c r="HR1" s="17"/>
      <c r="HS1" s="17"/>
      <c r="HY1" s="17"/>
      <c r="HZ1" s="17"/>
      <c r="IA1" s="17"/>
      <c r="IG1" s="17"/>
      <c r="IH1" s="17"/>
      <c r="II1" s="17"/>
      <c r="IO1" s="17"/>
      <c r="IP1" s="17"/>
      <c r="IQ1" s="17"/>
      <c r="IW1" s="17"/>
      <c r="IX1" s="17"/>
      <c r="IY1" s="17"/>
      <c r="JE1" s="17"/>
      <c r="JF1" s="17"/>
      <c r="JG1" s="17"/>
      <c r="JM1" s="17"/>
      <c r="JN1" s="17"/>
      <c r="JO1" s="17"/>
      <c r="JU1" s="17"/>
      <c r="JV1" s="17"/>
      <c r="JW1" s="17"/>
      <c r="KC1" s="17"/>
      <c r="KD1" s="17"/>
      <c r="KE1" s="17"/>
      <c r="KK1" s="17"/>
      <c r="KL1" s="17"/>
      <c r="KM1" s="17"/>
      <c r="KS1" s="17"/>
      <c r="KT1" s="17"/>
      <c r="KU1" s="17"/>
      <c r="LA1" s="17"/>
      <c r="LB1" s="17"/>
      <c r="LC1" s="17"/>
      <c r="LI1" s="17"/>
      <c r="LJ1" s="17"/>
      <c r="LK1" s="17"/>
      <c r="LQ1" s="17"/>
      <c r="LR1" s="17"/>
      <c r="LS1" s="17"/>
      <c r="LY1" s="17"/>
      <c r="LZ1" s="17"/>
      <c r="MA1" s="17"/>
      <c r="MG1" s="17"/>
      <c r="MH1" s="17"/>
      <c r="MI1" s="17"/>
      <c r="MO1" s="17"/>
      <c r="MP1" s="17"/>
      <c r="MQ1" s="17"/>
      <c r="MW1" s="17"/>
      <c r="MX1" s="17"/>
      <c r="MY1" s="17"/>
      <c r="NE1" s="17"/>
      <c r="NF1" s="17"/>
      <c r="NG1" s="17"/>
      <c r="NM1" s="17"/>
      <c r="NN1" s="17"/>
      <c r="NO1" s="17"/>
      <c r="NU1" s="17"/>
      <c r="NV1" s="17"/>
      <c r="NW1" s="17"/>
      <c r="OC1" s="17"/>
      <c r="OD1" s="17"/>
      <c r="OE1" s="17"/>
      <c r="OK1" s="17"/>
      <c r="OL1" s="17"/>
      <c r="OM1" s="17"/>
      <c r="OS1" s="17"/>
      <c r="OT1" s="17"/>
      <c r="OU1" s="17"/>
      <c r="PA1" s="17"/>
      <c r="PB1" s="17"/>
      <c r="PC1" s="17"/>
      <c r="PI1" s="17"/>
      <c r="PJ1" s="17"/>
      <c r="PK1" s="17"/>
      <c r="PQ1" s="17"/>
      <c r="PR1" s="17"/>
      <c r="PS1" s="17"/>
      <c r="PY1" s="17"/>
      <c r="PZ1" s="17"/>
      <c r="QA1" s="17"/>
      <c r="QG1" s="17"/>
      <c r="QH1" s="17"/>
      <c r="QI1" s="17"/>
      <c r="QO1" s="17"/>
      <c r="QP1" s="17"/>
      <c r="QQ1" s="17"/>
      <c r="QW1" s="17"/>
      <c r="QX1" s="17"/>
      <c r="QY1" s="17"/>
      <c r="RE1" s="17"/>
      <c r="RF1" s="17"/>
      <c r="RG1" s="17"/>
      <c r="RM1" s="17"/>
      <c r="RN1" s="17"/>
      <c r="RO1" s="17"/>
      <c r="RU1" s="17"/>
      <c r="RV1" s="17"/>
      <c r="RW1" s="17"/>
      <c r="SC1" s="17"/>
      <c r="SD1" s="17"/>
      <c r="SE1" s="17"/>
      <c r="SK1" s="17"/>
      <c r="SL1" s="17"/>
      <c r="SM1" s="17"/>
      <c r="SS1" s="17"/>
      <c r="ST1" s="17"/>
      <c r="SU1" s="17"/>
      <c r="TA1" s="17"/>
      <c r="TB1" s="17"/>
      <c r="TC1" s="17"/>
      <c r="TI1" s="17"/>
      <c r="TJ1" s="17"/>
      <c r="TK1" s="17"/>
      <c r="TQ1" s="17"/>
      <c r="TR1" s="17"/>
      <c r="TS1" s="17"/>
      <c r="TY1" s="17"/>
      <c r="TZ1" s="17"/>
      <c r="UA1" s="17"/>
      <c r="UG1" s="17"/>
      <c r="UH1" s="17"/>
      <c r="UI1" s="17"/>
      <c r="UO1" s="17"/>
      <c r="UP1" s="17"/>
      <c r="UQ1" s="17"/>
      <c r="UW1" s="17"/>
      <c r="UX1" s="17"/>
      <c r="UY1" s="17"/>
      <c r="VE1" s="17"/>
      <c r="VF1" s="17"/>
      <c r="VG1" s="17"/>
      <c r="VM1" s="17"/>
      <c r="VN1" s="17"/>
      <c r="VO1" s="17"/>
      <c r="VU1" s="17"/>
      <c r="VV1" s="17"/>
      <c r="VW1" s="17"/>
      <c r="WC1" s="17"/>
      <c r="WD1" s="17"/>
      <c r="WE1" s="17"/>
      <c r="WK1" s="17"/>
      <c r="WL1" s="17"/>
      <c r="WM1" s="17"/>
      <c r="WS1" s="17"/>
      <c r="WT1" s="17"/>
      <c r="WU1" s="17"/>
      <c r="XA1" s="17"/>
      <c r="XB1" s="17"/>
      <c r="XC1" s="17"/>
      <c r="XI1" s="17"/>
      <c r="XJ1" s="17"/>
      <c r="XK1" s="17"/>
      <c r="XQ1" s="17"/>
      <c r="XR1" s="17"/>
      <c r="XS1" s="17"/>
      <c r="XY1" s="17"/>
      <c r="XZ1" s="17"/>
      <c r="YA1" s="17"/>
      <c r="YG1" s="17"/>
      <c r="YH1" s="17"/>
      <c r="YI1" s="17"/>
      <c r="YO1" s="17"/>
      <c r="YP1" s="17"/>
      <c r="YQ1" s="17"/>
      <c r="YW1" s="17"/>
      <c r="YX1" s="17"/>
      <c r="YY1" s="17"/>
      <c r="ZE1" s="17"/>
      <c r="ZF1" s="17"/>
      <c r="ZG1" s="17"/>
      <c r="ZM1" s="17"/>
      <c r="ZN1" s="17"/>
      <c r="ZO1" s="17"/>
      <c r="ZU1" s="17"/>
      <c r="ZV1" s="17"/>
      <c r="ZW1" s="17"/>
      <c r="AAC1" s="17"/>
      <c r="AAD1" s="17"/>
      <c r="AAE1" s="17"/>
      <c r="AAK1" s="17"/>
      <c r="AAL1" s="17"/>
      <c r="AAM1" s="17"/>
      <c r="AAS1" s="17"/>
      <c r="AAT1" s="17"/>
      <c r="AAU1" s="17"/>
      <c r="ABA1" s="17"/>
      <c r="ABB1" s="17"/>
      <c r="ABC1" s="17"/>
      <c r="ABI1" s="17"/>
      <c r="ABJ1" s="17"/>
      <c r="ABK1" s="17"/>
      <c r="ABQ1" s="17"/>
      <c r="ABR1" s="17"/>
      <c r="ABS1" s="17"/>
      <c r="ABY1" s="17"/>
      <c r="ABZ1" s="17"/>
      <c r="ACA1" s="17"/>
      <c r="ACG1" s="17"/>
      <c r="ACH1" s="17"/>
      <c r="ACI1" s="17"/>
      <c r="ACO1" s="17"/>
      <c r="ACP1" s="17"/>
      <c r="ACQ1" s="17"/>
      <c r="ACW1" s="17"/>
      <c r="ACX1" s="17"/>
      <c r="ACY1" s="17"/>
      <c r="ADE1" s="17"/>
      <c r="ADF1" s="17"/>
      <c r="ADG1" s="17"/>
      <c r="ADM1" s="17"/>
      <c r="ADN1" s="17"/>
      <c r="ADO1" s="17"/>
      <c r="ADU1" s="17"/>
      <c r="ADV1" s="17"/>
      <c r="ADW1" s="17"/>
      <c r="AEC1" s="17"/>
      <c r="AED1" s="17"/>
      <c r="AEE1" s="17"/>
      <c r="AEK1" s="17"/>
      <c r="AEL1" s="17"/>
      <c r="AEM1" s="17"/>
      <c r="AES1" s="17"/>
      <c r="AET1" s="17"/>
      <c r="AEU1" s="17"/>
      <c r="AFA1" s="17"/>
      <c r="AFB1" s="17"/>
      <c r="AFC1" s="17"/>
      <c r="AFI1" s="17"/>
      <c r="AFJ1" s="17"/>
      <c r="AFK1" s="17"/>
      <c r="AFQ1" s="17"/>
      <c r="AFR1" s="17"/>
      <c r="AFS1" s="17"/>
      <c r="AFY1" s="17"/>
      <c r="AFZ1" s="17"/>
      <c r="AGA1" s="17"/>
      <c r="AGG1" s="17"/>
      <c r="AGH1" s="17"/>
      <c r="AGI1" s="17"/>
      <c r="AGO1" s="17"/>
      <c r="AGP1" s="17"/>
      <c r="AGQ1" s="17"/>
      <c r="AGW1" s="17"/>
      <c r="AGX1" s="17"/>
      <c r="AGY1" s="17"/>
      <c r="AHE1" s="17"/>
      <c r="AHF1" s="17"/>
      <c r="AHG1" s="17"/>
      <c r="AHM1" s="17"/>
      <c r="AHN1" s="17"/>
      <c r="AHO1" s="17"/>
      <c r="AHU1" s="17"/>
      <c r="AHV1" s="17"/>
      <c r="AHW1" s="17"/>
      <c r="AIC1" s="17"/>
      <c r="AID1" s="17"/>
      <c r="AIE1" s="17"/>
      <c r="AIK1" s="17"/>
      <c r="AIL1" s="17"/>
      <c r="AIM1" s="17"/>
      <c r="AIS1" s="17"/>
      <c r="AIT1" s="17"/>
      <c r="AIU1" s="17"/>
      <c r="AJA1" s="17"/>
      <c r="AJB1" s="17"/>
      <c r="AJC1" s="17"/>
      <c r="AJI1" s="17"/>
      <c r="AJJ1" s="17"/>
      <c r="AJK1" s="17"/>
      <c r="AJQ1" s="17"/>
      <c r="AJR1" s="17"/>
      <c r="AJS1" s="17"/>
      <c r="AJY1" s="17"/>
      <c r="AJZ1" s="17"/>
      <c r="AKA1" s="17"/>
      <c r="AKG1" s="17"/>
      <c r="AKH1" s="17"/>
      <c r="AKI1" s="17"/>
      <c r="AKO1" s="17"/>
      <c r="AKP1" s="17"/>
      <c r="AKQ1" s="17"/>
      <c r="AKW1" s="17"/>
      <c r="AKX1" s="17"/>
      <c r="AKY1" s="17"/>
      <c r="ALE1" s="17"/>
      <c r="ALF1" s="17"/>
      <c r="ALG1" s="17"/>
      <c r="ALM1" s="17"/>
      <c r="ALN1" s="17"/>
      <c r="ALO1" s="17"/>
      <c r="ALU1" s="17"/>
      <c r="ALV1" s="17"/>
      <c r="ALW1" s="17"/>
      <c r="AMC1" s="17"/>
      <c r="AMD1" s="17"/>
      <c r="AME1" s="17"/>
      <c r="AMK1" s="17"/>
      <c r="AML1" s="17"/>
      <c r="AMM1" s="17"/>
      <c r="AMS1" s="17"/>
      <c r="AMT1" s="17"/>
      <c r="AMU1" s="17"/>
      <c r="ANA1" s="17"/>
      <c r="ANB1" s="17"/>
      <c r="ANC1" s="17"/>
      <c r="ANI1" s="17"/>
      <c r="ANJ1" s="17"/>
      <c r="ANK1" s="17"/>
      <c r="ANQ1" s="17"/>
      <c r="ANR1" s="17"/>
      <c r="ANS1" s="17"/>
      <c r="ANY1" s="17"/>
      <c r="ANZ1" s="17"/>
      <c r="AOA1" s="17"/>
      <c r="AOG1" s="17"/>
      <c r="AOH1" s="17"/>
      <c r="AOI1" s="17"/>
      <c r="AOO1" s="17"/>
      <c r="AOP1" s="17"/>
      <c r="AOQ1" s="17"/>
      <c r="AOW1" s="17"/>
      <c r="AOX1" s="17"/>
      <c r="AOY1" s="17"/>
      <c r="APE1" s="17"/>
      <c r="APF1" s="17"/>
      <c r="APG1" s="17"/>
      <c r="APM1" s="17"/>
      <c r="APN1" s="17"/>
      <c r="APO1" s="17"/>
      <c r="APU1" s="17"/>
      <c r="APV1" s="17"/>
      <c r="APW1" s="17"/>
      <c r="AQC1" s="17"/>
      <c r="AQD1" s="17"/>
      <c r="AQE1" s="17"/>
      <c r="AQK1" s="17"/>
      <c r="AQL1" s="17"/>
      <c r="AQM1" s="17"/>
      <c r="AQS1" s="17"/>
      <c r="AQT1" s="17"/>
      <c r="AQU1" s="17"/>
      <c r="ARA1" s="17"/>
      <c r="ARB1" s="17"/>
      <c r="ARC1" s="17"/>
      <c r="ARI1" s="17"/>
      <c r="ARJ1" s="17"/>
      <c r="ARK1" s="17"/>
      <c r="ARQ1" s="17"/>
      <c r="ARR1" s="17"/>
      <c r="ARS1" s="17"/>
      <c r="ARY1" s="17"/>
      <c r="ARZ1" s="17"/>
      <c r="ASA1" s="17"/>
      <c r="ASG1" s="17"/>
      <c r="ASH1" s="17"/>
      <c r="ASI1" s="17"/>
      <c r="ASO1" s="17"/>
      <c r="ASP1" s="17"/>
      <c r="ASQ1" s="17"/>
      <c r="ASW1" s="17"/>
      <c r="ASX1" s="17"/>
      <c r="ASY1" s="17"/>
      <c r="ATE1" s="17"/>
      <c r="ATF1" s="17"/>
      <c r="ATG1" s="17"/>
      <c r="ATM1" s="17"/>
      <c r="ATN1" s="17"/>
      <c r="ATO1" s="17"/>
      <c r="ATU1" s="17"/>
      <c r="ATV1" s="17"/>
      <c r="ATW1" s="17"/>
      <c r="AUC1" s="17"/>
      <c r="AUD1" s="17"/>
      <c r="AUE1" s="17"/>
      <c r="AUK1" s="17"/>
      <c r="AUL1" s="17"/>
      <c r="AUM1" s="17"/>
      <c r="AUS1" s="17"/>
      <c r="AUT1" s="17"/>
      <c r="AUU1" s="17"/>
      <c r="AVA1" s="17"/>
      <c r="AVB1" s="17"/>
      <c r="AVC1" s="17"/>
      <c r="AVI1" s="17"/>
      <c r="AVJ1" s="17"/>
      <c r="AVK1" s="17"/>
      <c r="AVQ1" s="17"/>
      <c r="AVR1" s="17"/>
      <c r="AVS1" s="17"/>
      <c r="AVY1" s="17"/>
      <c r="AVZ1" s="17"/>
      <c r="AWA1" s="17"/>
      <c r="AWG1" s="17"/>
      <c r="AWH1" s="17"/>
      <c r="AWI1" s="17"/>
      <c r="AWO1" s="17"/>
      <c r="AWP1" s="17"/>
      <c r="AWQ1" s="17"/>
      <c r="AWW1" s="17"/>
      <c r="AWX1" s="17"/>
      <c r="AWY1" s="17"/>
      <c r="AXE1" s="17"/>
      <c r="AXF1" s="17"/>
      <c r="AXG1" s="17"/>
      <c r="AXM1" s="17"/>
      <c r="AXN1" s="17"/>
      <c r="AXO1" s="17"/>
      <c r="AXU1" s="17"/>
      <c r="AXV1" s="17"/>
      <c r="AXW1" s="17"/>
      <c r="AYC1" s="17"/>
      <c r="AYD1" s="17"/>
      <c r="AYE1" s="17"/>
      <c r="AYK1" s="17"/>
      <c r="AYL1" s="17"/>
      <c r="AYM1" s="17"/>
      <c r="AYS1" s="17"/>
      <c r="AYT1" s="17"/>
      <c r="AYU1" s="17"/>
      <c r="AZA1" s="17"/>
      <c r="AZB1" s="17"/>
      <c r="AZC1" s="17"/>
      <c r="AZI1" s="17"/>
      <c r="AZJ1" s="17"/>
      <c r="AZK1" s="17"/>
      <c r="AZQ1" s="17"/>
      <c r="AZR1" s="17"/>
      <c r="AZS1" s="17"/>
      <c r="AZY1" s="17"/>
      <c r="AZZ1" s="17"/>
      <c r="BAA1" s="17"/>
      <c r="BAG1" s="17"/>
      <c r="BAH1" s="17"/>
      <c r="BAI1" s="17"/>
      <c r="BAO1" s="17"/>
      <c r="BAP1" s="17"/>
      <c r="BAQ1" s="17"/>
      <c r="BAW1" s="17"/>
      <c r="BAX1" s="17"/>
      <c r="BAY1" s="17"/>
      <c r="BBE1" s="17"/>
      <c r="BBF1" s="17"/>
      <c r="BBG1" s="17"/>
      <c r="BBM1" s="17"/>
      <c r="BBN1" s="17"/>
      <c r="BBO1" s="17"/>
      <c r="BBU1" s="17"/>
      <c r="BBV1" s="17"/>
      <c r="BBW1" s="17"/>
      <c r="BCC1" s="17"/>
      <c r="BCD1" s="17"/>
      <c r="BCE1" s="17"/>
      <c r="BCK1" s="17"/>
      <c r="BCL1" s="17"/>
      <c r="BCM1" s="17"/>
      <c r="BCS1" s="17"/>
      <c r="BCT1" s="17"/>
      <c r="BCU1" s="17"/>
      <c r="BDA1" s="17"/>
      <c r="BDB1" s="17"/>
      <c r="BDC1" s="17"/>
      <c r="BDI1" s="17"/>
      <c r="BDJ1" s="17"/>
      <c r="BDK1" s="17"/>
      <c r="BDQ1" s="17"/>
      <c r="BDR1" s="17"/>
      <c r="BDS1" s="17"/>
      <c r="BDY1" s="17"/>
      <c r="BDZ1" s="17"/>
      <c r="BEA1" s="17"/>
      <c r="BEG1" s="17"/>
      <c r="BEH1" s="17"/>
      <c r="BEI1" s="17"/>
      <c r="BEO1" s="17"/>
      <c r="BEP1" s="17"/>
      <c r="BEQ1" s="17"/>
      <c r="BEW1" s="17"/>
      <c r="BEX1" s="17"/>
      <c r="BEY1" s="17"/>
      <c r="BFE1" s="17"/>
      <c r="BFF1" s="17"/>
      <c r="BFG1" s="17"/>
      <c r="BFM1" s="17"/>
      <c r="BFN1" s="17"/>
      <c r="BFO1" s="17"/>
      <c r="BFU1" s="17"/>
      <c r="BFV1" s="17"/>
      <c r="BFW1" s="17"/>
      <c r="BGC1" s="17"/>
      <c r="BGD1" s="17"/>
      <c r="BGE1" s="17"/>
      <c r="BGK1" s="17"/>
      <c r="BGL1" s="17"/>
      <c r="BGM1" s="17"/>
      <c r="BGS1" s="17"/>
      <c r="BGT1" s="17"/>
      <c r="BGU1" s="17"/>
      <c r="BHA1" s="17"/>
      <c r="BHB1" s="17"/>
      <c r="BHC1" s="17"/>
      <c r="BHI1" s="17"/>
      <c r="BHJ1" s="17"/>
      <c r="BHK1" s="17"/>
      <c r="BHQ1" s="17"/>
      <c r="BHR1" s="17"/>
      <c r="BHS1" s="17"/>
      <c r="BHY1" s="17"/>
      <c r="BHZ1" s="17"/>
      <c r="BIA1" s="17"/>
      <c r="BIG1" s="17"/>
      <c r="BIH1" s="17"/>
      <c r="BII1" s="17"/>
      <c r="BIO1" s="17"/>
      <c r="BIP1" s="17"/>
      <c r="BIQ1" s="17"/>
      <c r="BIW1" s="17"/>
      <c r="BIX1" s="17"/>
      <c r="BIY1" s="17"/>
      <c r="BJE1" s="17"/>
      <c r="BJF1" s="17"/>
      <c r="BJG1" s="17"/>
      <c r="BJM1" s="17"/>
      <c r="BJN1" s="17"/>
      <c r="BJO1" s="17"/>
      <c r="BJU1" s="17"/>
      <c r="BJV1" s="17"/>
      <c r="BJW1" s="17"/>
      <c r="BKC1" s="17"/>
      <c r="BKD1" s="17"/>
      <c r="BKE1" s="17"/>
      <c r="BKK1" s="17"/>
      <c r="BKL1" s="17"/>
      <c r="BKM1" s="17"/>
      <c r="BKS1" s="17"/>
      <c r="BKT1" s="17"/>
      <c r="BKU1" s="17"/>
      <c r="BLA1" s="17"/>
      <c r="BLB1" s="17"/>
      <c r="BLC1" s="17"/>
      <c r="BLI1" s="17"/>
      <c r="BLJ1" s="17"/>
      <c r="BLK1" s="17"/>
      <c r="BLQ1" s="17"/>
      <c r="BLR1" s="17"/>
      <c r="BLS1" s="17"/>
      <c r="BLY1" s="17"/>
      <c r="BLZ1" s="17"/>
      <c r="BMA1" s="17"/>
      <c r="BMG1" s="17"/>
      <c r="BMH1" s="17"/>
      <c r="BMI1" s="17"/>
      <c r="BMO1" s="17"/>
      <c r="BMP1" s="17"/>
      <c r="BMQ1" s="17"/>
      <c r="BMW1" s="17"/>
      <c r="BMX1" s="17"/>
      <c r="BMY1" s="17"/>
      <c r="BNE1" s="17"/>
      <c r="BNF1" s="17"/>
      <c r="BNG1" s="17"/>
      <c r="BNM1" s="17"/>
      <c r="BNN1" s="17"/>
      <c r="BNO1" s="17"/>
      <c r="BNU1" s="17"/>
      <c r="BNV1" s="17"/>
      <c r="BNW1" s="17"/>
      <c r="BOC1" s="17"/>
      <c r="BOD1" s="17"/>
      <c r="BOE1" s="17"/>
      <c r="BOK1" s="17"/>
      <c r="BOL1" s="17"/>
      <c r="BOM1" s="17"/>
      <c r="BOS1" s="17"/>
      <c r="BOT1" s="17"/>
      <c r="BOU1" s="17"/>
      <c r="BPA1" s="17"/>
      <c r="BPB1" s="17"/>
      <c r="BPC1" s="17"/>
      <c r="BPI1" s="17"/>
      <c r="BPJ1" s="17"/>
      <c r="BPK1" s="17"/>
      <c r="BPQ1" s="17"/>
      <c r="BPR1" s="17"/>
      <c r="BPS1" s="17"/>
      <c r="BPY1" s="17"/>
      <c r="BPZ1" s="17"/>
      <c r="BQA1" s="17"/>
      <c r="BQG1" s="17"/>
      <c r="BQH1" s="17"/>
      <c r="BQI1" s="17"/>
      <c r="BQO1" s="17"/>
      <c r="BQP1" s="17"/>
      <c r="BQQ1" s="17"/>
      <c r="BQW1" s="17"/>
      <c r="BQX1" s="17"/>
      <c r="BQY1" s="17"/>
      <c r="BRE1" s="17"/>
      <c r="BRF1" s="17"/>
      <c r="BRG1" s="17"/>
      <c r="BRM1" s="17"/>
      <c r="BRN1" s="17"/>
      <c r="BRO1" s="17"/>
      <c r="BRU1" s="17"/>
      <c r="BRV1" s="17"/>
      <c r="BRW1" s="17"/>
      <c r="BSC1" s="17"/>
      <c r="BSD1" s="17"/>
      <c r="BSE1" s="17"/>
      <c r="BSK1" s="17"/>
      <c r="BSL1" s="17"/>
      <c r="BSM1" s="17"/>
      <c r="BSS1" s="17"/>
      <c r="BST1" s="17"/>
      <c r="BSU1" s="17"/>
      <c r="BTA1" s="17"/>
      <c r="BTB1" s="17"/>
      <c r="BTC1" s="17"/>
      <c r="BTI1" s="17"/>
      <c r="BTJ1" s="17"/>
      <c r="BTK1" s="17"/>
      <c r="BTQ1" s="17"/>
      <c r="BTR1" s="17"/>
      <c r="BTS1" s="17"/>
      <c r="BTY1" s="17"/>
      <c r="BTZ1" s="17"/>
      <c r="BUA1" s="17"/>
      <c r="BUG1" s="17"/>
      <c r="BUH1" s="17"/>
      <c r="BUI1" s="17"/>
      <c r="BUO1" s="17"/>
      <c r="BUP1" s="17"/>
      <c r="BUQ1" s="17"/>
      <c r="BUW1" s="17"/>
      <c r="BUX1" s="17"/>
      <c r="BUY1" s="17"/>
      <c r="BVE1" s="17"/>
      <c r="BVF1" s="17"/>
      <c r="BVG1" s="17"/>
      <c r="BVM1" s="17"/>
      <c r="BVN1" s="17"/>
      <c r="BVO1" s="17"/>
      <c r="BVU1" s="17"/>
      <c r="BVV1" s="17"/>
      <c r="BVW1" s="17"/>
      <c r="BWC1" s="17"/>
      <c r="BWD1" s="17"/>
      <c r="BWE1" s="17"/>
      <c r="BWK1" s="17"/>
      <c r="BWL1" s="17"/>
      <c r="BWM1" s="17"/>
      <c r="BWS1" s="17"/>
      <c r="BWT1" s="17"/>
      <c r="BWU1" s="17"/>
      <c r="BXA1" s="17"/>
      <c r="BXB1" s="17"/>
      <c r="BXC1" s="17"/>
      <c r="BXI1" s="17"/>
      <c r="BXJ1" s="17"/>
      <c r="BXK1" s="17"/>
      <c r="BXQ1" s="17"/>
      <c r="BXR1" s="17"/>
      <c r="BXS1" s="17"/>
      <c r="BXY1" s="17"/>
      <c r="BXZ1" s="17"/>
      <c r="BYA1" s="17"/>
      <c r="BYG1" s="17"/>
      <c r="BYH1" s="17"/>
      <c r="BYI1" s="17"/>
      <c r="BYO1" s="17"/>
      <c r="BYP1" s="17"/>
      <c r="BYQ1" s="17"/>
      <c r="BYW1" s="17"/>
      <c r="BYX1" s="17"/>
      <c r="BYY1" s="17"/>
      <c r="BZE1" s="17"/>
      <c r="BZF1" s="17"/>
      <c r="BZG1" s="17"/>
      <c r="BZM1" s="17"/>
      <c r="BZN1" s="17"/>
      <c r="BZO1" s="17"/>
      <c r="BZU1" s="17"/>
      <c r="BZV1" s="17"/>
      <c r="BZW1" s="17"/>
      <c r="CAC1" s="17"/>
      <c r="CAD1" s="17"/>
      <c r="CAE1" s="17"/>
      <c r="CAK1" s="17"/>
      <c r="CAL1" s="17"/>
      <c r="CAM1" s="17"/>
      <c r="CAS1" s="17"/>
      <c r="CAT1" s="17"/>
      <c r="CAU1" s="17"/>
      <c r="CBA1" s="17"/>
      <c r="CBB1" s="17"/>
      <c r="CBC1" s="17"/>
      <c r="CBI1" s="17"/>
      <c r="CBJ1" s="17"/>
      <c r="CBK1" s="17"/>
      <c r="CBQ1" s="17"/>
      <c r="CBR1" s="17"/>
      <c r="CBS1" s="17"/>
      <c r="CBY1" s="17"/>
      <c r="CBZ1" s="17"/>
      <c r="CCA1" s="17"/>
      <c r="CCG1" s="17"/>
      <c r="CCH1" s="17"/>
      <c r="CCI1" s="17"/>
      <c r="CCO1" s="17"/>
      <c r="CCP1" s="17"/>
      <c r="CCQ1" s="17"/>
      <c r="CCW1" s="17"/>
      <c r="CCX1" s="17"/>
      <c r="CCY1" s="17"/>
      <c r="CDE1" s="17"/>
      <c r="CDF1" s="17"/>
      <c r="CDG1" s="17"/>
      <c r="CDM1" s="17"/>
      <c r="CDN1" s="17"/>
      <c r="CDO1" s="17"/>
      <c r="CDU1" s="17"/>
      <c r="CDV1" s="17"/>
      <c r="CDW1" s="17"/>
      <c r="CEC1" s="17"/>
      <c r="CED1" s="17"/>
      <c r="CEE1" s="17"/>
      <c r="CEK1" s="17"/>
      <c r="CEL1" s="17"/>
      <c r="CEM1" s="17"/>
      <c r="CES1" s="17"/>
      <c r="CET1" s="17"/>
      <c r="CEU1" s="17"/>
      <c r="CFA1" s="17"/>
      <c r="CFB1" s="17"/>
      <c r="CFC1" s="17"/>
      <c r="CFI1" s="17"/>
      <c r="CFJ1" s="17"/>
      <c r="CFK1" s="17"/>
      <c r="CFQ1" s="17"/>
      <c r="CFR1" s="17"/>
      <c r="CFS1" s="17"/>
      <c r="CFY1" s="17"/>
      <c r="CFZ1" s="17"/>
      <c r="CGA1" s="17"/>
      <c r="CGG1" s="17"/>
      <c r="CGH1" s="17"/>
      <c r="CGI1" s="17"/>
      <c r="CGO1" s="17"/>
      <c r="CGP1" s="17"/>
      <c r="CGQ1" s="17"/>
      <c r="CGW1" s="17"/>
      <c r="CGX1" s="17"/>
      <c r="CGY1" s="17"/>
      <c r="CHE1" s="17"/>
      <c r="CHF1" s="17"/>
      <c r="CHG1" s="17"/>
      <c r="CHM1" s="17"/>
      <c r="CHN1" s="17"/>
      <c r="CHO1" s="17"/>
      <c r="CHU1" s="17"/>
      <c r="CHV1" s="17"/>
      <c r="CHW1" s="17"/>
      <c r="CIC1" s="17"/>
      <c r="CID1" s="17"/>
      <c r="CIE1" s="17"/>
      <c r="CIK1" s="17"/>
      <c r="CIL1" s="17"/>
      <c r="CIM1" s="17"/>
      <c r="CIS1" s="17"/>
      <c r="CIT1" s="17"/>
      <c r="CIU1" s="17"/>
      <c r="CJA1" s="17"/>
      <c r="CJB1" s="17"/>
      <c r="CJC1" s="17"/>
      <c r="CJI1" s="17"/>
      <c r="CJJ1" s="17"/>
      <c r="CJK1" s="17"/>
      <c r="CJQ1" s="17"/>
      <c r="CJR1" s="17"/>
      <c r="CJS1" s="17"/>
      <c r="CJY1" s="17"/>
      <c r="CJZ1" s="17"/>
      <c r="CKA1" s="17"/>
      <c r="CKG1" s="17"/>
      <c r="CKH1" s="17"/>
      <c r="CKI1" s="17"/>
      <c r="CKO1" s="17"/>
      <c r="CKP1" s="17"/>
      <c r="CKQ1" s="17"/>
      <c r="CKW1" s="17"/>
      <c r="CKX1" s="17"/>
      <c r="CKY1" s="17"/>
      <c r="CLE1" s="17"/>
      <c r="CLF1" s="17"/>
      <c r="CLG1" s="17"/>
      <c r="CLM1" s="17"/>
      <c r="CLN1" s="17"/>
      <c r="CLO1" s="17"/>
      <c r="CLU1" s="17"/>
      <c r="CLV1" s="17"/>
      <c r="CLW1" s="17"/>
      <c r="CMC1" s="17"/>
      <c r="CMD1" s="17"/>
      <c r="CME1" s="17"/>
      <c r="CMK1" s="17"/>
      <c r="CML1" s="17"/>
      <c r="CMM1" s="17"/>
      <c r="CMS1" s="17"/>
      <c r="CMT1" s="17"/>
      <c r="CMU1" s="17"/>
      <c r="CNA1" s="17"/>
      <c r="CNB1" s="17"/>
      <c r="CNC1" s="17"/>
      <c r="CNI1" s="17"/>
      <c r="CNJ1" s="17"/>
      <c r="CNK1" s="17"/>
      <c r="CNQ1" s="17"/>
      <c r="CNR1" s="17"/>
      <c r="CNS1" s="17"/>
      <c r="CNY1" s="17"/>
      <c r="CNZ1" s="17"/>
      <c r="COA1" s="17"/>
      <c r="COG1" s="17"/>
      <c r="COH1" s="17"/>
      <c r="COI1" s="17"/>
      <c r="COO1" s="17"/>
      <c r="COP1" s="17"/>
      <c r="COQ1" s="17"/>
      <c r="COW1" s="17"/>
      <c r="COX1" s="17"/>
      <c r="COY1" s="17"/>
      <c r="CPE1" s="17"/>
      <c r="CPF1" s="17"/>
      <c r="CPG1" s="17"/>
      <c r="CPM1" s="17"/>
      <c r="CPN1" s="17"/>
      <c r="CPO1" s="17"/>
      <c r="CPU1" s="17"/>
      <c r="CPV1" s="17"/>
      <c r="CPW1" s="17"/>
      <c r="CQC1" s="17"/>
      <c r="CQD1" s="17"/>
      <c r="CQE1" s="17"/>
      <c r="CQK1" s="17"/>
      <c r="CQL1" s="17"/>
      <c r="CQM1" s="17"/>
      <c r="CQS1" s="17"/>
      <c r="CQT1" s="17"/>
      <c r="CQU1" s="17"/>
      <c r="CRA1" s="17"/>
      <c r="CRB1" s="17"/>
      <c r="CRC1" s="17"/>
      <c r="CRI1" s="17"/>
      <c r="CRJ1" s="17"/>
      <c r="CRK1" s="17"/>
      <c r="CRQ1" s="17"/>
      <c r="CRR1" s="17"/>
      <c r="CRS1" s="17"/>
      <c r="CRY1" s="17"/>
      <c r="CRZ1" s="17"/>
      <c r="CSA1" s="17"/>
      <c r="CSG1" s="17"/>
      <c r="CSH1" s="17"/>
      <c r="CSI1" s="17"/>
      <c r="CSO1" s="17"/>
      <c r="CSP1" s="17"/>
      <c r="CSQ1" s="17"/>
      <c r="CSW1" s="17"/>
      <c r="CSX1" s="17"/>
      <c r="CSY1" s="17"/>
      <c r="CTE1" s="17"/>
      <c r="CTF1" s="17"/>
      <c r="CTG1" s="17"/>
      <c r="CTM1" s="17"/>
      <c r="CTN1" s="17"/>
      <c r="CTO1" s="17"/>
      <c r="CTU1" s="17"/>
      <c r="CTV1" s="17"/>
      <c r="CTW1" s="17"/>
      <c r="CUC1" s="17"/>
      <c r="CUD1" s="17"/>
      <c r="CUE1" s="17"/>
      <c r="CUK1" s="17"/>
      <c r="CUL1" s="17"/>
      <c r="CUM1" s="17"/>
      <c r="CUS1" s="17"/>
      <c r="CUT1" s="17"/>
      <c r="CUU1" s="17"/>
      <c r="CVA1" s="17"/>
      <c r="CVB1" s="17"/>
      <c r="CVC1" s="17"/>
      <c r="CVI1" s="17"/>
      <c r="CVJ1" s="17"/>
      <c r="CVK1" s="17"/>
      <c r="CVQ1" s="17"/>
      <c r="CVR1" s="17"/>
      <c r="CVS1" s="17"/>
      <c r="CVY1" s="17"/>
      <c r="CVZ1" s="17"/>
      <c r="CWA1" s="17"/>
      <c r="CWG1" s="17"/>
      <c r="CWH1" s="17"/>
      <c r="CWI1" s="17"/>
      <c r="CWO1" s="17"/>
      <c r="CWP1" s="17"/>
      <c r="CWQ1" s="17"/>
      <c r="CWW1" s="17"/>
      <c r="CWX1" s="17"/>
      <c r="CWY1" s="17"/>
      <c r="CXE1" s="17"/>
      <c r="CXF1" s="17"/>
      <c r="CXG1" s="17"/>
      <c r="CXM1" s="17"/>
      <c r="CXN1" s="17"/>
      <c r="CXO1" s="17"/>
      <c r="CXU1" s="17"/>
      <c r="CXV1" s="17"/>
      <c r="CXW1" s="17"/>
      <c r="CYC1" s="17"/>
      <c r="CYD1" s="17"/>
      <c r="CYE1" s="17"/>
      <c r="CYK1" s="17"/>
      <c r="CYL1" s="17"/>
      <c r="CYM1" s="17"/>
      <c r="CYS1" s="17"/>
      <c r="CYT1" s="17"/>
      <c r="CYU1" s="17"/>
      <c r="CZA1" s="17"/>
      <c r="CZB1" s="17"/>
      <c r="CZC1" s="17"/>
      <c r="CZI1" s="17"/>
      <c r="CZJ1" s="17"/>
      <c r="CZK1" s="17"/>
      <c r="CZQ1" s="17"/>
      <c r="CZR1" s="17"/>
      <c r="CZS1" s="17"/>
      <c r="CZY1" s="17"/>
      <c r="CZZ1" s="17"/>
      <c r="DAA1" s="17"/>
      <c r="DAG1" s="17"/>
      <c r="DAH1" s="17"/>
      <c r="DAI1" s="17"/>
      <c r="DAO1" s="17"/>
      <c r="DAP1" s="17"/>
      <c r="DAQ1" s="17"/>
      <c r="DAW1" s="17"/>
      <c r="DAX1" s="17"/>
      <c r="DAY1" s="17"/>
      <c r="DBE1" s="17"/>
      <c r="DBF1" s="17"/>
      <c r="DBG1" s="17"/>
      <c r="DBM1" s="17"/>
      <c r="DBN1" s="17"/>
      <c r="DBO1" s="17"/>
      <c r="DBU1" s="17"/>
      <c r="DBV1" s="17"/>
      <c r="DBW1" s="17"/>
      <c r="DCC1" s="17"/>
      <c r="DCD1" s="17"/>
      <c r="DCE1" s="17"/>
      <c r="DCK1" s="17"/>
      <c r="DCL1" s="17"/>
      <c r="DCM1" s="17"/>
      <c r="DCS1" s="17"/>
      <c r="DCT1" s="17"/>
      <c r="DCU1" s="17"/>
      <c r="DDA1" s="17"/>
      <c r="DDB1" s="17"/>
      <c r="DDC1" s="17"/>
      <c r="DDI1" s="17"/>
      <c r="DDJ1" s="17"/>
      <c r="DDK1" s="17"/>
      <c r="DDQ1" s="17"/>
      <c r="DDR1" s="17"/>
      <c r="DDS1" s="17"/>
      <c r="DDY1" s="17"/>
      <c r="DDZ1" s="17"/>
      <c r="DEA1" s="17"/>
      <c r="DEG1" s="17"/>
      <c r="DEH1" s="17"/>
      <c r="DEI1" s="17"/>
      <c r="DEO1" s="17"/>
      <c r="DEP1" s="17"/>
      <c r="DEQ1" s="17"/>
      <c r="DEW1" s="17"/>
      <c r="DEX1" s="17"/>
      <c r="DEY1" s="17"/>
      <c r="DFE1" s="17"/>
      <c r="DFF1" s="17"/>
      <c r="DFG1" s="17"/>
      <c r="DFM1" s="17"/>
      <c r="DFN1" s="17"/>
      <c r="DFO1" s="17"/>
      <c r="DFU1" s="17"/>
      <c r="DFV1" s="17"/>
      <c r="DFW1" s="17"/>
      <c r="DGC1" s="17"/>
      <c r="DGD1" s="17"/>
      <c r="DGE1" s="17"/>
      <c r="DGK1" s="17"/>
      <c r="DGL1" s="17"/>
      <c r="DGM1" s="17"/>
      <c r="DGS1" s="17"/>
      <c r="DGT1" s="17"/>
      <c r="DGU1" s="17"/>
      <c r="DHA1" s="17"/>
      <c r="DHB1" s="17"/>
      <c r="DHC1" s="17"/>
      <c r="DHI1" s="17"/>
      <c r="DHJ1" s="17"/>
      <c r="DHK1" s="17"/>
      <c r="DHQ1" s="17"/>
      <c r="DHR1" s="17"/>
      <c r="DHS1" s="17"/>
      <c r="DHY1" s="17"/>
      <c r="DHZ1" s="17"/>
      <c r="DIA1" s="17"/>
      <c r="DIG1" s="17"/>
      <c r="DIH1" s="17"/>
      <c r="DII1" s="17"/>
      <c r="DIO1" s="17"/>
      <c r="DIP1" s="17"/>
      <c r="DIQ1" s="17"/>
      <c r="DIW1" s="17"/>
      <c r="DIX1" s="17"/>
      <c r="DIY1" s="17"/>
      <c r="DJE1" s="17"/>
      <c r="DJF1" s="17"/>
      <c r="DJG1" s="17"/>
      <c r="DJM1" s="17"/>
      <c r="DJN1" s="17"/>
      <c r="DJO1" s="17"/>
      <c r="DJU1" s="17"/>
      <c r="DJV1" s="17"/>
      <c r="DJW1" s="17"/>
      <c r="DKC1" s="17"/>
      <c r="DKD1" s="17"/>
      <c r="DKE1" s="17"/>
      <c r="DKK1" s="17"/>
      <c r="DKL1" s="17"/>
      <c r="DKM1" s="17"/>
      <c r="DKS1" s="17"/>
      <c r="DKT1" s="17"/>
      <c r="DKU1" s="17"/>
      <c r="DLA1" s="17"/>
      <c r="DLB1" s="17"/>
      <c r="DLC1" s="17"/>
      <c r="DLI1" s="17"/>
      <c r="DLJ1" s="17"/>
      <c r="DLK1" s="17"/>
      <c r="DLQ1" s="17"/>
      <c r="DLR1" s="17"/>
      <c r="DLS1" s="17"/>
      <c r="DLY1" s="17"/>
      <c r="DLZ1" s="17"/>
      <c r="DMA1" s="17"/>
      <c r="DMG1" s="17"/>
      <c r="DMH1" s="17"/>
      <c r="DMI1" s="17"/>
      <c r="DMO1" s="17"/>
      <c r="DMP1" s="17"/>
      <c r="DMQ1" s="17"/>
      <c r="DMW1" s="17"/>
      <c r="DMX1" s="17"/>
      <c r="DMY1" s="17"/>
      <c r="DNE1" s="17"/>
      <c r="DNF1" s="17"/>
      <c r="DNG1" s="17"/>
      <c r="DNM1" s="17"/>
      <c r="DNN1" s="17"/>
      <c r="DNO1" s="17"/>
      <c r="DNU1" s="17"/>
      <c r="DNV1" s="17"/>
      <c r="DNW1" s="17"/>
      <c r="DOC1" s="17"/>
      <c r="DOD1" s="17"/>
      <c r="DOE1" s="17"/>
      <c r="DOK1" s="17"/>
      <c r="DOL1" s="17"/>
      <c r="DOM1" s="17"/>
      <c r="DOS1" s="17"/>
      <c r="DOT1" s="17"/>
      <c r="DOU1" s="17"/>
      <c r="DPA1" s="17"/>
      <c r="DPB1" s="17"/>
      <c r="DPC1" s="17"/>
      <c r="DPI1" s="17"/>
      <c r="DPJ1" s="17"/>
      <c r="DPK1" s="17"/>
      <c r="DPQ1" s="17"/>
      <c r="DPR1" s="17"/>
      <c r="DPS1" s="17"/>
      <c r="DPY1" s="17"/>
      <c r="DPZ1" s="17"/>
      <c r="DQA1" s="17"/>
      <c r="DQG1" s="17"/>
      <c r="DQH1" s="17"/>
      <c r="DQI1" s="17"/>
      <c r="DQO1" s="17"/>
      <c r="DQP1" s="17"/>
      <c r="DQQ1" s="17"/>
      <c r="DQW1" s="17"/>
      <c r="DQX1" s="17"/>
      <c r="DQY1" s="17"/>
      <c r="DRE1" s="17"/>
      <c r="DRF1" s="17"/>
      <c r="DRG1" s="17"/>
      <c r="DRM1" s="17"/>
      <c r="DRN1" s="17"/>
      <c r="DRO1" s="17"/>
      <c r="DRU1" s="17"/>
      <c r="DRV1" s="17"/>
      <c r="DRW1" s="17"/>
      <c r="DSC1" s="17"/>
      <c r="DSD1" s="17"/>
      <c r="DSE1" s="17"/>
      <c r="DSK1" s="17"/>
      <c r="DSL1" s="17"/>
      <c r="DSM1" s="17"/>
      <c r="DSS1" s="17"/>
      <c r="DST1" s="17"/>
      <c r="DSU1" s="17"/>
      <c r="DTA1" s="17"/>
      <c r="DTB1" s="17"/>
      <c r="DTC1" s="17"/>
      <c r="DTI1" s="17"/>
      <c r="DTJ1" s="17"/>
      <c r="DTK1" s="17"/>
      <c r="DTQ1" s="17"/>
      <c r="DTR1" s="17"/>
      <c r="DTS1" s="17"/>
      <c r="DTY1" s="17"/>
      <c r="DTZ1" s="17"/>
      <c r="DUA1" s="17"/>
      <c r="DUG1" s="17"/>
      <c r="DUH1" s="17"/>
      <c r="DUI1" s="17"/>
      <c r="DUO1" s="17"/>
      <c r="DUP1" s="17"/>
      <c r="DUQ1" s="17"/>
      <c r="DUW1" s="17"/>
      <c r="DUX1" s="17"/>
      <c r="DUY1" s="17"/>
      <c r="DVE1" s="17"/>
      <c r="DVF1" s="17"/>
      <c r="DVG1" s="17"/>
      <c r="DVM1" s="17"/>
      <c r="DVN1" s="17"/>
      <c r="DVO1" s="17"/>
      <c r="DVU1" s="17"/>
      <c r="DVV1" s="17"/>
      <c r="DVW1" s="17"/>
      <c r="DWC1" s="17"/>
      <c r="DWD1" s="17"/>
      <c r="DWE1" s="17"/>
      <c r="DWK1" s="17"/>
      <c r="DWL1" s="17"/>
      <c r="DWM1" s="17"/>
      <c r="DWS1" s="17"/>
      <c r="DWT1" s="17"/>
      <c r="DWU1" s="17"/>
      <c r="DXA1" s="17"/>
      <c r="DXB1" s="17"/>
      <c r="DXC1" s="17"/>
      <c r="DXI1" s="17"/>
      <c r="DXJ1" s="17"/>
      <c r="DXK1" s="17"/>
      <c r="DXQ1" s="17"/>
      <c r="DXR1" s="17"/>
      <c r="DXS1" s="17"/>
      <c r="DXY1" s="17"/>
      <c r="DXZ1" s="17"/>
      <c r="DYA1" s="17"/>
      <c r="DYG1" s="17"/>
      <c r="DYH1" s="17"/>
      <c r="DYI1" s="17"/>
      <c r="DYO1" s="17"/>
      <c r="DYP1" s="17"/>
      <c r="DYQ1" s="17"/>
      <c r="DYW1" s="17"/>
      <c r="DYX1" s="17"/>
      <c r="DYY1" s="17"/>
      <c r="DZE1" s="17"/>
      <c r="DZF1" s="17"/>
      <c r="DZG1" s="17"/>
      <c r="DZM1" s="17"/>
      <c r="DZN1" s="17"/>
      <c r="DZO1" s="17"/>
      <c r="DZU1" s="17"/>
      <c r="DZV1" s="17"/>
      <c r="DZW1" s="17"/>
      <c r="EAC1" s="17"/>
      <c r="EAD1" s="17"/>
      <c r="EAE1" s="17"/>
      <c r="EAK1" s="17"/>
      <c r="EAL1" s="17"/>
      <c r="EAM1" s="17"/>
      <c r="EAS1" s="17"/>
      <c r="EAT1" s="17"/>
      <c r="EAU1" s="17"/>
      <c r="EBA1" s="17"/>
      <c r="EBB1" s="17"/>
      <c r="EBC1" s="17"/>
      <c r="EBI1" s="17"/>
      <c r="EBJ1" s="17"/>
      <c r="EBK1" s="17"/>
      <c r="EBQ1" s="17"/>
      <c r="EBR1" s="17"/>
      <c r="EBS1" s="17"/>
      <c r="EBY1" s="17"/>
      <c r="EBZ1" s="17"/>
      <c r="ECA1" s="17"/>
      <c r="ECG1" s="17"/>
      <c r="ECH1" s="17"/>
      <c r="ECI1" s="17"/>
      <c r="ECO1" s="17"/>
      <c r="ECP1" s="17"/>
      <c r="ECQ1" s="17"/>
      <c r="ECW1" s="17"/>
      <c r="ECX1" s="17"/>
      <c r="ECY1" s="17"/>
      <c r="EDE1" s="17"/>
      <c r="EDF1" s="17"/>
      <c r="EDG1" s="17"/>
      <c r="EDM1" s="17"/>
      <c r="EDN1" s="17"/>
      <c r="EDO1" s="17"/>
      <c r="EDU1" s="17"/>
      <c r="EDV1" s="17"/>
      <c r="EDW1" s="17"/>
      <c r="EEC1" s="17"/>
      <c r="EED1" s="17"/>
      <c r="EEE1" s="17"/>
      <c r="EEK1" s="17"/>
      <c r="EEL1" s="17"/>
      <c r="EEM1" s="17"/>
      <c r="EES1" s="17"/>
      <c r="EET1" s="17"/>
      <c r="EEU1" s="17"/>
      <c r="EFA1" s="17"/>
      <c r="EFB1" s="17"/>
      <c r="EFC1" s="17"/>
      <c r="EFI1" s="17"/>
      <c r="EFJ1" s="17"/>
      <c r="EFK1" s="17"/>
      <c r="EFQ1" s="17"/>
      <c r="EFR1" s="17"/>
      <c r="EFS1" s="17"/>
      <c r="EFY1" s="17"/>
      <c r="EFZ1" s="17"/>
      <c r="EGA1" s="17"/>
      <c r="EGG1" s="17"/>
      <c r="EGH1" s="17"/>
      <c r="EGI1" s="17"/>
      <c r="EGO1" s="17"/>
      <c r="EGP1" s="17"/>
      <c r="EGQ1" s="17"/>
      <c r="EGW1" s="17"/>
      <c r="EGX1" s="17"/>
      <c r="EGY1" s="17"/>
      <c r="EHE1" s="17"/>
      <c r="EHF1" s="17"/>
      <c r="EHG1" s="17"/>
      <c r="EHM1" s="17"/>
      <c r="EHN1" s="17"/>
      <c r="EHO1" s="17"/>
      <c r="EHU1" s="17"/>
      <c r="EHV1" s="17"/>
      <c r="EHW1" s="17"/>
      <c r="EIC1" s="17"/>
      <c r="EID1" s="17"/>
      <c r="EIE1" s="17"/>
      <c r="EIK1" s="17"/>
      <c r="EIL1" s="17"/>
      <c r="EIM1" s="17"/>
      <c r="EIS1" s="17"/>
      <c r="EIT1" s="17"/>
      <c r="EIU1" s="17"/>
      <c r="EJA1" s="17"/>
      <c r="EJB1" s="17"/>
      <c r="EJC1" s="17"/>
      <c r="EJI1" s="17"/>
      <c r="EJJ1" s="17"/>
      <c r="EJK1" s="17"/>
      <c r="EJQ1" s="17"/>
      <c r="EJR1" s="17"/>
      <c r="EJS1" s="17"/>
      <c r="EJY1" s="17"/>
      <c r="EJZ1" s="17"/>
      <c r="EKA1" s="17"/>
      <c r="EKG1" s="17"/>
      <c r="EKH1" s="17"/>
      <c r="EKI1" s="17"/>
      <c r="EKO1" s="17"/>
      <c r="EKP1" s="17"/>
      <c r="EKQ1" s="17"/>
      <c r="EKW1" s="17"/>
      <c r="EKX1" s="17"/>
      <c r="EKY1" s="17"/>
      <c r="ELE1" s="17"/>
      <c r="ELF1" s="17"/>
      <c r="ELG1" s="17"/>
      <c r="ELM1" s="17"/>
      <c r="ELN1" s="17"/>
      <c r="ELO1" s="17"/>
      <c r="ELU1" s="17"/>
      <c r="ELV1" s="17"/>
      <c r="ELW1" s="17"/>
      <c r="EMC1" s="17"/>
      <c r="EMD1" s="17"/>
      <c r="EME1" s="17"/>
      <c r="EMK1" s="17"/>
      <c r="EML1" s="17"/>
      <c r="EMM1" s="17"/>
      <c r="EMS1" s="17"/>
      <c r="EMT1" s="17"/>
      <c r="EMU1" s="17"/>
      <c r="ENA1" s="17"/>
      <c r="ENB1" s="17"/>
      <c r="ENC1" s="17"/>
      <c r="ENI1" s="17"/>
      <c r="ENJ1" s="17"/>
      <c r="ENK1" s="17"/>
      <c r="ENQ1" s="17"/>
      <c r="ENR1" s="17"/>
      <c r="ENS1" s="17"/>
      <c r="ENY1" s="17"/>
      <c r="ENZ1" s="17"/>
      <c r="EOA1" s="17"/>
      <c r="EOG1" s="17"/>
      <c r="EOH1" s="17"/>
      <c r="EOI1" s="17"/>
      <c r="EOO1" s="17"/>
      <c r="EOP1" s="17"/>
      <c r="EOQ1" s="17"/>
      <c r="EOW1" s="17"/>
      <c r="EOX1" s="17"/>
      <c r="EOY1" s="17"/>
      <c r="EPE1" s="17"/>
      <c r="EPF1" s="17"/>
      <c r="EPG1" s="17"/>
      <c r="EPM1" s="17"/>
      <c r="EPN1" s="17"/>
      <c r="EPO1" s="17"/>
      <c r="EPU1" s="17"/>
      <c r="EPV1" s="17"/>
      <c r="EPW1" s="17"/>
      <c r="EQC1" s="17"/>
      <c r="EQD1" s="17"/>
      <c r="EQE1" s="17"/>
      <c r="EQK1" s="17"/>
      <c r="EQL1" s="17"/>
      <c r="EQM1" s="17"/>
      <c r="EQS1" s="17"/>
      <c r="EQT1" s="17"/>
      <c r="EQU1" s="17"/>
      <c r="ERA1" s="17"/>
      <c r="ERB1" s="17"/>
      <c r="ERC1" s="17"/>
      <c r="ERI1" s="17"/>
      <c r="ERJ1" s="17"/>
      <c r="ERK1" s="17"/>
      <c r="ERQ1" s="17"/>
      <c r="ERR1" s="17"/>
      <c r="ERS1" s="17"/>
      <c r="ERY1" s="17"/>
      <c r="ERZ1" s="17"/>
      <c r="ESA1" s="17"/>
      <c r="ESG1" s="17"/>
      <c r="ESH1" s="17"/>
      <c r="ESI1" s="17"/>
      <c r="ESO1" s="17"/>
      <c r="ESP1" s="17"/>
      <c r="ESQ1" s="17"/>
      <c r="ESW1" s="17"/>
      <c r="ESX1" s="17"/>
      <c r="ESY1" s="17"/>
      <c r="ETE1" s="17"/>
      <c r="ETF1" s="17"/>
      <c r="ETG1" s="17"/>
      <c r="ETM1" s="17"/>
      <c r="ETN1" s="17"/>
      <c r="ETO1" s="17"/>
      <c r="ETU1" s="17"/>
      <c r="ETV1" s="17"/>
      <c r="ETW1" s="17"/>
      <c r="EUC1" s="17"/>
      <c r="EUD1" s="17"/>
      <c r="EUE1" s="17"/>
      <c r="EUK1" s="17"/>
      <c r="EUL1" s="17"/>
      <c r="EUM1" s="17"/>
      <c r="EUS1" s="17"/>
      <c r="EUT1" s="17"/>
      <c r="EUU1" s="17"/>
      <c r="EVA1" s="17"/>
      <c r="EVB1" s="17"/>
      <c r="EVC1" s="17"/>
      <c r="EVI1" s="17"/>
      <c r="EVJ1" s="17"/>
      <c r="EVK1" s="17"/>
      <c r="EVQ1" s="17"/>
      <c r="EVR1" s="17"/>
      <c r="EVS1" s="17"/>
      <c r="EVY1" s="17"/>
      <c r="EVZ1" s="17"/>
      <c r="EWA1" s="17"/>
      <c r="EWG1" s="17"/>
      <c r="EWH1" s="17"/>
      <c r="EWI1" s="17"/>
      <c r="EWO1" s="17"/>
      <c r="EWP1" s="17"/>
      <c r="EWQ1" s="17"/>
      <c r="EWW1" s="17"/>
      <c r="EWX1" s="17"/>
      <c r="EWY1" s="17"/>
      <c r="EXE1" s="17"/>
      <c r="EXF1" s="17"/>
      <c r="EXG1" s="17"/>
      <c r="EXM1" s="17"/>
      <c r="EXN1" s="17"/>
      <c r="EXO1" s="17"/>
      <c r="EXU1" s="17"/>
      <c r="EXV1" s="17"/>
      <c r="EXW1" s="17"/>
      <c r="EYC1" s="17"/>
      <c r="EYD1" s="17"/>
      <c r="EYE1" s="17"/>
      <c r="EYK1" s="17"/>
      <c r="EYL1" s="17"/>
      <c r="EYM1" s="17"/>
      <c r="EYS1" s="17"/>
      <c r="EYT1" s="17"/>
      <c r="EYU1" s="17"/>
      <c r="EZA1" s="17"/>
      <c r="EZB1" s="17"/>
      <c r="EZC1" s="17"/>
      <c r="EZI1" s="17"/>
      <c r="EZJ1" s="17"/>
      <c r="EZK1" s="17"/>
      <c r="EZQ1" s="17"/>
      <c r="EZR1" s="17"/>
      <c r="EZS1" s="17"/>
      <c r="EZY1" s="17"/>
      <c r="EZZ1" s="17"/>
      <c r="FAA1" s="17"/>
      <c r="FAG1" s="17"/>
      <c r="FAH1" s="17"/>
      <c r="FAI1" s="17"/>
      <c r="FAO1" s="17"/>
      <c r="FAP1" s="17"/>
      <c r="FAQ1" s="17"/>
      <c r="FAW1" s="17"/>
      <c r="FAX1" s="17"/>
      <c r="FAY1" s="17"/>
      <c r="FBE1" s="17"/>
      <c r="FBF1" s="17"/>
      <c r="FBG1" s="17"/>
      <c r="FBM1" s="17"/>
      <c r="FBN1" s="17"/>
      <c r="FBO1" s="17"/>
      <c r="FBU1" s="17"/>
      <c r="FBV1" s="17"/>
      <c r="FBW1" s="17"/>
      <c r="FCC1" s="17"/>
      <c r="FCD1" s="17"/>
      <c r="FCE1" s="17"/>
      <c r="FCK1" s="17"/>
      <c r="FCL1" s="17"/>
      <c r="FCM1" s="17"/>
      <c r="FCS1" s="17"/>
      <c r="FCT1" s="17"/>
      <c r="FCU1" s="17"/>
      <c r="FDA1" s="17"/>
      <c r="FDB1" s="17"/>
      <c r="FDC1" s="17"/>
      <c r="FDI1" s="17"/>
      <c r="FDJ1" s="17"/>
      <c r="FDK1" s="17"/>
      <c r="FDQ1" s="17"/>
      <c r="FDR1" s="17"/>
      <c r="FDS1" s="17"/>
      <c r="FDY1" s="17"/>
      <c r="FDZ1" s="17"/>
      <c r="FEA1" s="17"/>
      <c r="FEG1" s="17"/>
      <c r="FEH1" s="17"/>
      <c r="FEI1" s="17"/>
      <c r="FEO1" s="17"/>
      <c r="FEP1" s="17"/>
      <c r="FEQ1" s="17"/>
      <c r="FEW1" s="17"/>
      <c r="FEX1" s="17"/>
      <c r="FEY1" s="17"/>
      <c r="FFE1" s="17"/>
      <c r="FFF1" s="17"/>
      <c r="FFG1" s="17"/>
      <c r="FFM1" s="17"/>
      <c r="FFN1" s="17"/>
      <c r="FFO1" s="17"/>
      <c r="FFU1" s="17"/>
      <c r="FFV1" s="17"/>
      <c r="FFW1" s="17"/>
      <c r="FGC1" s="17"/>
      <c r="FGD1" s="17"/>
      <c r="FGE1" s="17"/>
      <c r="FGK1" s="17"/>
      <c r="FGL1" s="17"/>
      <c r="FGM1" s="17"/>
      <c r="FGS1" s="17"/>
      <c r="FGT1" s="17"/>
      <c r="FGU1" s="17"/>
      <c r="FHA1" s="17"/>
      <c r="FHB1" s="17"/>
      <c r="FHC1" s="17"/>
      <c r="FHI1" s="17"/>
      <c r="FHJ1" s="17"/>
      <c r="FHK1" s="17"/>
      <c r="FHQ1" s="17"/>
      <c r="FHR1" s="17"/>
      <c r="FHS1" s="17"/>
      <c r="FHY1" s="17"/>
      <c r="FHZ1" s="17"/>
      <c r="FIA1" s="17"/>
      <c r="FIG1" s="17"/>
      <c r="FIH1" s="17"/>
      <c r="FII1" s="17"/>
      <c r="FIO1" s="17"/>
      <c r="FIP1" s="17"/>
      <c r="FIQ1" s="17"/>
      <c r="FIW1" s="17"/>
      <c r="FIX1" s="17"/>
      <c r="FIY1" s="17"/>
      <c r="FJE1" s="17"/>
      <c r="FJF1" s="17"/>
      <c r="FJG1" s="17"/>
      <c r="FJM1" s="17"/>
      <c r="FJN1" s="17"/>
      <c r="FJO1" s="17"/>
      <c r="FJU1" s="17"/>
      <c r="FJV1" s="17"/>
      <c r="FJW1" s="17"/>
      <c r="FKC1" s="17"/>
      <c r="FKD1" s="17"/>
      <c r="FKE1" s="17"/>
      <c r="FKK1" s="17"/>
      <c r="FKL1" s="17"/>
      <c r="FKM1" s="17"/>
      <c r="FKS1" s="17"/>
      <c r="FKT1" s="17"/>
      <c r="FKU1" s="17"/>
      <c r="FLA1" s="17"/>
      <c r="FLB1" s="17"/>
      <c r="FLC1" s="17"/>
      <c r="FLI1" s="17"/>
      <c r="FLJ1" s="17"/>
      <c r="FLK1" s="17"/>
      <c r="FLQ1" s="17"/>
      <c r="FLR1" s="17"/>
      <c r="FLS1" s="17"/>
      <c r="FLY1" s="17"/>
      <c r="FLZ1" s="17"/>
      <c r="FMA1" s="17"/>
      <c r="FMG1" s="17"/>
      <c r="FMH1" s="17"/>
      <c r="FMI1" s="17"/>
      <c r="FMO1" s="17"/>
      <c r="FMP1" s="17"/>
      <c r="FMQ1" s="17"/>
      <c r="FMW1" s="17"/>
      <c r="FMX1" s="17"/>
      <c r="FMY1" s="17"/>
      <c r="FNE1" s="17"/>
      <c r="FNF1" s="17"/>
      <c r="FNG1" s="17"/>
      <c r="FNM1" s="17"/>
      <c r="FNN1" s="17"/>
      <c r="FNO1" s="17"/>
      <c r="FNU1" s="17"/>
      <c r="FNV1" s="17"/>
      <c r="FNW1" s="17"/>
      <c r="FOC1" s="17"/>
      <c r="FOD1" s="17"/>
      <c r="FOE1" s="17"/>
      <c r="FOK1" s="17"/>
      <c r="FOL1" s="17"/>
      <c r="FOM1" s="17"/>
      <c r="FOS1" s="17"/>
      <c r="FOT1" s="17"/>
      <c r="FOU1" s="17"/>
      <c r="FPA1" s="17"/>
      <c r="FPB1" s="17"/>
      <c r="FPC1" s="17"/>
      <c r="FPI1" s="17"/>
      <c r="FPJ1" s="17"/>
      <c r="FPK1" s="17"/>
      <c r="FPQ1" s="17"/>
      <c r="FPR1" s="17"/>
      <c r="FPS1" s="17"/>
      <c r="FPY1" s="17"/>
      <c r="FPZ1" s="17"/>
      <c r="FQA1" s="17"/>
      <c r="FQG1" s="17"/>
      <c r="FQH1" s="17"/>
      <c r="FQI1" s="17"/>
      <c r="FQO1" s="17"/>
      <c r="FQP1" s="17"/>
      <c r="FQQ1" s="17"/>
      <c r="FQW1" s="17"/>
      <c r="FQX1" s="17"/>
      <c r="FQY1" s="17"/>
      <c r="FRE1" s="17"/>
      <c r="FRF1" s="17"/>
      <c r="FRG1" s="17"/>
      <c r="FRM1" s="17"/>
      <c r="FRN1" s="17"/>
      <c r="FRO1" s="17"/>
      <c r="FRU1" s="17"/>
      <c r="FRV1" s="17"/>
      <c r="FRW1" s="17"/>
      <c r="FSC1" s="17"/>
      <c r="FSD1" s="17"/>
      <c r="FSE1" s="17"/>
      <c r="FSK1" s="17"/>
      <c r="FSL1" s="17"/>
      <c r="FSM1" s="17"/>
      <c r="FSS1" s="17"/>
      <c r="FST1" s="17"/>
      <c r="FSU1" s="17"/>
      <c r="FTA1" s="17"/>
      <c r="FTB1" s="17"/>
      <c r="FTC1" s="17"/>
      <c r="FTI1" s="17"/>
      <c r="FTJ1" s="17"/>
      <c r="FTK1" s="17"/>
      <c r="FTQ1" s="17"/>
      <c r="FTR1" s="17"/>
      <c r="FTS1" s="17"/>
      <c r="FTY1" s="17"/>
      <c r="FTZ1" s="17"/>
      <c r="FUA1" s="17"/>
      <c r="FUG1" s="17"/>
      <c r="FUH1" s="17"/>
      <c r="FUI1" s="17"/>
      <c r="FUO1" s="17"/>
      <c r="FUP1" s="17"/>
      <c r="FUQ1" s="17"/>
      <c r="FUW1" s="17"/>
      <c r="FUX1" s="17"/>
      <c r="FUY1" s="17"/>
      <c r="FVE1" s="17"/>
      <c r="FVF1" s="17"/>
      <c r="FVG1" s="17"/>
      <c r="FVM1" s="17"/>
      <c r="FVN1" s="17"/>
      <c r="FVO1" s="17"/>
      <c r="FVU1" s="17"/>
      <c r="FVV1" s="17"/>
      <c r="FVW1" s="17"/>
      <c r="FWC1" s="17"/>
      <c r="FWD1" s="17"/>
      <c r="FWE1" s="17"/>
      <c r="FWK1" s="17"/>
      <c r="FWL1" s="17"/>
      <c r="FWM1" s="17"/>
      <c r="FWS1" s="17"/>
      <c r="FWT1" s="17"/>
      <c r="FWU1" s="17"/>
      <c r="FXA1" s="17"/>
      <c r="FXB1" s="17"/>
      <c r="FXC1" s="17"/>
      <c r="FXI1" s="17"/>
      <c r="FXJ1" s="17"/>
      <c r="FXK1" s="17"/>
      <c r="FXQ1" s="17"/>
      <c r="FXR1" s="17"/>
      <c r="FXS1" s="17"/>
      <c r="FXY1" s="17"/>
      <c r="FXZ1" s="17"/>
      <c r="FYA1" s="17"/>
      <c r="FYG1" s="17"/>
      <c r="FYH1" s="17"/>
      <c r="FYI1" s="17"/>
      <c r="FYO1" s="17"/>
      <c r="FYP1" s="17"/>
      <c r="FYQ1" s="17"/>
      <c r="FYW1" s="17"/>
      <c r="FYX1" s="17"/>
      <c r="FYY1" s="17"/>
      <c r="FZE1" s="17"/>
      <c r="FZF1" s="17"/>
      <c r="FZG1" s="17"/>
      <c r="FZM1" s="17"/>
      <c r="FZN1" s="17"/>
      <c r="FZO1" s="17"/>
      <c r="FZU1" s="17"/>
      <c r="FZV1" s="17"/>
      <c r="FZW1" s="17"/>
      <c r="GAC1" s="17"/>
      <c r="GAD1" s="17"/>
      <c r="GAE1" s="17"/>
      <c r="GAK1" s="17"/>
      <c r="GAL1" s="17"/>
      <c r="GAM1" s="17"/>
      <c r="GAS1" s="17"/>
      <c r="GAT1" s="17"/>
      <c r="GAU1" s="17"/>
      <c r="GBA1" s="17"/>
      <c r="GBB1" s="17"/>
      <c r="GBC1" s="17"/>
      <c r="GBI1" s="17"/>
      <c r="GBJ1" s="17"/>
      <c r="GBK1" s="17"/>
      <c r="GBQ1" s="17"/>
      <c r="GBR1" s="17"/>
      <c r="GBS1" s="17"/>
      <c r="GBY1" s="17"/>
      <c r="GBZ1" s="17"/>
      <c r="GCA1" s="17"/>
      <c r="GCG1" s="17"/>
      <c r="GCH1" s="17"/>
      <c r="GCI1" s="17"/>
      <c r="GCO1" s="17"/>
      <c r="GCP1" s="17"/>
      <c r="GCQ1" s="17"/>
      <c r="GCW1" s="17"/>
      <c r="GCX1" s="17"/>
      <c r="GCY1" s="17"/>
      <c r="GDE1" s="17"/>
      <c r="GDF1" s="17"/>
      <c r="GDG1" s="17"/>
      <c r="GDM1" s="17"/>
      <c r="GDN1" s="17"/>
      <c r="GDO1" s="17"/>
      <c r="GDU1" s="17"/>
      <c r="GDV1" s="17"/>
      <c r="GDW1" s="17"/>
      <c r="GEC1" s="17"/>
      <c r="GED1" s="17"/>
      <c r="GEE1" s="17"/>
      <c r="GEK1" s="17"/>
      <c r="GEL1" s="17"/>
      <c r="GEM1" s="17"/>
      <c r="GES1" s="17"/>
      <c r="GET1" s="17"/>
      <c r="GEU1" s="17"/>
      <c r="GFA1" s="17"/>
      <c r="GFB1" s="17"/>
      <c r="GFC1" s="17"/>
      <c r="GFI1" s="17"/>
      <c r="GFJ1" s="17"/>
      <c r="GFK1" s="17"/>
      <c r="GFQ1" s="17"/>
      <c r="GFR1" s="17"/>
      <c r="GFS1" s="17"/>
      <c r="GFY1" s="17"/>
      <c r="GFZ1" s="17"/>
      <c r="GGA1" s="17"/>
      <c r="GGG1" s="17"/>
      <c r="GGH1" s="17"/>
      <c r="GGI1" s="17"/>
      <c r="GGO1" s="17"/>
      <c r="GGP1" s="17"/>
      <c r="GGQ1" s="17"/>
      <c r="GGW1" s="17"/>
      <c r="GGX1" s="17"/>
      <c r="GGY1" s="17"/>
      <c r="GHE1" s="17"/>
      <c r="GHF1" s="17"/>
      <c r="GHG1" s="17"/>
      <c r="GHM1" s="17"/>
      <c r="GHN1" s="17"/>
      <c r="GHO1" s="17"/>
      <c r="GHU1" s="17"/>
      <c r="GHV1" s="17"/>
      <c r="GHW1" s="17"/>
      <c r="GIC1" s="17"/>
      <c r="GID1" s="17"/>
      <c r="GIE1" s="17"/>
      <c r="GIK1" s="17"/>
      <c r="GIL1" s="17"/>
      <c r="GIM1" s="17"/>
      <c r="GIS1" s="17"/>
      <c r="GIT1" s="17"/>
      <c r="GIU1" s="17"/>
      <c r="GJA1" s="17"/>
      <c r="GJB1" s="17"/>
      <c r="GJC1" s="17"/>
      <c r="GJI1" s="17"/>
      <c r="GJJ1" s="17"/>
      <c r="GJK1" s="17"/>
      <c r="GJQ1" s="17"/>
      <c r="GJR1" s="17"/>
      <c r="GJS1" s="17"/>
      <c r="GJY1" s="17"/>
      <c r="GJZ1" s="17"/>
      <c r="GKA1" s="17"/>
      <c r="GKG1" s="17"/>
      <c r="GKH1" s="17"/>
      <c r="GKI1" s="17"/>
      <c r="GKO1" s="17"/>
      <c r="GKP1" s="17"/>
      <c r="GKQ1" s="17"/>
      <c r="GKW1" s="17"/>
      <c r="GKX1" s="17"/>
      <c r="GKY1" s="17"/>
      <c r="GLE1" s="17"/>
      <c r="GLF1" s="17"/>
      <c r="GLG1" s="17"/>
      <c r="GLM1" s="17"/>
      <c r="GLN1" s="17"/>
      <c r="GLO1" s="17"/>
      <c r="GLU1" s="17"/>
      <c r="GLV1" s="17"/>
      <c r="GLW1" s="17"/>
      <c r="GMC1" s="17"/>
      <c r="GMD1" s="17"/>
      <c r="GME1" s="17"/>
      <c r="GMK1" s="17"/>
      <c r="GML1" s="17"/>
      <c r="GMM1" s="17"/>
      <c r="GMS1" s="17"/>
      <c r="GMT1" s="17"/>
      <c r="GMU1" s="17"/>
      <c r="GNA1" s="17"/>
      <c r="GNB1" s="17"/>
      <c r="GNC1" s="17"/>
      <c r="GNI1" s="17"/>
      <c r="GNJ1" s="17"/>
      <c r="GNK1" s="17"/>
      <c r="GNQ1" s="17"/>
      <c r="GNR1" s="17"/>
      <c r="GNS1" s="17"/>
      <c r="GNY1" s="17"/>
      <c r="GNZ1" s="17"/>
      <c r="GOA1" s="17"/>
      <c r="GOG1" s="17"/>
      <c r="GOH1" s="17"/>
      <c r="GOI1" s="17"/>
      <c r="GOO1" s="17"/>
      <c r="GOP1" s="17"/>
      <c r="GOQ1" s="17"/>
      <c r="GOW1" s="17"/>
      <c r="GOX1" s="17"/>
      <c r="GOY1" s="17"/>
      <c r="GPE1" s="17"/>
      <c r="GPF1" s="17"/>
      <c r="GPG1" s="17"/>
      <c r="GPM1" s="17"/>
      <c r="GPN1" s="17"/>
      <c r="GPO1" s="17"/>
      <c r="GPU1" s="17"/>
      <c r="GPV1" s="17"/>
      <c r="GPW1" s="17"/>
      <c r="GQC1" s="17"/>
      <c r="GQD1" s="17"/>
      <c r="GQE1" s="17"/>
      <c r="GQK1" s="17"/>
      <c r="GQL1" s="17"/>
      <c r="GQM1" s="17"/>
      <c r="GQS1" s="17"/>
      <c r="GQT1" s="17"/>
      <c r="GQU1" s="17"/>
      <c r="GRA1" s="17"/>
      <c r="GRB1" s="17"/>
      <c r="GRC1" s="17"/>
      <c r="GRI1" s="17"/>
      <c r="GRJ1" s="17"/>
      <c r="GRK1" s="17"/>
      <c r="GRQ1" s="17"/>
      <c r="GRR1" s="17"/>
      <c r="GRS1" s="17"/>
      <c r="GRY1" s="17"/>
      <c r="GRZ1" s="17"/>
      <c r="GSA1" s="17"/>
      <c r="GSG1" s="17"/>
      <c r="GSH1" s="17"/>
      <c r="GSI1" s="17"/>
      <c r="GSO1" s="17"/>
      <c r="GSP1" s="17"/>
      <c r="GSQ1" s="17"/>
      <c r="GSW1" s="17"/>
      <c r="GSX1" s="17"/>
      <c r="GSY1" s="17"/>
      <c r="GTE1" s="17"/>
      <c r="GTF1" s="17"/>
      <c r="GTG1" s="17"/>
      <c r="GTM1" s="17"/>
      <c r="GTN1" s="17"/>
      <c r="GTO1" s="17"/>
      <c r="GTU1" s="17"/>
      <c r="GTV1" s="17"/>
      <c r="GTW1" s="17"/>
      <c r="GUC1" s="17"/>
      <c r="GUD1" s="17"/>
      <c r="GUE1" s="17"/>
      <c r="GUK1" s="17"/>
      <c r="GUL1" s="17"/>
      <c r="GUM1" s="17"/>
      <c r="GUS1" s="17"/>
      <c r="GUT1" s="17"/>
      <c r="GUU1" s="17"/>
      <c r="GVA1" s="17"/>
      <c r="GVB1" s="17"/>
      <c r="GVC1" s="17"/>
      <c r="GVI1" s="17"/>
      <c r="GVJ1" s="17"/>
      <c r="GVK1" s="17"/>
      <c r="GVQ1" s="17"/>
      <c r="GVR1" s="17"/>
      <c r="GVS1" s="17"/>
      <c r="GVY1" s="17"/>
      <c r="GVZ1" s="17"/>
      <c r="GWA1" s="17"/>
      <c r="GWG1" s="17"/>
      <c r="GWH1" s="17"/>
      <c r="GWI1" s="17"/>
      <c r="GWO1" s="17"/>
      <c r="GWP1" s="17"/>
      <c r="GWQ1" s="17"/>
      <c r="GWW1" s="17"/>
      <c r="GWX1" s="17"/>
      <c r="GWY1" s="17"/>
      <c r="GXE1" s="17"/>
      <c r="GXF1" s="17"/>
      <c r="GXG1" s="17"/>
      <c r="GXM1" s="17"/>
      <c r="GXN1" s="17"/>
      <c r="GXO1" s="17"/>
      <c r="GXU1" s="17"/>
      <c r="GXV1" s="17"/>
      <c r="GXW1" s="17"/>
      <c r="GYC1" s="17"/>
      <c r="GYD1" s="17"/>
      <c r="GYE1" s="17"/>
      <c r="GYK1" s="17"/>
      <c r="GYL1" s="17"/>
      <c r="GYM1" s="17"/>
      <c r="GYS1" s="17"/>
      <c r="GYT1" s="17"/>
      <c r="GYU1" s="17"/>
      <c r="GZA1" s="17"/>
      <c r="GZB1" s="17"/>
      <c r="GZC1" s="17"/>
      <c r="GZI1" s="17"/>
      <c r="GZJ1" s="17"/>
      <c r="GZK1" s="17"/>
      <c r="GZQ1" s="17"/>
      <c r="GZR1" s="17"/>
      <c r="GZS1" s="17"/>
      <c r="GZY1" s="17"/>
      <c r="GZZ1" s="17"/>
      <c r="HAA1" s="17"/>
      <c r="HAG1" s="17"/>
      <c r="HAH1" s="17"/>
      <c r="HAI1" s="17"/>
      <c r="HAO1" s="17"/>
      <c r="HAP1" s="17"/>
      <c r="HAQ1" s="17"/>
      <c r="HAW1" s="17"/>
      <c r="HAX1" s="17"/>
      <c r="HAY1" s="17"/>
      <c r="HBE1" s="17"/>
      <c r="HBF1" s="17"/>
      <c r="HBG1" s="17"/>
      <c r="HBM1" s="17"/>
      <c r="HBN1" s="17"/>
      <c r="HBO1" s="17"/>
      <c r="HBU1" s="17"/>
      <c r="HBV1" s="17"/>
      <c r="HBW1" s="17"/>
      <c r="HCC1" s="17"/>
      <c r="HCD1" s="17"/>
      <c r="HCE1" s="17"/>
      <c r="HCK1" s="17"/>
      <c r="HCL1" s="17"/>
      <c r="HCM1" s="17"/>
      <c r="HCS1" s="17"/>
      <c r="HCT1" s="17"/>
      <c r="HCU1" s="17"/>
      <c r="HDA1" s="17"/>
      <c r="HDB1" s="17"/>
      <c r="HDC1" s="17"/>
      <c r="HDI1" s="17"/>
      <c r="HDJ1" s="17"/>
      <c r="HDK1" s="17"/>
      <c r="HDQ1" s="17"/>
      <c r="HDR1" s="17"/>
      <c r="HDS1" s="17"/>
      <c r="HDY1" s="17"/>
      <c r="HDZ1" s="17"/>
      <c r="HEA1" s="17"/>
      <c r="HEG1" s="17"/>
      <c r="HEH1" s="17"/>
      <c r="HEI1" s="17"/>
      <c r="HEO1" s="17"/>
      <c r="HEP1" s="17"/>
      <c r="HEQ1" s="17"/>
      <c r="HEW1" s="17"/>
      <c r="HEX1" s="17"/>
      <c r="HEY1" s="17"/>
      <c r="HFE1" s="17"/>
      <c r="HFF1" s="17"/>
      <c r="HFG1" s="17"/>
      <c r="HFM1" s="17"/>
      <c r="HFN1" s="17"/>
      <c r="HFO1" s="17"/>
      <c r="HFU1" s="17"/>
      <c r="HFV1" s="17"/>
      <c r="HFW1" s="17"/>
      <c r="HGC1" s="17"/>
      <c r="HGD1" s="17"/>
      <c r="HGE1" s="17"/>
      <c r="HGK1" s="17"/>
      <c r="HGL1" s="17"/>
      <c r="HGM1" s="17"/>
      <c r="HGS1" s="17"/>
      <c r="HGT1" s="17"/>
      <c r="HGU1" s="17"/>
      <c r="HHA1" s="17"/>
      <c r="HHB1" s="17"/>
      <c r="HHC1" s="17"/>
      <c r="HHI1" s="17"/>
      <c r="HHJ1" s="17"/>
      <c r="HHK1" s="17"/>
      <c r="HHQ1" s="17"/>
      <c r="HHR1" s="17"/>
      <c r="HHS1" s="17"/>
      <c r="HHY1" s="17"/>
      <c r="HHZ1" s="17"/>
      <c r="HIA1" s="17"/>
      <c r="HIG1" s="17"/>
      <c r="HIH1" s="17"/>
      <c r="HII1" s="17"/>
      <c r="HIO1" s="17"/>
      <c r="HIP1" s="17"/>
      <c r="HIQ1" s="17"/>
      <c r="HIW1" s="17"/>
      <c r="HIX1" s="17"/>
      <c r="HIY1" s="17"/>
      <c r="HJE1" s="17"/>
      <c r="HJF1" s="17"/>
      <c r="HJG1" s="17"/>
      <c r="HJM1" s="17"/>
      <c r="HJN1" s="17"/>
      <c r="HJO1" s="17"/>
      <c r="HJU1" s="17"/>
      <c r="HJV1" s="17"/>
      <c r="HJW1" s="17"/>
      <c r="HKC1" s="17"/>
      <c r="HKD1" s="17"/>
      <c r="HKE1" s="17"/>
      <c r="HKK1" s="17"/>
      <c r="HKL1" s="17"/>
      <c r="HKM1" s="17"/>
      <c r="HKS1" s="17"/>
      <c r="HKT1" s="17"/>
      <c r="HKU1" s="17"/>
      <c r="HLA1" s="17"/>
      <c r="HLB1" s="17"/>
      <c r="HLC1" s="17"/>
      <c r="HLI1" s="17"/>
      <c r="HLJ1" s="17"/>
      <c r="HLK1" s="17"/>
      <c r="HLQ1" s="17"/>
      <c r="HLR1" s="17"/>
      <c r="HLS1" s="17"/>
      <c r="HLY1" s="17"/>
      <c r="HLZ1" s="17"/>
      <c r="HMA1" s="17"/>
      <c r="HMG1" s="17"/>
      <c r="HMH1" s="17"/>
      <c r="HMI1" s="17"/>
      <c r="HMO1" s="17"/>
      <c r="HMP1" s="17"/>
      <c r="HMQ1" s="17"/>
      <c r="HMW1" s="17"/>
      <c r="HMX1" s="17"/>
      <c r="HMY1" s="17"/>
      <c r="HNE1" s="17"/>
      <c r="HNF1" s="17"/>
      <c r="HNG1" s="17"/>
      <c r="HNM1" s="17"/>
      <c r="HNN1" s="17"/>
      <c r="HNO1" s="17"/>
      <c r="HNU1" s="17"/>
      <c r="HNV1" s="17"/>
      <c r="HNW1" s="17"/>
      <c r="HOC1" s="17"/>
      <c r="HOD1" s="17"/>
      <c r="HOE1" s="17"/>
      <c r="HOK1" s="17"/>
      <c r="HOL1" s="17"/>
      <c r="HOM1" s="17"/>
      <c r="HOS1" s="17"/>
      <c r="HOT1" s="17"/>
      <c r="HOU1" s="17"/>
      <c r="HPA1" s="17"/>
      <c r="HPB1" s="17"/>
      <c r="HPC1" s="17"/>
      <c r="HPI1" s="17"/>
      <c r="HPJ1" s="17"/>
      <c r="HPK1" s="17"/>
      <c r="HPQ1" s="17"/>
      <c r="HPR1" s="17"/>
      <c r="HPS1" s="17"/>
      <c r="HPY1" s="17"/>
      <c r="HPZ1" s="17"/>
      <c r="HQA1" s="17"/>
      <c r="HQG1" s="17"/>
      <c r="HQH1" s="17"/>
      <c r="HQI1" s="17"/>
      <c r="HQO1" s="17"/>
      <c r="HQP1" s="17"/>
      <c r="HQQ1" s="17"/>
      <c r="HQW1" s="17"/>
      <c r="HQX1" s="17"/>
      <c r="HQY1" s="17"/>
      <c r="HRE1" s="17"/>
      <c r="HRF1" s="17"/>
      <c r="HRG1" s="17"/>
      <c r="HRM1" s="17"/>
      <c r="HRN1" s="17"/>
      <c r="HRO1" s="17"/>
      <c r="HRU1" s="17"/>
      <c r="HRV1" s="17"/>
      <c r="HRW1" s="17"/>
      <c r="HSC1" s="17"/>
      <c r="HSD1" s="17"/>
      <c r="HSE1" s="17"/>
      <c r="HSK1" s="17"/>
      <c r="HSL1" s="17"/>
      <c r="HSM1" s="17"/>
      <c r="HSS1" s="17"/>
      <c r="HST1" s="17"/>
      <c r="HSU1" s="17"/>
      <c r="HTA1" s="17"/>
      <c r="HTB1" s="17"/>
      <c r="HTC1" s="17"/>
      <c r="HTI1" s="17"/>
      <c r="HTJ1" s="17"/>
      <c r="HTK1" s="17"/>
      <c r="HTQ1" s="17"/>
      <c r="HTR1" s="17"/>
      <c r="HTS1" s="17"/>
      <c r="HTY1" s="17"/>
      <c r="HTZ1" s="17"/>
      <c r="HUA1" s="17"/>
      <c r="HUG1" s="17"/>
      <c r="HUH1" s="17"/>
      <c r="HUI1" s="17"/>
      <c r="HUO1" s="17"/>
      <c r="HUP1" s="17"/>
      <c r="HUQ1" s="17"/>
      <c r="HUW1" s="17"/>
      <c r="HUX1" s="17"/>
      <c r="HUY1" s="17"/>
      <c r="HVE1" s="17"/>
      <c r="HVF1" s="17"/>
      <c r="HVG1" s="17"/>
      <c r="HVM1" s="17"/>
      <c r="HVN1" s="17"/>
      <c r="HVO1" s="17"/>
      <c r="HVU1" s="17"/>
      <c r="HVV1" s="17"/>
      <c r="HVW1" s="17"/>
      <c r="HWC1" s="17"/>
      <c r="HWD1" s="17"/>
      <c r="HWE1" s="17"/>
      <c r="HWK1" s="17"/>
      <c r="HWL1" s="17"/>
      <c r="HWM1" s="17"/>
      <c r="HWS1" s="17"/>
      <c r="HWT1" s="17"/>
      <c r="HWU1" s="17"/>
      <c r="HXA1" s="17"/>
      <c r="HXB1" s="17"/>
      <c r="HXC1" s="17"/>
      <c r="HXI1" s="17"/>
      <c r="HXJ1" s="17"/>
      <c r="HXK1" s="17"/>
      <c r="HXQ1" s="17"/>
      <c r="HXR1" s="17"/>
      <c r="HXS1" s="17"/>
      <c r="HXY1" s="17"/>
      <c r="HXZ1" s="17"/>
      <c r="HYA1" s="17"/>
      <c r="HYG1" s="17"/>
      <c r="HYH1" s="17"/>
      <c r="HYI1" s="17"/>
      <c r="HYO1" s="17"/>
      <c r="HYP1" s="17"/>
      <c r="HYQ1" s="17"/>
      <c r="HYW1" s="17"/>
      <c r="HYX1" s="17"/>
      <c r="HYY1" s="17"/>
      <c r="HZE1" s="17"/>
      <c r="HZF1" s="17"/>
      <c r="HZG1" s="17"/>
      <c r="HZM1" s="17"/>
      <c r="HZN1" s="17"/>
      <c r="HZO1" s="17"/>
      <c r="HZU1" s="17"/>
      <c r="HZV1" s="17"/>
      <c r="HZW1" s="17"/>
      <c r="IAC1" s="17"/>
      <c r="IAD1" s="17"/>
      <c r="IAE1" s="17"/>
      <c r="IAK1" s="17"/>
      <c r="IAL1" s="17"/>
      <c r="IAM1" s="17"/>
      <c r="IAS1" s="17"/>
      <c r="IAT1" s="17"/>
      <c r="IAU1" s="17"/>
      <c r="IBA1" s="17"/>
      <c r="IBB1" s="17"/>
      <c r="IBC1" s="17"/>
      <c r="IBI1" s="17"/>
      <c r="IBJ1" s="17"/>
      <c r="IBK1" s="17"/>
      <c r="IBQ1" s="17"/>
      <c r="IBR1" s="17"/>
      <c r="IBS1" s="17"/>
      <c r="IBY1" s="17"/>
      <c r="IBZ1" s="17"/>
      <c r="ICA1" s="17"/>
      <c r="ICG1" s="17"/>
      <c r="ICH1" s="17"/>
      <c r="ICI1" s="17"/>
      <c r="ICO1" s="17"/>
      <c r="ICP1" s="17"/>
      <c r="ICQ1" s="17"/>
      <c r="ICW1" s="17"/>
      <c r="ICX1" s="17"/>
      <c r="ICY1" s="17"/>
      <c r="IDE1" s="17"/>
      <c r="IDF1" s="17"/>
      <c r="IDG1" s="17"/>
      <c r="IDM1" s="17"/>
      <c r="IDN1" s="17"/>
      <c r="IDO1" s="17"/>
      <c r="IDU1" s="17"/>
      <c r="IDV1" s="17"/>
      <c r="IDW1" s="17"/>
      <c r="IEC1" s="17"/>
      <c r="IED1" s="17"/>
      <c r="IEE1" s="17"/>
      <c r="IEK1" s="17"/>
      <c r="IEL1" s="17"/>
      <c r="IEM1" s="17"/>
      <c r="IES1" s="17"/>
      <c r="IET1" s="17"/>
      <c r="IEU1" s="17"/>
      <c r="IFA1" s="17"/>
      <c r="IFB1" s="17"/>
      <c r="IFC1" s="17"/>
      <c r="IFI1" s="17"/>
      <c r="IFJ1" s="17"/>
      <c r="IFK1" s="17"/>
      <c r="IFQ1" s="17"/>
      <c r="IFR1" s="17"/>
      <c r="IFS1" s="17"/>
      <c r="IFY1" s="17"/>
      <c r="IFZ1" s="17"/>
      <c r="IGA1" s="17"/>
      <c r="IGG1" s="17"/>
      <c r="IGH1" s="17"/>
      <c r="IGI1" s="17"/>
      <c r="IGO1" s="17"/>
      <c r="IGP1" s="17"/>
      <c r="IGQ1" s="17"/>
      <c r="IGW1" s="17"/>
      <c r="IGX1" s="17"/>
      <c r="IGY1" s="17"/>
      <c r="IHE1" s="17"/>
      <c r="IHF1" s="17"/>
      <c r="IHG1" s="17"/>
      <c r="IHM1" s="17"/>
      <c r="IHN1" s="17"/>
      <c r="IHO1" s="17"/>
      <c r="IHU1" s="17"/>
      <c r="IHV1" s="17"/>
      <c r="IHW1" s="17"/>
      <c r="IIC1" s="17"/>
      <c r="IID1" s="17"/>
      <c r="IIE1" s="17"/>
      <c r="IIK1" s="17"/>
      <c r="IIL1" s="17"/>
      <c r="IIM1" s="17"/>
      <c r="IIS1" s="17"/>
      <c r="IIT1" s="17"/>
      <c r="IIU1" s="17"/>
      <c r="IJA1" s="17"/>
      <c r="IJB1" s="17"/>
      <c r="IJC1" s="17"/>
      <c r="IJI1" s="17"/>
      <c r="IJJ1" s="17"/>
      <c r="IJK1" s="17"/>
      <c r="IJQ1" s="17"/>
      <c r="IJR1" s="17"/>
      <c r="IJS1" s="17"/>
      <c r="IJY1" s="17"/>
      <c r="IJZ1" s="17"/>
      <c r="IKA1" s="17"/>
      <c r="IKG1" s="17"/>
      <c r="IKH1" s="17"/>
      <c r="IKI1" s="17"/>
      <c r="IKO1" s="17"/>
      <c r="IKP1" s="17"/>
      <c r="IKQ1" s="17"/>
      <c r="IKW1" s="17"/>
      <c r="IKX1" s="17"/>
      <c r="IKY1" s="17"/>
      <c r="ILE1" s="17"/>
      <c r="ILF1" s="17"/>
      <c r="ILG1" s="17"/>
      <c r="ILM1" s="17"/>
      <c r="ILN1" s="17"/>
      <c r="ILO1" s="17"/>
      <c r="ILU1" s="17"/>
      <c r="ILV1" s="17"/>
      <c r="ILW1" s="17"/>
      <c r="IMC1" s="17"/>
      <c r="IMD1" s="17"/>
      <c r="IME1" s="17"/>
      <c r="IMK1" s="17"/>
      <c r="IML1" s="17"/>
      <c r="IMM1" s="17"/>
      <c r="IMS1" s="17"/>
      <c r="IMT1" s="17"/>
      <c r="IMU1" s="17"/>
      <c r="INA1" s="17"/>
      <c r="INB1" s="17"/>
      <c r="INC1" s="17"/>
      <c r="INI1" s="17"/>
      <c r="INJ1" s="17"/>
      <c r="INK1" s="17"/>
      <c r="INQ1" s="17"/>
      <c r="INR1" s="17"/>
      <c r="INS1" s="17"/>
      <c r="INY1" s="17"/>
      <c r="INZ1" s="17"/>
      <c r="IOA1" s="17"/>
      <c r="IOG1" s="17"/>
      <c r="IOH1" s="17"/>
      <c r="IOI1" s="17"/>
      <c r="IOO1" s="17"/>
      <c r="IOP1" s="17"/>
      <c r="IOQ1" s="17"/>
      <c r="IOW1" s="17"/>
      <c r="IOX1" s="17"/>
      <c r="IOY1" s="17"/>
      <c r="IPE1" s="17"/>
      <c r="IPF1" s="17"/>
      <c r="IPG1" s="17"/>
      <c r="IPM1" s="17"/>
      <c r="IPN1" s="17"/>
      <c r="IPO1" s="17"/>
      <c r="IPU1" s="17"/>
      <c r="IPV1" s="17"/>
      <c r="IPW1" s="17"/>
      <c r="IQC1" s="17"/>
      <c r="IQD1" s="17"/>
      <c r="IQE1" s="17"/>
      <c r="IQK1" s="17"/>
      <c r="IQL1" s="17"/>
      <c r="IQM1" s="17"/>
      <c r="IQS1" s="17"/>
      <c r="IQT1" s="17"/>
      <c r="IQU1" s="17"/>
      <c r="IRA1" s="17"/>
      <c r="IRB1" s="17"/>
      <c r="IRC1" s="17"/>
      <c r="IRI1" s="17"/>
      <c r="IRJ1" s="17"/>
      <c r="IRK1" s="17"/>
      <c r="IRQ1" s="17"/>
      <c r="IRR1" s="17"/>
      <c r="IRS1" s="17"/>
      <c r="IRY1" s="17"/>
      <c r="IRZ1" s="17"/>
      <c r="ISA1" s="17"/>
      <c r="ISG1" s="17"/>
      <c r="ISH1" s="17"/>
      <c r="ISI1" s="17"/>
      <c r="ISO1" s="17"/>
      <c r="ISP1" s="17"/>
      <c r="ISQ1" s="17"/>
      <c r="ISW1" s="17"/>
      <c r="ISX1" s="17"/>
      <c r="ISY1" s="17"/>
      <c r="ITE1" s="17"/>
      <c r="ITF1" s="17"/>
      <c r="ITG1" s="17"/>
      <c r="ITM1" s="17"/>
      <c r="ITN1" s="17"/>
      <c r="ITO1" s="17"/>
      <c r="ITU1" s="17"/>
      <c r="ITV1" s="17"/>
      <c r="ITW1" s="17"/>
      <c r="IUC1" s="17"/>
      <c r="IUD1" s="17"/>
      <c r="IUE1" s="17"/>
      <c r="IUK1" s="17"/>
      <c r="IUL1" s="17"/>
      <c r="IUM1" s="17"/>
      <c r="IUS1" s="17"/>
      <c r="IUT1" s="17"/>
      <c r="IUU1" s="17"/>
      <c r="IVA1" s="17"/>
      <c r="IVB1" s="17"/>
      <c r="IVC1" s="17"/>
      <c r="IVI1" s="17"/>
      <c r="IVJ1" s="17"/>
      <c r="IVK1" s="17"/>
      <c r="IVQ1" s="17"/>
      <c r="IVR1" s="17"/>
      <c r="IVS1" s="17"/>
      <c r="IVY1" s="17"/>
      <c r="IVZ1" s="17"/>
      <c r="IWA1" s="17"/>
      <c r="IWG1" s="17"/>
      <c r="IWH1" s="17"/>
      <c r="IWI1" s="17"/>
      <c r="IWO1" s="17"/>
      <c r="IWP1" s="17"/>
      <c r="IWQ1" s="17"/>
      <c r="IWW1" s="17"/>
      <c r="IWX1" s="17"/>
      <c r="IWY1" s="17"/>
      <c r="IXE1" s="17"/>
      <c r="IXF1" s="17"/>
      <c r="IXG1" s="17"/>
      <c r="IXM1" s="17"/>
      <c r="IXN1" s="17"/>
      <c r="IXO1" s="17"/>
      <c r="IXU1" s="17"/>
      <c r="IXV1" s="17"/>
      <c r="IXW1" s="17"/>
      <c r="IYC1" s="17"/>
      <c r="IYD1" s="17"/>
      <c r="IYE1" s="17"/>
      <c r="IYK1" s="17"/>
      <c r="IYL1" s="17"/>
      <c r="IYM1" s="17"/>
      <c r="IYS1" s="17"/>
      <c r="IYT1" s="17"/>
      <c r="IYU1" s="17"/>
      <c r="IZA1" s="17"/>
      <c r="IZB1" s="17"/>
      <c r="IZC1" s="17"/>
      <c r="IZI1" s="17"/>
      <c r="IZJ1" s="17"/>
      <c r="IZK1" s="17"/>
      <c r="IZQ1" s="17"/>
      <c r="IZR1" s="17"/>
      <c r="IZS1" s="17"/>
      <c r="IZY1" s="17"/>
      <c r="IZZ1" s="17"/>
      <c r="JAA1" s="17"/>
      <c r="JAG1" s="17"/>
      <c r="JAH1" s="17"/>
      <c r="JAI1" s="17"/>
      <c r="JAO1" s="17"/>
      <c r="JAP1" s="17"/>
      <c r="JAQ1" s="17"/>
      <c r="JAW1" s="17"/>
      <c r="JAX1" s="17"/>
      <c r="JAY1" s="17"/>
      <c r="JBE1" s="17"/>
      <c r="JBF1" s="17"/>
      <c r="JBG1" s="17"/>
      <c r="JBM1" s="17"/>
      <c r="JBN1" s="17"/>
      <c r="JBO1" s="17"/>
      <c r="JBU1" s="17"/>
      <c r="JBV1" s="17"/>
      <c r="JBW1" s="17"/>
      <c r="JCC1" s="17"/>
      <c r="JCD1" s="17"/>
      <c r="JCE1" s="17"/>
      <c r="JCK1" s="17"/>
      <c r="JCL1" s="17"/>
      <c r="JCM1" s="17"/>
      <c r="JCS1" s="17"/>
      <c r="JCT1" s="17"/>
      <c r="JCU1" s="17"/>
      <c r="JDA1" s="17"/>
      <c r="JDB1" s="17"/>
      <c r="JDC1" s="17"/>
      <c r="JDI1" s="17"/>
      <c r="JDJ1" s="17"/>
      <c r="JDK1" s="17"/>
      <c r="JDQ1" s="17"/>
      <c r="JDR1" s="17"/>
      <c r="JDS1" s="17"/>
      <c r="JDY1" s="17"/>
      <c r="JDZ1" s="17"/>
      <c r="JEA1" s="17"/>
      <c r="JEG1" s="17"/>
      <c r="JEH1" s="17"/>
      <c r="JEI1" s="17"/>
      <c r="JEO1" s="17"/>
      <c r="JEP1" s="17"/>
      <c r="JEQ1" s="17"/>
      <c r="JEW1" s="17"/>
      <c r="JEX1" s="17"/>
      <c r="JEY1" s="17"/>
      <c r="JFE1" s="17"/>
      <c r="JFF1" s="17"/>
      <c r="JFG1" s="17"/>
      <c r="JFM1" s="17"/>
      <c r="JFN1" s="17"/>
      <c r="JFO1" s="17"/>
      <c r="JFU1" s="17"/>
      <c r="JFV1" s="17"/>
      <c r="JFW1" s="17"/>
      <c r="JGC1" s="17"/>
      <c r="JGD1" s="17"/>
      <c r="JGE1" s="17"/>
      <c r="JGK1" s="17"/>
      <c r="JGL1" s="17"/>
      <c r="JGM1" s="17"/>
      <c r="JGS1" s="17"/>
      <c r="JGT1" s="17"/>
      <c r="JGU1" s="17"/>
      <c r="JHA1" s="17"/>
      <c r="JHB1" s="17"/>
      <c r="JHC1" s="17"/>
      <c r="JHI1" s="17"/>
      <c r="JHJ1" s="17"/>
      <c r="JHK1" s="17"/>
      <c r="JHQ1" s="17"/>
      <c r="JHR1" s="17"/>
      <c r="JHS1" s="17"/>
      <c r="JHY1" s="17"/>
      <c r="JHZ1" s="17"/>
      <c r="JIA1" s="17"/>
      <c r="JIG1" s="17"/>
      <c r="JIH1" s="17"/>
      <c r="JII1" s="17"/>
      <c r="JIO1" s="17"/>
      <c r="JIP1" s="17"/>
      <c r="JIQ1" s="17"/>
      <c r="JIW1" s="17"/>
      <c r="JIX1" s="17"/>
      <c r="JIY1" s="17"/>
      <c r="JJE1" s="17"/>
      <c r="JJF1" s="17"/>
      <c r="JJG1" s="17"/>
      <c r="JJM1" s="17"/>
      <c r="JJN1" s="17"/>
      <c r="JJO1" s="17"/>
      <c r="JJU1" s="17"/>
      <c r="JJV1" s="17"/>
      <c r="JJW1" s="17"/>
      <c r="JKC1" s="17"/>
      <c r="JKD1" s="17"/>
      <c r="JKE1" s="17"/>
      <c r="JKK1" s="17"/>
      <c r="JKL1" s="17"/>
      <c r="JKM1" s="17"/>
      <c r="JKS1" s="17"/>
      <c r="JKT1" s="17"/>
      <c r="JKU1" s="17"/>
      <c r="JLA1" s="17"/>
      <c r="JLB1" s="17"/>
      <c r="JLC1" s="17"/>
      <c r="JLI1" s="17"/>
      <c r="JLJ1" s="17"/>
      <c r="JLK1" s="17"/>
      <c r="JLQ1" s="17"/>
      <c r="JLR1" s="17"/>
      <c r="JLS1" s="17"/>
      <c r="JLY1" s="17"/>
      <c r="JLZ1" s="17"/>
      <c r="JMA1" s="17"/>
      <c r="JMG1" s="17"/>
      <c r="JMH1" s="17"/>
      <c r="JMI1" s="17"/>
      <c r="JMO1" s="17"/>
      <c r="JMP1" s="17"/>
      <c r="JMQ1" s="17"/>
      <c r="JMW1" s="17"/>
      <c r="JMX1" s="17"/>
      <c r="JMY1" s="17"/>
      <c r="JNE1" s="17"/>
      <c r="JNF1" s="17"/>
      <c r="JNG1" s="17"/>
      <c r="JNM1" s="17"/>
      <c r="JNN1" s="17"/>
      <c r="JNO1" s="17"/>
      <c r="JNU1" s="17"/>
      <c r="JNV1" s="17"/>
      <c r="JNW1" s="17"/>
      <c r="JOC1" s="17"/>
      <c r="JOD1" s="17"/>
      <c r="JOE1" s="17"/>
      <c r="JOK1" s="17"/>
      <c r="JOL1" s="17"/>
      <c r="JOM1" s="17"/>
      <c r="JOS1" s="17"/>
      <c r="JOT1" s="17"/>
      <c r="JOU1" s="17"/>
      <c r="JPA1" s="17"/>
      <c r="JPB1" s="17"/>
      <c r="JPC1" s="17"/>
      <c r="JPI1" s="17"/>
      <c r="JPJ1" s="17"/>
      <c r="JPK1" s="17"/>
      <c r="JPQ1" s="17"/>
      <c r="JPR1" s="17"/>
      <c r="JPS1" s="17"/>
      <c r="JPY1" s="17"/>
      <c r="JPZ1" s="17"/>
      <c r="JQA1" s="17"/>
      <c r="JQG1" s="17"/>
      <c r="JQH1" s="17"/>
      <c r="JQI1" s="17"/>
      <c r="JQO1" s="17"/>
      <c r="JQP1" s="17"/>
      <c r="JQQ1" s="17"/>
      <c r="JQW1" s="17"/>
      <c r="JQX1" s="17"/>
      <c r="JQY1" s="17"/>
      <c r="JRE1" s="17"/>
      <c r="JRF1" s="17"/>
      <c r="JRG1" s="17"/>
      <c r="JRM1" s="17"/>
      <c r="JRN1" s="17"/>
      <c r="JRO1" s="17"/>
      <c r="JRU1" s="17"/>
      <c r="JRV1" s="17"/>
      <c r="JRW1" s="17"/>
      <c r="JSC1" s="17"/>
      <c r="JSD1" s="17"/>
      <c r="JSE1" s="17"/>
      <c r="JSK1" s="17"/>
      <c r="JSL1" s="17"/>
      <c r="JSM1" s="17"/>
      <c r="JSS1" s="17"/>
      <c r="JST1" s="17"/>
      <c r="JSU1" s="17"/>
      <c r="JTA1" s="17"/>
      <c r="JTB1" s="17"/>
      <c r="JTC1" s="17"/>
      <c r="JTI1" s="17"/>
      <c r="JTJ1" s="17"/>
      <c r="JTK1" s="17"/>
      <c r="JTQ1" s="17"/>
      <c r="JTR1" s="17"/>
      <c r="JTS1" s="17"/>
      <c r="JTY1" s="17"/>
      <c r="JTZ1" s="17"/>
      <c r="JUA1" s="17"/>
      <c r="JUG1" s="17"/>
      <c r="JUH1" s="17"/>
      <c r="JUI1" s="17"/>
      <c r="JUO1" s="17"/>
      <c r="JUP1" s="17"/>
      <c r="JUQ1" s="17"/>
      <c r="JUW1" s="17"/>
      <c r="JUX1" s="17"/>
      <c r="JUY1" s="17"/>
      <c r="JVE1" s="17"/>
      <c r="JVF1" s="17"/>
      <c r="JVG1" s="17"/>
      <c r="JVM1" s="17"/>
      <c r="JVN1" s="17"/>
      <c r="JVO1" s="17"/>
      <c r="JVU1" s="17"/>
      <c r="JVV1" s="17"/>
      <c r="JVW1" s="17"/>
      <c r="JWC1" s="17"/>
      <c r="JWD1" s="17"/>
      <c r="JWE1" s="17"/>
      <c r="JWK1" s="17"/>
      <c r="JWL1" s="17"/>
      <c r="JWM1" s="17"/>
      <c r="JWS1" s="17"/>
      <c r="JWT1" s="17"/>
      <c r="JWU1" s="17"/>
      <c r="JXA1" s="17"/>
      <c r="JXB1" s="17"/>
      <c r="JXC1" s="17"/>
      <c r="JXI1" s="17"/>
      <c r="JXJ1" s="17"/>
      <c r="JXK1" s="17"/>
      <c r="JXQ1" s="17"/>
      <c r="JXR1" s="17"/>
      <c r="JXS1" s="17"/>
      <c r="JXY1" s="17"/>
      <c r="JXZ1" s="17"/>
      <c r="JYA1" s="17"/>
      <c r="JYG1" s="17"/>
      <c r="JYH1" s="17"/>
      <c r="JYI1" s="17"/>
      <c r="JYO1" s="17"/>
      <c r="JYP1" s="17"/>
      <c r="JYQ1" s="17"/>
      <c r="JYW1" s="17"/>
      <c r="JYX1" s="17"/>
      <c r="JYY1" s="17"/>
      <c r="JZE1" s="17"/>
      <c r="JZF1" s="17"/>
      <c r="JZG1" s="17"/>
      <c r="JZM1" s="17"/>
      <c r="JZN1" s="17"/>
      <c r="JZO1" s="17"/>
      <c r="JZU1" s="17"/>
      <c r="JZV1" s="17"/>
      <c r="JZW1" s="17"/>
      <c r="KAC1" s="17"/>
      <c r="KAD1" s="17"/>
      <c r="KAE1" s="17"/>
      <c r="KAK1" s="17"/>
      <c r="KAL1" s="17"/>
      <c r="KAM1" s="17"/>
      <c r="KAS1" s="17"/>
      <c r="KAT1" s="17"/>
      <c r="KAU1" s="17"/>
      <c r="KBA1" s="17"/>
      <c r="KBB1" s="17"/>
      <c r="KBC1" s="17"/>
      <c r="KBI1" s="17"/>
      <c r="KBJ1" s="17"/>
      <c r="KBK1" s="17"/>
      <c r="KBQ1" s="17"/>
      <c r="KBR1" s="17"/>
      <c r="KBS1" s="17"/>
      <c r="KBY1" s="17"/>
      <c r="KBZ1" s="17"/>
      <c r="KCA1" s="17"/>
      <c r="KCG1" s="17"/>
      <c r="KCH1" s="17"/>
      <c r="KCI1" s="17"/>
      <c r="KCO1" s="17"/>
      <c r="KCP1" s="17"/>
      <c r="KCQ1" s="17"/>
      <c r="KCW1" s="17"/>
      <c r="KCX1" s="17"/>
      <c r="KCY1" s="17"/>
      <c r="KDE1" s="17"/>
      <c r="KDF1" s="17"/>
      <c r="KDG1" s="17"/>
      <c r="KDM1" s="17"/>
      <c r="KDN1" s="17"/>
      <c r="KDO1" s="17"/>
      <c r="KDU1" s="17"/>
      <c r="KDV1" s="17"/>
      <c r="KDW1" s="17"/>
      <c r="KEC1" s="17"/>
      <c r="KED1" s="17"/>
      <c r="KEE1" s="17"/>
      <c r="KEK1" s="17"/>
      <c r="KEL1" s="17"/>
      <c r="KEM1" s="17"/>
      <c r="KES1" s="17"/>
      <c r="KET1" s="17"/>
      <c r="KEU1" s="17"/>
      <c r="KFA1" s="17"/>
      <c r="KFB1" s="17"/>
      <c r="KFC1" s="17"/>
      <c r="KFI1" s="17"/>
      <c r="KFJ1" s="17"/>
      <c r="KFK1" s="17"/>
      <c r="KFQ1" s="17"/>
      <c r="KFR1" s="17"/>
      <c r="KFS1" s="17"/>
      <c r="KFY1" s="17"/>
      <c r="KFZ1" s="17"/>
      <c r="KGA1" s="17"/>
      <c r="KGG1" s="17"/>
      <c r="KGH1" s="17"/>
      <c r="KGI1" s="17"/>
      <c r="KGO1" s="17"/>
      <c r="KGP1" s="17"/>
      <c r="KGQ1" s="17"/>
      <c r="KGW1" s="17"/>
      <c r="KGX1" s="17"/>
      <c r="KGY1" s="17"/>
      <c r="KHE1" s="17"/>
      <c r="KHF1" s="17"/>
      <c r="KHG1" s="17"/>
      <c r="KHM1" s="17"/>
      <c r="KHN1" s="17"/>
      <c r="KHO1" s="17"/>
      <c r="KHU1" s="17"/>
      <c r="KHV1" s="17"/>
      <c r="KHW1" s="17"/>
      <c r="KIC1" s="17"/>
      <c r="KID1" s="17"/>
      <c r="KIE1" s="17"/>
      <c r="KIK1" s="17"/>
      <c r="KIL1" s="17"/>
      <c r="KIM1" s="17"/>
      <c r="KIS1" s="17"/>
      <c r="KIT1" s="17"/>
      <c r="KIU1" s="17"/>
      <c r="KJA1" s="17"/>
      <c r="KJB1" s="17"/>
      <c r="KJC1" s="17"/>
      <c r="KJI1" s="17"/>
      <c r="KJJ1" s="17"/>
      <c r="KJK1" s="17"/>
      <c r="KJQ1" s="17"/>
      <c r="KJR1" s="17"/>
      <c r="KJS1" s="17"/>
      <c r="KJY1" s="17"/>
      <c r="KJZ1" s="17"/>
      <c r="KKA1" s="17"/>
      <c r="KKG1" s="17"/>
      <c r="KKH1" s="17"/>
      <c r="KKI1" s="17"/>
      <c r="KKO1" s="17"/>
      <c r="KKP1" s="17"/>
      <c r="KKQ1" s="17"/>
      <c r="KKW1" s="17"/>
      <c r="KKX1" s="17"/>
      <c r="KKY1" s="17"/>
      <c r="KLE1" s="17"/>
      <c r="KLF1" s="17"/>
      <c r="KLG1" s="17"/>
      <c r="KLM1" s="17"/>
      <c r="KLN1" s="17"/>
      <c r="KLO1" s="17"/>
      <c r="KLU1" s="17"/>
      <c r="KLV1" s="17"/>
      <c r="KLW1" s="17"/>
      <c r="KMC1" s="17"/>
      <c r="KMD1" s="17"/>
      <c r="KME1" s="17"/>
      <c r="KMK1" s="17"/>
      <c r="KML1" s="17"/>
      <c r="KMM1" s="17"/>
      <c r="KMS1" s="17"/>
      <c r="KMT1" s="17"/>
      <c r="KMU1" s="17"/>
      <c r="KNA1" s="17"/>
      <c r="KNB1" s="17"/>
      <c r="KNC1" s="17"/>
      <c r="KNI1" s="17"/>
      <c r="KNJ1" s="17"/>
      <c r="KNK1" s="17"/>
      <c r="KNQ1" s="17"/>
      <c r="KNR1" s="17"/>
      <c r="KNS1" s="17"/>
      <c r="KNY1" s="17"/>
      <c r="KNZ1" s="17"/>
      <c r="KOA1" s="17"/>
      <c r="KOG1" s="17"/>
      <c r="KOH1" s="17"/>
      <c r="KOI1" s="17"/>
      <c r="KOO1" s="17"/>
      <c r="KOP1" s="17"/>
      <c r="KOQ1" s="17"/>
      <c r="KOW1" s="17"/>
      <c r="KOX1" s="17"/>
      <c r="KOY1" s="17"/>
      <c r="KPE1" s="17"/>
      <c r="KPF1" s="17"/>
      <c r="KPG1" s="17"/>
      <c r="KPM1" s="17"/>
      <c r="KPN1" s="17"/>
      <c r="KPO1" s="17"/>
      <c r="KPU1" s="17"/>
      <c r="KPV1" s="17"/>
      <c r="KPW1" s="17"/>
      <c r="KQC1" s="17"/>
      <c r="KQD1" s="17"/>
      <c r="KQE1" s="17"/>
      <c r="KQK1" s="17"/>
      <c r="KQL1" s="17"/>
      <c r="KQM1" s="17"/>
      <c r="KQS1" s="17"/>
      <c r="KQT1" s="17"/>
      <c r="KQU1" s="17"/>
      <c r="KRA1" s="17"/>
      <c r="KRB1" s="17"/>
      <c r="KRC1" s="17"/>
      <c r="KRI1" s="17"/>
      <c r="KRJ1" s="17"/>
      <c r="KRK1" s="17"/>
      <c r="KRQ1" s="17"/>
      <c r="KRR1" s="17"/>
      <c r="KRS1" s="17"/>
      <c r="KRY1" s="17"/>
      <c r="KRZ1" s="17"/>
      <c r="KSA1" s="17"/>
      <c r="KSG1" s="17"/>
      <c r="KSH1" s="17"/>
      <c r="KSI1" s="17"/>
      <c r="KSO1" s="17"/>
      <c r="KSP1" s="17"/>
      <c r="KSQ1" s="17"/>
      <c r="KSW1" s="17"/>
      <c r="KSX1" s="17"/>
      <c r="KSY1" s="17"/>
      <c r="KTE1" s="17"/>
      <c r="KTF1" s="17"/>
      <c r="KTG1" s="17"/>
      <c r="KTM1" s="17"/>
      <c r="KTN1" s="17"/>
      <c r="KTO1" s="17"/>
      <c r="KTU1" s="17"/>
      <c r="KTV1" s="17"/>
      <c r="KTW1" s="17"/>
      <c r="KUC1" s="17"/>
      <c r="KUD1" s="17"/>
      <c r="KUE1" s="17"/>
      <c r="KUK1" s="17"/>
      <c r="KUL1" s="17"/>
      <c r="KUM1" s="17"/>
      <c r="KUS1" s="17"/>
      <c r="KUT1" s="17"/>
      <c r="KUU1" s="17"/>
      <c r="KVA1" s="17"/>
      <c r="KVB1" s="17"/>
      <c r="KVC1" s="17"/>
      <c r="KVI1" s="17"/>
      <c r="KVJ1" s="17"/>
      <c r="KVK1" s="17"/>
      <c r="KVQ1" s="17"/>
      <c r="KVR1" s="17"/>
      <c r="KVS1" s="17"/>
      <c r="KVY1" s="17"/>
      <c r="KVZ1" s="17"/>
      <c r="KWA1" s="17"/>
      <c r="KWG1" s="17"/>
      <c r="KWH1" s="17"/>
      <c r="KWI1" s="17"/>
      <c r="KWO1" s="17"/>
      <c r="KWP1" s="17"/>
      <c r="KWQ1" s="17"/>
      <c r="KWW1" s="17"/>
      <c r="KWX1" s="17"/>
      <c r="KWY1" s="17"/>
      <c r="KXE1" s="17"/>
      <c r="KXF1" s="17"/>
      <c r="KXG1" s="17"/>
      <c r="KXM1" s="17"/>
      <c r="KXN1" s="17"/>
      <c r="KXO1" s="17"/>
      <c r="KXU1" s="17"/>
      <c r="KXV1" s="17"/>
      <c r="KXW1" s="17"/>
      <c r="KYC1" s="17"/>
      <c r="KYD1" s="17"/>
      <c r="KYE1" s="17"/>
      <c r="KYK1" s="17"/>
      <c r="KYL1" s="17"/>
      <c r="KYM1" s="17"/>
      <c r="KYS1" s="17"/>
      <c r="KYT1" s="17"/>
      <c r="KYU1" s="17"/>
      <c r="KZA1" s="17"/>
      <c r="KZB1" s="17"/>
      <c r="KZC1" s="17"/>
      <c r="KZI1" s="17"/>
      <c r="KZJ1" s="17"/>
      <c r="KZK1" s="17"/>
      <c r="KZQ1" s="17"/>
      <c r="KZR1" s="17"/>
      <c r="KZS1" s="17"/>
      <c r="KZY1" s="17"/>
      <c r="KZZ1" s="17"/>
      <c r="LAA1" s="17"/>
      <c r="LAG1" s="17"/>
      <c r="LAH1" s="17"/>
      <c r="LAI1" s="17"/>
      <c r="LAO1" s="17"/>
      <c r="LAP1" s="17"/>
      <c r="LAQ1" s="17"/>
      <c r="LAW1" s="17"/>
      <c r="LAX1" s="17"/>
      <c r="LAY1" s="17"/>
      <c r="LBE1" s="17"/>
      <c r="LBF1" s="17"/>
      <c r="LBG1" s="17"/>
      <c r="LBM1" s="17"/>
      <c r="LBN1" s="17"/>
      <c r="LBO1" s="17"/>
      <c r="LBU1" s="17"/>
      <c r="LBV1" s="17"/>
      <c r="LBW1" s="17"/>
      <c r="LCC1" s="17"/>
      <c r="LCD1" s="17"/>
      <c r="LCE1" s="17"/>
      <c r="LCK1" s="17"/>
      <c r="LCL1" s="17"/>
      <c r="LCM1" s="17"/>
      <c r="LCS1" s="17"/>
      <c r="LCT1" s="17"/>
      <c r="LCU1" s="17"/>
      <c r="LDA1" s="17"/>
      <c r="LDB1" s="17"/>
      <c r="LDC1" s="17"/>
      <c r="LDI1" s="17"/>
      <c r="LDJ1" s="17"/>
      <c r="LDK1" s="17"/>
      <c r="LDQ1" s="17"/>
      <c r="LDR1" s="17"/>
      <c r="LDS1" s="17"/>
      <c r="LDY1" s="17"/>
      <c r="LDZ1" s="17"/>
      <c r="LEA1" s="17"/>
      <c r="LEG1" s="17"/>
      <c r="LEH1" s="17"/>
      <c r="LEI1" s="17"/>
      <c r="LEO1" s="17"/>
      <c r="LEP1" s="17"/>
      <c r="LEQ1" s="17"/>
      <c r="LEW1" s="17"/>
      <c r="LEX1" s="17"/>
      <c r="LEY1" s="17"/>
      <c r="LFE1" s="17"/>
      <c r="LFF1" s="17"/>
      <c r="LFG1" s="17"/>
      <c r="LFM1" s="17"/>
      <c r="LFN1" s="17"/>
      <c r="LFO1" s="17"/>
      <c r="LFU1" s="17"/>
      <c r="LFV1" s="17"/>
      <c r="LFW1" s="17"/>
      <c r="LGC1" s="17"/>
      <c r="LGD1" s="17"/>
      <c r="LGE1" s="17"/>
      <c r="LGK1" s="17"/>
      <c r="LGL1" s="17"/>
      <c r="LGM1" s="17"/>
      <c r="LGS1" s="17"/>
      <c r="LGT1" s="17"/>
      <c r="LGU1" s="17"/>
      <c r="LHA1" s="17"/>
      <c r="LHB1" s="17"/>
      <c r="LHC1" s="17"/>
      <c r="LHI1" s="17"/>
      <c r="LHJ1" s="17"/>
      <c r="LHK1" s="17"/>
      <c r="LHQ1" s="17"/>
      <c r="LHR1" s="17"/>
      <c r="LHS1" s="17"/>
      <c r="LHY1" s="17"/>
      <c r="LHZ1" s="17"/>
      <c r="LIA1" s="17"/>
      <c r="LIG1" s="17"/>
      <c r="LIH1" s="17"/>
      <c r="LII1" s="17"/>
      <c r="LIO1" s="17"/>
      <c r="LIP1" s="17"/>
      <c r="LIQ1" s="17"/>
      <c r="LIW1" s="17"/>
      <c r="LIX1" s="17"/>
      <c r="LIY1" s="17"/>
      <c r="LJE1" s="17"/>
      <c r="LJF1" s="17"/>
      <c r="LJG1" s="17"/>
      <c r="LJM1" s="17"/>
      <c r="LJN1" s="17"/>
      <c r="LJO1" s="17"/>
      <c r="LJU1" s="17"/>
      <c r="LJV1" s="17"/>
      <c r="LJW1" s="17"/>
      <c r="LKC1" s="17"/>
      <c r="LKD1" s="17"/>
      <c r="LKE1" s="17"/>
      <c r="LKK1" s="17"/>
      <c r="LKL1" s="17"/>
      <c r="LKM1" s="17"/>
      <c r="LKS1" s="17"/>
      <c r="LKT1" s="17"/>
      <c r="LKU1" s="17"/>
      <c r="LLA1" s="17"/>
      <c r="LLB1" s="17"/>
      <c r="LLC1" s="17"/>
      <c r="LLI1" s="17"/>
      <c r="LLJ1" s="17"/>
      <c r="LLK1" s="17"/>
      <c r="LLQ1" s="17"/>
      <c r="LLR1" s="17"/>
      <c r="LLS1" s="17"/>
      <c r="LLY1" s="17"/>
      <c r="LLZ1" s="17"/>
      <c r="LMA1" s="17"/>
      <c r="LMG1" s="17"/>
      <c r="LMH1" s="17"/>
      <c r="LMI1" s="17"/>
      <c r="LMO1" s="17"/>
      <c r="LMP1" s="17"/>
      <c r="LMQ1" s="17"/>
      <c r="LMW1" s="17"/>
      <c r="LMX1" s="17"/>
      <c r="LMY1" s="17"/>
      <c r="LNE1" s="17"/>
      <c r="LNF1" s="17"/>
      <c r="LNG1" s="17"/>
      <c r="LNM1" s="17"/>
      <c r="LNN1" s="17"/>
      <c r="LNO1" s="17"/>
      <c r="LNU1" s="17"/>
      <c r="LNV1" s="17"/>
      <c r="LNW1" s="17"/>
      <c r="LOC1" s="17"/>
      <c r="LOD1" s="17"/>
      <c r="LOE1" s="17"/>
      <c r="LOK1" s="17"/>
      <c r="LOL1" s="17"/>
      <c r="LOM1" s="17"/>
      <c r="LOS1" s="17"/>
      <c r="LOT1" s="17"/>
      <c r="LOU1" s="17"/>
      <c r="LPA1" s="17"/>
      <c r="LPB1" s="17"/>
      <c r="LPC1" s="17"/>
      <c r="LPI1" s="17"/>
      <c r="LPJ1" s="17"/>
      <c r="LPK1" s="17"/>
      <c r="LPQ1" s="17"/>
      <c r="LPR1" s="17"/>
      <c r="LPS1" s="17"/>
      <c r="LPY1" s="17"/>
      <c r="LPZ1" s="17"/>
      <c r="LQA1" s="17"/>
      <c r="LQG1" s="17"/>
      <c r="LQH1" s="17"/>
      <c r="LQI1" s="17"/>
      <c r="LQO1" s="17"/>
      <c r="LQP1" s="17"/>
      <c r="LQQ1" s="17"/>
      <c r="LQW1" s="17"/>
      <c r="LQX1" s="17"/>
      <c r="LQY1" s="17"/>
      <c r="LRE1" s="17"/>
      <c r="LRF1" s="17"/>
      <c r="LRG1" s="17"/>
      <c r="LRM1" s="17"/>
      <c r="LRN1" s="17"/>
      <c r="LRO1" s="17"/>
      <c r="LRU1" s="17"/>
      <c r="LRV1" s="17"/>
      <c r="LRW1" s="17"/>
      <c r="LSC1" s="17"/>
      <c r="LSD1" s="17"/>
      <c r="LSE1" s="17"/>
      <c r="LSK1" s="17"/>
      <c r="LSL1" s="17"/>
      <c r="LSM1" s="17"/>
      <c r="LSS1" s="17"/>
      <c r="LST1" s="17"/>
      <c r="LSU1" s="17"/>
      <c r="LTA1" s="17"/>
      <c r="LTB1" s="17"/>
      <c r="LTC1" s="17"/>
      <c r="LTI1" s="17"/>
      <c r="LTJ1" s="17"/>
      <c r="LTK1" s="17"/>
      <c r="LTQ1" s="17"/>
      <c r="LTR1" s="17"/>
      <c r="LTS1" s="17"/>
      <c r="LTY1" s="17"/>
      <c r="LTZ1" s="17"/>
      <c r="LUA1" s="17"/>
      <c r="LUG1" s="17"/>
      <c r="LUH1" s="17"/>
      <c r="LUI1" s="17"/>
      <c r="LUO1" s="17"/>
      <c r="LUP1" s="17"/>
      <c r="LUQ1" s="17"/>
      <c r="LUW1" s="17"/>
      <c r="LUX1" s="17"/>
      <c r="LUY1" s="17"/>
      <c r="LVE1" s="17"/>
      <c r="LVF1" s="17"/>
      <c r="LVG1" s="17"/>
      <c r="LVM1" s="17"/>
      <c r="LVN1" s="17"/>
      <c r="LVO1" s="17"/>
      <c r="LVU1" s="17"/>
      <c r="LVV1" s="17"/>
      <c r="LVW1" s="17"/>
      <c r="LWC1" s="17"/>
      <c r="LWD1" s="17"/>
      <c r="LWE1" s="17"/>
      <c r="LWK1" s="17"/>
      <c r="LWL1" s="17"/>
      <c r="LWM1" s="17"/>
      <c r="LWS1" s="17"/>
      <c r="LWT1" s="17"/>
      <c r="LWU1" s="17"/>
      <c r="LXA1" s="17"/>
      <c r="LXB1" s="17"/>
      <c r="LXC1" s="17"/>
      <c r="LXI1" s="17"/>
      <c r="LXJ1" s="17"/>
      <c r="LXK1" s="17"/>
      <c r="LXQ1" s="17"/>
      <c r="LXR1" s="17"/>
      <c r="LXS1" s="17"/>
      <c r="LXY1" s="17"/>
      <c r="LXZ1" s="17"/>
      <c r="LYA1" s="17"/>
      <c r="LYG1" s="17"/>
      <c r="LYH1" s="17"/>
      <c r="LYI1" s="17"/>
      <c r="LYO1" s="17"/>
      <c r="LYP1" s="17"/>
      <c r="LYQ1" s="17"/>
      <c r="LYW1" s="17"/>
      <c r="LYX1" s="17"/>
      <c r="LYY1" s="17"/>
      <c r="LZE1" s="17"/>
      <c r="LZF1" s="17"/>
      <c r="LZG1" s="17"/>
      <c r="LZM1" s="17"/>
      <c r="LZN1" s="17"/>
      <c r="LZO1" s="17"/>
      <c r="LZU1" s="17"/>
      <c r="LZV1" s="17"/>
      <c r="LZW1" s="17"/>
      <c r="MAC1" s="17"/>
      <c r="MAD1" s="17"/>
      <c r="MAE1" s="17"/>
      <c r="MAK1" s="17"/>
      <c r="MAL1" s="17"/>
      <c r="MAM1" s="17"/>
      <c r="MAS1" s="17"/>
      <c r="MAT1" s="17"/>
      <c r="MAU1" s="17"/>
      <c r="MBA1" s="17"/>
      <c r="MBB1" s="17"/>
      <c r="MBC1" s="17"/>
      <c r="MBI1" s="17"/>
      <c r="MBJ1" s="17"/>
      <c r="MBK1" s="17"/>
      <c r="MBQ1" s="17"/>
      <c r="MBR1" s="17"/>
      <c r="MBS1" s="17"/>
      <c r="MBY1" s="17"/>
      <c r="MBZ1" s="17"/>
      <c r="MCA1" s="17"/>
      <c r="MCG1" s="17"/>
      <c r="MCH1" s="17"/>
      <c r="MCI1" s="17"/>
      <c r="MCO1" s="17"/>
      <c r="MCP1" s="17"/>
      <c r="MCQ1" s="17"/>
      <c r="MCW1" s="17"/>
      <c r="MCX1" s="17"/>
      <c r="MCY1" s="17"/>
      <c r="MDE1" s="17"/>
      <c r="MDF1" s="17"/>
      <c r="MDG1" s="17"/>
      <c r="MDM1" s="17"/>
      <c r="MDN1" s="17"/>
      <c r="MDO1" s="17"/>
      <c r="MDU1" s="17"/>
      <c r="MDV1" s="17"/>
      <c r="MDW1" s="17"/>
      <c r="MEC1" s="17"/>
      <c r="MED1" s="17"/>
      <c r="MEE1" s="17"/>
      <c r="MEK1" s="17"/>
      <c r="MEL1" s="17"/>
      <c r="MEM1" s="17"/>
      <c r="MES1" s="17"/>
      <c r="MET1" s="17"/>
      <c r="MEU1" s="17"/>
      <c r="MFA1" s="17"/>
      <c r="MFB1" s="17"/>
      <c r="MFC1" s="17"/>
      <c r="MFI1" s="17"/>
      <c r="MFJ1" s="17"/>
      <c r="MFK1" s="17"/>
      <c r="MFQ1" s="17"/>
      <c r="MFR1" s="17"/>
      <c r="MFS1" s="17"/>
      <c r="MFY1" s="17"/>
      <c r="MFZ1" s="17"/>
      <c r="MGA1" s="17"/>
      <c r="MGG1" s="17"/>
      <c r="MGH1" s="17"/>
      <c r="MGI1" s="17"/>
      <c r="MGO1" s="17"/>
      <c r="MGP1" s="17"/>
      <c r="MGQ1" s="17"/>
      <c r="MGW1" s="17"/>
      <c r="MGX1" s="17"/>
      <c r="MGY1" s="17"/>
      <c r="MHE1" s="17"/>
      <c r="MHF1" s="17"/>
      <c r="MHG1" s="17"/>
      <c r="MHM1" s="17"/>
      <c r="MHN1" s="17"/>
      <c r="MHO1" s="17"/>
      <c r="MHU1" s="17"/>
      <c r="MHV1" s="17"/>
      <c r="MHW1" s="17"/>
      <c r="MIC1" s="17"/>
      <c r="MID1" s="17"/>
      <c r="MIE1" s="17"/>
      <c r="MIK1" s="17"/>
      <c r="MIL1" s="17"/>
      <c r="MIM1" s="17"/>
      <c r="MIS1" s="17"/>
      <c r="MIT1" s="17"/>
      <c r="MIU1" s="17"/>
      <c r="MJA1" s="17"/>
      <c r="MJB1" s="17"/>
      <c r="MJC1" s="17"/>
      <c r="MJI1" s="17"/>
      <c r="MJJ1" s="17"/>
      <c r="MJK1" s="17"/>
      <c r="MJQ1" s="17"/>
      <c r="MJR1" s="17"/>
      <c r="MJS1" s="17"/>
      <c r="MJY1" s="17"/>
      <c r="MJZ1" s="17"/>
      <c r="MKA1" s="17"/>
      <c r="MKG1" s="17"/>
      <c r="MKH1" s="17"/>
      <c r="MKI1" s="17"/>
      <c r="MKO1" s="17"/>
      <c r="MKP1" s="17"/>
      <c r="MKQ1" s="17"/>
      <c r="MKW1" s="17"/>
      <c r="MKX1" s="17"/>
      <c r="MKY1" s="17"/>
      <c r="MLE1" s="17"/>
      <c r="MLF1" s="17"/>
      <c r="MLG1" s="17"/>
      <c r="MLM1" s="17"/>
      <c r="MLN1" s="17"/>
      <c r="MLO1" s="17"/>
      <c r="MLU1" s="17"/>
      <c r="MLV1" s="17"/>
      <c r="MLW1" s="17"/>
      <c r="MMC1" s="17"/>
      <c r="MMD1" s="17"/>
      <c r="MME1" s="17"/>
      <c r="MMK1" s="17"/>
      <c r="MML1" s="17"/>
      <c r="MMM1" s="17"/>
      <c r="MMS1" s="17"/>
      <c r="MMT1" s="17"/>
      <c r="MMU1" s="17"/>
      <c r="MNA1" s="17"/>
      <c r="MNB1" s="17"/>
      <c r="MNC1" s="17"/>
      <c r="MNI1" s="17"/>
      <c r="MNJ1" s="17"/>
      <c r="MNK1" s="17"/>
      <c r="MNQ1" s="17"/>
      <c r="MNR1" s="17"/>
      <c r="MNS1" s="17"/>
      <c r="MNY1" s="17"/>
      <c r="MNZ1" s="17"/>
      <c r="MOA1" s="17"/>
      <c r="MOG1" s="17"/>
      <c r="MOH1" s="17"/>
      <c r="MOI1" s="17"/>
      <c r="MOO1" s="17"/>
      <c r="MOP1" s="17"/>
      <c r="MOQ1" s="17"/>
      <c r="MOW1" s="17"/>
      <c r="MOX1" s="17"/>
      <c r="MOY1" s="17"/>
      <c r="MPE1" s="17"/>
      <c r="MPF1" s="17"/>
      <c r="MPG1" s="17"/>
      <c r="MPM1" s="17"/>
      <c r="MPN1" s="17"/>
      <c r="MPO1" s="17"/>
      <c r="MPU1" s="17"/>
      <c r="MPV1" s="17"/>
      <c r="MPW1" s="17"/>
      <c r="MQC1" s="17"/>
      <c r="MQD1" s="17"/>
      <c r="MQE1" s="17"/>
      <c r="MQK1" s="17"/>
      <c r="MQL1" s="17"/>
      <c r="MQM1" s="17"/>
      <c r="MQS1" s="17"/>
      <c r="MQT1" s="17"/>
      <c r="MQU1" s="17"/>
      <c r="MRA1" s="17"/>
      <c r="MRB1" s="17"/>
      <c r="MRC1" s="17"/>
      <c r="MRI1" s="17"/>
      <c r="MRJ1" s="17"/>
      <c r="MRK1" s="17"/>
      <c r="MRQ1" s="17"/>
      <c r="MRR1" s="17"/>
      <c r="MRS1" s="17"/>
      <c r="MRY1" s="17"/>
      <c r="MRZ1" s="17"/>
      <c r="MSA1" s="17"/>
      <c r="MSG1" s="17"/>
      <c r="MSH1" s="17"/>
      <c r="MSI1" s="17"/>
      <c r="MSO1" s="17"/>
      <c r="MSP1" s="17"/>
      <c r="MSQ1" s="17"/>
      <c r="MSW1" s="17"/>
      <c r="MSX1" s="17"/>
      <c r="MSY1" s="17"/>
      <c r="MTE1" s="17"/>
      <c r="MTF1" s="17"/>
      <c r="MTG1" s="17"/>
      <c r="MTM1" s="17"/>
      <c r="MTN1" s="17"/>
      <c r="MTO1" s="17"/>
      <c r="MTU1" s="17"/>
      <c r="MTV1" s="17"/>
      <c r="MTW1" s="17"/>
      <c r="MUC1" s="17"/>
      <c r="MUD1" s="17"/>
      <c r="MUE1" s="17"/>
      <c r="MUK1" s="17"/>
      <c r="MUL1" s="17"/>
      <c r="MUM1" s="17"/>
      <c r="MUS1" s="17"/>
      <c r="MUT1" s="17"/>
      <c r="MUU1" s="17"/>
      <c r="MVA1" s="17"/>
      <c r="MVB1" s="17"/>
      <c r="MVC1" s="17"/>
      <c r="MVI1" s="17"/>
      <c r="MVJ1" s="17"/>
      <c r="MVK1" s="17"/>
      <c r="MVQ1" s="17"/>
      <c r="MVR1" s="17"/>
      <c r="MVS1" s="17"/>
      <c r="MVY1" s="17"/>
      <c r="MVZ1" s="17"/>
      <c r="MWA1" s="17"/>
      <c r="MWG1" s="17"/>
      <c r="MWH1" s="17"/>
      <c r="MWI1" s="17"/>
      <c r="MWO1" s="17"/>
      <c r="MWP1" s="17"/>
      <c r="MWQ1" s="17"/>
      <c r="MWW1" s="17"/>
      <c r="MWX1" s="17"/>
      <c r="MWY1" s="17"/>
      <c r="MXE1" s="17"/>
      <c r="MXF1" s="17"/>
      <c r="MXG1" s="17"/>
      <c r="MXM1" s="17"/>
      <c r="MXN1" s="17"/>
      <c r="MXO1" s="17"/>
      <c r="MXU1" s="17"/>
      <c r="MXV1" s="17"/>
      <c r="MXW1" s="17"/>
      <c r="MYC1" s="17"/>
      <c r="MYD1" s="17"/>
      <c r="MYE1" s="17"/>
      <c r="MYK1" s="17"/>
      <c r="MYL1" s="17"/>
      <c r="MYM1" s="17"/>
      <c r="MYS1" s="17"/>
      <c r="MYT1" s="17"/>
      <c r="MYU1" s="17"/>
      <c r="MZA1" s="17"/>
      <c r="MZB1" s="17"/>
      <c r="MZC1" s="17"/>
      <c r="MZI1" s="17"/>
      <c r="MZJ1" s="17"/>
      <c r="MZK1" s="17"/>
      <c r="MZQ1" s="17"/>
      <c r="MZR1" s="17"/>
      <c r="MZS1" s="17"/>
      <c r="MZY1" s="17"/>
      <c r="MZZ1" s="17"/>
      <c r="NAA1" s="17"/>
      <c r="NAG1" s="17"/>
      <c r="NAH1" s="17"/>
      <c r="NAI1" s="17"/>
      <c r="NAO1" s="17"/>
      <c r="NAP1" s="17"/>
      <c r="NAQ1" s="17"/>
      <c r="NAW1" s="17"/>
      <c r="NAX1" s="17"/>
      <c r="NAY1" s="17"/>
      <c r="NBE1" s="17"/>
      <c r="NBF1" s="17"/>
      <c r="NBG1" s="17"/>
      <c r="NBM1" s="17"/>
      <c r="NBN1" s="17"/>
      <c r="NBO1" s="17"/>
      <c r="NBU1" s="17"/>
      <c r="NBV1" s="17"/>
      <c r="NBW1" s="17"/>
      <c r="NCC1" s="17"/>
      <c r="NCD1" s="17"/>
      <c r="NCE1" s="17"/>
      <c r="NCK1" s="17"/>
      <c r="NCL1" s="17"/>
      <c r="NCM1" s="17"/>
      <c r="NCS1" s="17"/>
      <c r="NCT1" s="17"/>
      <c r="NCU1" s="17"/>
      <c r="NDA1" s="17"/>
      <c r="NDB1" s="17"/>
      <c r="NDC1" s="17"/>
      <c r="NDI1" s="17"/>
      <c r="NDJ1" s="17"/>
      <c r="NDK1" s="17"/>
      <c r="NDQ1" s="17"/>
      <c r="NDR1" s="17"/>
      <c r="NDS1" s="17"/>
      <c r="NDY1" s="17"/>
      <c r="NDZ1" s="17"/>
      <c r="NEA1" s="17"/>
      <c r="NEG1" s="17"/>
      <c r="NEH1" s="17"/>
      <c r="NEI1" s="17"/>
      <c r="NEO1" s="17"/>
      <c r="NEP1" s="17"/>
      <c r="NEQ1" s="17"/>
      <c r="NEW1" s="17"/>
      <c r="NEX1" s="17"/>
      <c r="NEY1" s="17"/>
      <c r="NFE1" s="17"/>
      <c r="NFF1" s="17"/>
      <c r="NFG1" s="17"/>
      <c r="NFM1" s="17"/>
      <c r="NFN1" s="17"/>
      <c r="NFO1" s="17"/>
      <c r="NFU1" s="17"/>
      <c r="NFV1" s="17"/>
      <c r="NFW1" s="17"/>
      <c r="NGC1" s="17"/>
      <c r="NGD1" s="17"/>
      <c r="NGE1" s="17"/>
      <c r="NGK1" s="17"/>
      <c r="NGL1" s="17"/>
      <c r="NGM1" s="17"/>
      <c r="NGS1" s="17"/>
      <c r="NGT1" s="17"/>
      <c r="NGU1" s="17"/>
      <c r="NHA1" s="17"/>
      <c r="NHB1" s="17"/>
      <c r="NHC1" s="17"/>
      <c r="NHI1" s="17"/>
      <c r="NHJ1" s="17"/>
      <c r="NHK1" s="17"/>
      <c r="NHQ1" s="17"/>
      <c r="NHR1" s="17"/>
      <c r="NHS1" s="17"/>
      <c r="NHY1" s="17"/>
      <c r="NHZ1" s="17"/>
      <c r="NIA1" s="17"/>
      <c r="NIG1" s="17"/>
      <c r="NIH1" s="17"/>
      <c r="NII1" s="17"/>
      <c r="NIO1" s="17"/>
      <c r="NIP1" s="17"/>
      <c r="NIQ1" s="17"/>
      <c r="NIW1" s="17"/>
      <c r="NIX1" s="17"/>
      <c r="NIY1" s="17"/>
      <c r="NJE1" s="17"/>
      <c r="NJF1" s="17"/>
      <c r="NJG1" s="17"/>
      <c r="NJM1" s="17"/>
      <c r="NJN1" s="17"/>
      <c r="NJO1" s="17"/>
      <c r="NJU1" s="17"/>
      <c r="NJV1" s="17"/>
      <c r="NJW1" s="17"/>
      <c r="NKC1" s="17"/>
      <c r="NKD1" s="17"/>
      <c r="NKE1" s="17"/>
      <c r="NKK1" s="17"/>
      <c r="NKL1" s="17"/>
      <c r="NKM1" s="17"/>
      <c r="NKS1" s="17"/>
      <c r="NKT1" s="17"/>
      <c r="NKU1" s="17"/>
      <c r="NLA1" s="17"/>
      <c r="NLB1" s="17"/>
      <c r="NLC1" s="17"/>
      <c r="NLI1" s="17"/>
      <c r="NLJ1" s="17"/>
      <c r="NLK1" s="17"/>
      <c r="NLQ1" s="17"/>
      <c r="NLR1" s="17"/>
      <c r="NLS1" s="17"/>
      <c r="NLY1" s="17"/>
      <c r="NLZ1" s="17"/>
      <c r="NMA1" s="17"/>
      <c r="NMG1" s="17"/>
      <c r="NMH1" s="17"/>
      <c r="NMI1" s="17"/>
      <c r="NMO1" s="17"/>
      <c r="NMP1" s="17"/>
      <c r="NMQ1" s="17"/>
      <c r="NMW1" s="17"/>
      <c r="NMX1" s="17"/>
      <c r="NMY1" s="17"/>
      <c r="NNE1" s="17"/>
      <c r="NNF1" s="17"/>
      <c r="NNG1" s="17"/>
      <c r="NNM1" s="17"/>
      <c r="NNN1" s="17"/>
      <c r="NNO1" s="17"/>
      <c r="NNU1" s="17"/>
      <c r="NNV1" s="17"/>
      <c r="NNW1" s="17"/>
      <c r="NOC1" s="17"/>
      <c r="NOD1" s="17"/>
      <c r="NOE1" s="17"/>
      <c r="NOK1" s="17"/>
      <c r="NOL1" s="17"/>
      <c r="NOM1" s="17"/>
      <c r="NOS1" s="17"/>
      <c r="NOT1" s="17"/>
      <c r="NOU1" s="17"/>
      <c r="NPA1" s="17"/>
      <c r="NPB1" s="17"/>
      <c r="NPC1" s="17"/>
      <c r="NPI1" s="17"/>
      <c r="NPJ1" s="17"/>
      <c r="NPK1" s="17"/>
      <c r="NPQ1" s="17"/>
      <c r="NPR1" s="17"/>
      <c r="NPS1" s="17"/>
      <c r="NPY1" s="17"/>
      <c r="NPZ1" s="17"/>
      <c r="NQA1" s="17"/>
      <c r="NQG1" s="17"/>
      <c r="NQH1" s="17"/>
      <c r="NQI1" s="17"/>
      <c r="NQO1" s="17"/>
      <c r="NQP1" s="17"/>
      <c r="NQQ1" s="17"/>
      <c r="NQW1" s="17"/>
      <c r="NQX1" s="17"/>
      <c r="NQY1" s="17"/>
      <c r="NRE1" s="17"/>
      <c r="NRF1" s="17"/>
      <c r="NRG1" s="17"/>
      <c r="NRM1" s="17"/>
      <c r="NRN1" s="17"/>
      <c r="NRO1" s="17"/>
      <c r="NRU1" s="17"/>
      <c r="NRV1" s="17"/>
      <c r="NRW1" s="17"/>
      <c r="NSC1" s="17"/>
      <c r="NSD1" s="17"/>
      <c r="NSE1" s="17"/>
      <c r="NSK1" s="17"/>
      <c r="NSL1" s="17"/>
      <c r="NSM1" s="17"/>
      <c r="NSS1" s="17"/>
      <c r="NST1" s="17"/>
      <c r="NSU1" s="17"/>
      <c r="NTA1" s="17"/>
      <c r="NTB1" s="17"/>
      <c r="NTC1" s="17"/>
      <c r="NTI1" s="17"/>
      <c r="NTJ1" s="17"/>
      <c r="NTK1" s="17"/>
      <c r="NTQ1" s="17"/>
      <c r="NTR1" s="17"/>
      <c r="NTS1" s="17"/>
      <c r="NTY1" s="17"/>
      <c r="NTZ1" s="17"/>
      <c r="NUA1" s="17"/>
      <c r="NUG1" s="17"/>
      <c r="NUH1" s="17"/>
      <c r="NUI1" s="17"/>
      <c r="NUO1" s="17"/>
      <c r="NUP1" s="17"/>
      <c r="NUQ1" s="17"/>
      <c r="NUW1" s="17"/>
      <c r="NUX1" s="17"/>
      <c r="NUY1" s="17"/>
      <c r="NVE1" s="17"/>
      <c r="NVF1" s="17"/>
      <c r="NVG1" s="17"/>
      <c r="NVM1" s="17"/>
      <c r="NVN1" s="17"/>
      <c r="NVO1" s="17"/>
      <c r="NVU1" s="17"/>
      <c r="NVV1" s="17"/>
      <c r="NVW1" s="17"/>
      <c r="NWC1" s="17"/>
      <c r="NWD1" s="17"/>
      <c r="NWE1" s="17"/>
      <c r="NWK1" s="17"/>
      <c r="NWL1" s="17"/>
      <c r="NWM1" s="17"/>
      <c r="NWS1" s="17"/>
      <c r="NWT1" s="17"/>
      <c r="NWU1" s="17"/>
      <c r="NXA1" s="17"/>
      <c r="NXB1" s="17"/>
      <c r="NXC1" s="17"/>
      <c r="NXI1" s="17"/>
      <c r="NXJ1" s="17"/>
      <c r="NXK1" s="17"/>
      <c r="NXQ1" s="17"/>
      <c r="NXR1" s="17"/>
      <c r="NXS1" s="17"/>
      <c r="NXY1" s="17"/>
      <c r="NXZ1" s="17"/>
      <c r="NYA1" s="17"/>
      <c r="NYG1" s="17"/>
      <c r="NYH1" s="17"/>
      <c r="NYI1" s="17"/>
      <c r="NYO1" s="17"/>
      <c r="NYP1" s="17"/>
      <c r="NYQ1" s="17"/>
      <c r="NYW1" s="17"/>
      <c r="NYX1" s="17"/>
      <c r="NYY1" s="17"/>
      <c r="NZE1" s="17"/>
      <c r="NZF1" s="17"/>
      <c r="NZG1" s="17"/>
      <c r="NZM1" s="17"/>
      <c r="NZN1" s="17"/>
      <c r="NZO1" s="17"/>
      <c r="NZU1" s="17"/>
      <c r="NZV1" s="17"/>
      <c r="NZW1" s="17"/>
      <c r="OAC1" s="17"/>
      <c r="OAD1" s="17"/>
      <c r="OAE1" s="17"/>
      <c r="OAK1" s="17"/>
      <c r="OAL1" s="17"/>
      <c r="OAM1" s="17"/>
      <c r="OAS1" s="17"/>
      <c r="OAT1" s="17"/>
      <c r="OAU1" s="17"/>
      <c r="OBA1" s="17"/>
      <c r="OBB1" s="17"/>
      <c r="OBC1" s="17"/>
      <c r="OBI1" s="17"/>
      <c r="OBJ1" s="17"/>
      <c r="OBK1" s="17"/>
      <c r="OBQ1" s="17"/>
      <c r="OBR1" s="17"/>
      <c r="OBS1" s="17"/>
      <c r="OBY1" s="17"/>
      <c r="OBZ1" s="17"/>
      <c r="OCA1" s="17"/>
      <c r="OCG1" s="17"/>
      <c r="OCH1" s="17"/>
      <c r="OCI1" s="17"/>
      <c r="OCO1" s="17"/>
      <c r="OCP1" s="17"/>
      <c r="OCQ1" s="17"/>
      <c r="OCW1" s="17"/>
      <c r="OCX1" s="17"/>
      <c r="OCY1" s="17"/>
      <c r="ODE1" s="17"/>
      <c r="ODF1" s="17"/>
      <c r="ODG1" s="17"/>
      <c r="ODM1" s="17"/>
      <c r="ODN1" s="17"/>
      <c r="ODO1" s="17"/>
      <c r="ODU1" s="17"/>
      <c r="ODV1" s="17"/>
      <c r="ODW1" s="17"/>
      <c r="OEC1" s="17"/>
      <c r="OED1" s="17"/>
      <c r="OEE1" s="17"/>
      <c r="OEK1" s="17"/>
      <c r="OEL1" s="17"/>
      <c r="OEM1" s="17"/>
      <c r="OES1" s="17"/>
      <c r="OET1" s="17"/>
      <c r="OEU1" s="17"/>
      <c r="OFA1" s="17"/>
      <c r="OFB1" s="17"/>
      <c r="OFC1" s="17"/>
      <c r="OFI1" s="17"/>
      <c r="OFJ1" s="17"/>
      <c r="OFK1" s="17"/>
      <c r="OFQ1" s="17"/>
      <c r="OFR1" s="17"/>
      <c r="OFS1" s="17"/>
      <c r="OFY1" s="17"/>
      <c r="OFZ1" s="17"/>
      <c r="OGA1" s="17"/>
      <c r="OGG1" s="17"/>
      <c r="OGH1" s="17"/>
      <c r="OGI1" s="17"/>
      <c r="OGO1" s="17"/>
      <c r="OGP1" s="17"/>
      <c r="OGQ1" s="17"/>
      <c r="OGW1" s="17"/>
      <c r="OGX1" s="17"/>
      <c r="OGY1" s="17"/>
      <c r="OHE1" s="17"/>
      <c r="OHF1" s="17"/>
      <c r="OHG1" s="17"/>
      <c r="OHM1" s="17"/>
      <c r="OHN1" s="17"/>
      <c r="OHO1" s="17"/>
      <c r="OHU1" s="17"/>
      <c r="OHV1" s="17"/>
      <c r="OHW1" s="17"/>
      <c r="OIC1" s="17"/>
      <c r="OID1" s="17"/>
      <c r="OIE1" s="17"/>
      <c r="OIK1" s="17"/>
      <c r="OIL1" s="17"/>
      <c r="OIM1" s="17"/>
      <c r="OIS1" s="17"/>
      <c r="OIT1" s="17"/>
      <c r="OIU1" s="17"/>
      <c r="OJA1" s="17"/>
      <c r="OJB1" s="17"/>
      <c r="OJC1" s="17"/>
      <c r="OJI1" s="17"/>
      <c r="OJJ1" s="17"/>
      <c r="OJK1" s="17"/>
      <c r="OJQ1" s="17"/>
      <c r="OJR1" s="17"/>
      <c r="OJS1" s="17"/>
      <c r="OJY1" s="17"/>
      <c r="OJZ1" s="17"/>
      <c r="OKA1" s="17"/>
      <c r="OKG1" s="17"/>
      <c r="OKH1" s="17"/>
      <c r="OKI1" s="17"/>
      <c r="OKO1" s="17"/>
      <c r="OKP1" s="17"/>
      <c r="OKQ1" s="17"/>
      <c r="OKW1" s="17"/>
      <c r="OKX1" s="17"/>
      <c r="OKY1" s="17"/>
      <c r="OLE1" s="17"/>
      <c r="OLF1" s="17"/>
      <c r="OLG1" s="17"/>
      <c r="OLM1" s="17"/>
      <c r="OLN1" s="17"/>
      <c r="OLO1" s="17"/>
      <c r="OLU1" s="17"/>
      <c r="OLV1" s="17"/>
      <c r="OLW1" s="17"/>
      <c r="OMC1" s="17"/>
      <c r="OMD1" s="17"/>
      <c r="OME1" s="17"/>
      <c r="OMK1" s="17"/>
      <c r="OML1" s="17"/>
      <c r="OMM1" s="17"/>
      <c r="OMS1" s="17"/>
      <c r="OMT1" s="17"/>
      <c r="OMU1" s="17"/>
      <c r="ONA1" s="17"/>
      <c r="ONB1" s="17"/>
      <c r="ONC1" s="17"/>
      <c r="ONI1" s="17"/>
      <c r="ONJ1" s="17"/>
      <c r="ONK1" s="17"/>
      <c r="ONQ1" s="17"/>
      <c r="ONR1" s="17"/>
      <c r="ONS1" s="17"/>
      <c r="ONY1" s="17"/>
      <c r="ONZ1" s="17"/>
      <c r="OOA1" s="17"/>
      <c r="OOG1" s="17"/>
      <c r="OOH1" s="17"/>
      <c r="OOI1" s="17"/>
      <c r="OOO1" s="17"/>
      <c r="OOP1" s="17"/>
      <c r="OOQ1" s="17"/>
      <c r="OOW1" s="17"/>
      <c r="OOX1" s="17"/>
      <c r="OOY1" s="17"/>
      <c r="OPE1" s="17"/>
      <c r="OPF1" s="17"/>
      <c r="OPG1" s="17"/>
      <c r="OPM1" s="17"/>
      <c r="OPN1" s="17"/>
      <c r="OPO1" s="17"/>
      <c r="OPU1" s="17"/>
      <c r="OPV1" s="17"/>
      <c r="OPW1" s="17"/>
      <c r="OQC1" s="17"/>
      <c r="OQD1" s="17"/>
      <c r="OQE1" s="17"/>
      <c r="OQK1" s="17"/>
      <c r="OQL1" s="17"/>
      <c r="OQM1" s="17"/>
      <c r="OQS1" s="17"/>
      <c r="OQT1" s="17"/>
      <c r="OQU1" s="17"/>
      <c r="ORA1" s="17"/>
      <c r="ORB1" s="17"/>
      <c r="ORC1" s="17"/>
      <c r="ORI1" s="17"/>
      <c r="ORJ1" s="17"/>
      <c r="ORK1" s="17"/>
      <c r="ORQ1" s="17"/>
      <c r="ORR1" s="17"/>
      <c r="ORS1" s="17"/>
      <c r="ORY1" s="17"/>
      <c r="ORZ1" s="17"/>
      <c r="OSA1" s="17"/>
      <c r="OSG1" s="17"/>
      <c r="OSH1" s="17"/>
      <c r="OSI1" s="17"/>
      <c r="OSO1" s="17"/>
      <c r="OSP1" s="17"/>
      <c r="OSQ1" s="17"/>
      <c r="OSW1" s="17"/>
      <c r="OSX1" s="17"/>
      <c r="OSY1" s="17"/>
      <c r="OTE1" s="17"/>
      <c r="OTF1" s="17"/>
      <c r="OTG1" s="17"/>
      <c r="OTM1" s="17"/>
      <c r="OTN1" s="17"/>
      <c r="OTO1" s="17"/>
      <c r="OTU1" s="17"/>
      <c r="OTV1" s="17"/>
      <c r="OTW1" s="17"/>
      <c r="OUC1" s="17"/>
      <c r="OUD1" s="17"/>
      <c r="OUE1" s="17"/>
      <c r="OUK1" s="17"/>
      <c r="OUL1" s="17"/>
      <c r="OUM1" s="17"/>
      <c r="OUS1" s="17"/>
      <c r="OUT1" s="17"/>
      <c r="OUU1" s="17"/>
      <c r="OVA1" s="17"/>
      <c r="OVB1" s="17"/>
      <c r="OVC1" s="17"/>
      <c r="OVI1" s="17"/>
      <c r="OVJ1" s="17"/>
      <c r="OVK1" s="17"/>
      <c r="OVQ1" s="17"/>
      <c r="OVR1" s="17"/>
      <c r="OVS1" s="17"/>
      <c r="OVY1" s="17"/>
      <c r="OVZ1" s="17"/>
      <c r="OWA1" s="17"/>
      <c r="OWG1" s="17"/>
      <c r="OWH1" s="17"/>
      <c r="OWI1" s="17"/>
      <c r="OWO1" s="17"/>
      <c r="OWP1" s="17"/>
      <c r="OWQ1" s="17"/>
      <c r="OWW1" s="17"/>
      <c r="OWX1" s="17"/>
      <c r="OWY1" s="17"/>
      <c r="OXE1" s="17"/>
      <c r="OXF1" s="17"/>
      <c r="OXG1" s="17"/>
      <c r="OXM1" s="17"/>
      <c r="OXN1" s="17"/>
      <c r="OXO1" s="17"/>
      <c r="OXU1" s="17"/>
      <c r="OXV1" s="17"/>
      <c r="OXW1" s="17"/>
      <c r="OYC1" s="17"/>
      <c r="OYD1" s="17"/>
      <c r="OYE1" s="17"/>
      <c r="OYK1" s="17"/>
      <c r="OYL1" s="17"/>
      <c r="OYM1" s="17"/>
      <c r="OYS1" s="17"/>
      <c r="OYT1" s="17"/>
      <c r="OYU1" s="17"/>
      <c r="OZA1" s="17"/>
      <c r="OZB1" s="17"/>
      <c r="OZC1" s="17"/>
      <c r="OZI1" s="17"/>
      <c r="OZJ1" s="17"/>
      <c r="OZK1" s="17"/>
      <c r="OZQ1" s="17"/>
      <c r="OZR1" s="17"/>
      <c r="OZS1" s="17"/>
      <c r="OZY1" s="17"/>
      <c r="OZZ1" s="17"/>
      <c r="PAA1" s="17"/>
      <c r="PAG1" s="17"/>
      <c r="PAH1" s="17"/>
      <c r="PAI1" s="17"/>
      <c r="PAO1" s="17"/>
      <c r="PAP1" s="17"/>
      <c r="PAQ1" s="17"/>
      <c r="PAW1" s="17"/>
      <c r="PAX1" s="17"/>
      <c r="PAY1" s="17"/>
      <c r="PBE1" s="17"/>
      <c r="PBF1" s="17"/>
      <c r="PBG1" s="17"/>
      <c r="PBM1" s="17"/>
      <c r="PBN1" s="17"/>
      <c r="PBO1" s="17"/>
      <c r="PBU1" s="17"/>
      <c r="PBV1" s="17"/>
      <c r="PBW1" s="17"/>
      <c r="PCC1" s="17"/>
      <c r="PCD1" s="17"/>
      <c r="PCE1" s="17"/>
      <c r="PCK1" s="17"/>
      <c r="PCL1" s="17"/>
      <c r="PCM1" s="17"/>
      <c r="PCS1" s="17"/>
      <c r="PCT1" s="17"/>
      <c r="PCU1" s="17"/>
      <c r="PDA1" s="17"/>
      <c r="PDB1" s="17"/>
      <c r="PDC1" s="17"/>
      <c r="PDI1" s="17"/>
      <c r="PDJ1" s="17"/>
      <c r="PDK1" s="17"/>
      <c r="PDQ1" s="17"/>
      <c r="PDR1" s="17"/>
      <c r="PDS1" s="17"/>
      <c r="PDY1" s="17"/>
      <c r="PDZ1" s="17"/>
      <c r="PEA1" s="17"/>
      <c r="PEG1" s="17"/>
      <c r="PEH1" s="17"/>
      <c r="PEI1" s="17"/>
      <c r="PEO1" s="17"/>
      <c r="PEP1" s="17"/>
      <c r="PEQ1" s="17"/>
      <c r="PEW1" s="17"/>
      <c r="PEX1" s="17"/>
      <c r="PEY1" s="17"/>
      <c r="PFE1" s="17"/>
      <c r="PFF1" s="17"/>
      <c r="PFG1" s="17"/>
      <c r="PFM1" s="17"/>
      <c r="PFN1" s="17"/>
      <c r="PFO1" s="17"/>
      <c r="PFU1" s="17"/>
      <c r="PFV1" s="17"/>
      <c r="PFW1" s="17"/>
      <c r="PGC1" s="17"/>
      <c r="PGD1" s="17"/>
      <c r="PGE1" s="17"/>
      <c r="PGK1" s="17"/>
      <c r="PGL1" s="17"/>
      <c r="PGM1" s="17"/>
      <c r="PGS1" s="17"/>
      <c r="PGT1" s="17"/>
      <c r="PGU1" s="17"/>
      <c r="PHA1" s="17"/>
      <c r="PHB1" s="17"/>
      <c r="PHC1" s="17"/>
      <c r="PHI1" s="17"/>
      <c r="PHJ1" s="17"/>
      <c r="PHK1" s="17"/>
      <c r="PHQ1" s="17"/>
      <c r="PHR1" s="17"/>
      <c r="PHS1" s="17"/>
      <c r="PHY1" s="17"/>
      <c r="PHZ1" s="17"/>
      <c r="PIA1" s="17"/>
      <c r="PIG1" s="17"/>
      <c r="PIH1" s="17"/>
      <c r="PII1" s="17"/>
      <c r="PIO1" s="17"/>
      <c r="PIP1" s="17"/>
      <c r="PIQ1" s="17"/>
      <c r="PIW1" s="17"/>
      <c r="PIX1" s="17"/>
      <c r="PIY1" s="17"/>
      <c r="PJE1" s="17"/>
      <c r="PJF1" s="17"/>
      <c r="PJG1" s="17"/>
      <c r="PJM1" s="17"/>
      <c r="PJN1" s="17"/>
      <c r="PJO1" s="17"/>
      <c r="PJU1" s="17"/>
      <c r="PJV1" s="17"/>
      <c r="PJW1" s="17"/>
      <c r="PKC1" s="17"/>
      <c r="PKD1" s="17"/>
      <c r="PKE1" s="17"/>
      <c r="PKK1" s="17"/>
      <c r="PKL1" s="17"/>
      <c r="PKM1" s="17"/>
      <c r="PKS1" s="17"/>
      <c r="PKT1" s="17"/>
      <c r="PKU1" s="17"/>
      <c r="PLA1" s="17"/>
      <c r="PLB1" s="17"/>
      <c r="PLC1" s="17"/>
      <c r="PLI1" s="17"/>
      <c r="PLJ1" s="17"/>
      <c r="PLK1" s="17"/>
      <c r="PLQ1" s="17"/>
      <c r="PLR1" s="17"/>
      <c r="PLS1" s="17"/>
      <c r="PLY1" s="17"/>
      <c r="PLZ1" s="17"/>
      <c r="PMA1" s="17"/>
      <c r="PMG1" s="17"/>
      <c r="PMH1" s="17"/>
      <c r="PMI1" s="17"/>
      <c r="PMO1" s="17"/>
      <c r="PMP1" s="17"/>
      <c r="PMQ1" s="17"/>
      <c r="PMW1" s="17"/>
      <c r="PMX1" s="17"/>
      <c r="PMY1" s="17"/>
      <c r="PNE1" s="17"/>
      <c r="PNF1" s="17"/>
      <c r="PNG1" s="17"/>
      <c r="PNM1" s="17"/>
      <c r="PNN1" s="17"/>
      <c r="PNO1" s="17"/>
      <c r="PNU1" s="17"/>
      <c r="PNV1" s="17"/>
      <c r="PNW1" s="17"/>
      <c r="POC1" s="17"/>
      <c r="POD1" s="17"/>
      <c r="POE1" s="17"/>
      <c r="POK1" s="17"/>
      <c r="POL1" s="17"/>
      <c r="POM1" s="17"/>
      <c r="POS1" s="17"/>
      <c r="POT1" s="17"/>
      <c r="POU1" s="17"/>
      <c r="PPA1" s="17"/>
      <c r="PPB1" s="17"/>
      <c r="PPC1" s="17"/>
      <c r="PPI1" s="17"/>
      <c r="PPJ1" s="17"/>
      <c r="PPK1" s="17"/>
      <c r="PPQ1" s="17"/>
      <c r="PPR1" s="17"/>
      <c r="PPS1" s="17"/>
      <c r="PPY1" s="17"/>
      <c r="PPZ1" s="17"/>
      <c r="PQA1" s="17"/>
      <c r="PQG1" s="17"/>
      <c r="PQH1" s="17"/>
      <c r="PQI1" s="17"/>
      <c r="PQO1" s="17"/>
      <c r="PQP1" s="17"/>
      <c r="PQQ1" s="17"/>
      <c r="PQW1" s="17"/>
      <c r="PQX1" s="17"/>
      <c r="PQY1" s="17"/>
      <c r="PRE1" s="17"/>
      <c r="PRF1" s="17"/>
      <c r="PRG1" s="17"/>
      <c r="PRM1" s="17"/>
      <c r="PRN1" s="17"/>
      <c r="PRO1" s="17"/>
      <c r="PRU1" s="17"/>
      <c r="PRV1" s="17"/>
      <c r="PRW1" s="17"/>
      <c r="PSC1" s="17"/>
      <c r="PSD1" s="17"/>
      <c r="PSE1" s="17"/>
      <c r="PSK1" s="17"/>
      <c r="PSL1" s="17"/>
      <c r="PSM1" s="17"/>
      <c r="PSS1" s="17"/>
      <c r="PST1" s="17"/>
      <c r="PSU1" s="17"/>
      <c r="PTA1" s="17"/>
      <c r="PTB1" s="17"/>
      <c r="PTC1" s="17"/>
      <c r="PTI1" s="17"/>
      <c r="PTJ1" s="17"/>
      <c r="PTK1" s="17"/>
      <c r="PTQ1" s="17"/>
      <c r="PTR1" s="17"/>
      <c r="PTS1" s="17"/>
      <c r="PTY1" s="17"/>
      <c r="PTZ1" s="17"/>
      <c r="PUA1" s="17"/>
      <c r="PUG1" s="17"/>
      <c r="PUH1" s="17"/>
      <c r="PUI1" s="17"/>
      <c r="PUO1" s="17"/>
      <c r="PUP1" s="17"/>
      <c r="PUQ1" s="17"/>
      <c r="PUW1" s="17"/>
      <c r="PUX1" s="17"/>
      <c r="PUY1" s="17"/>
      <c r="PVE1" s="17"/>
      <c r="PVF1" s="17"/>
      <c r="PVG1" s="17"/>
      <c r="PVM1" s="17"/>
      <c r="PVN1" s="17"/>
      <c r="PVO1" s="17"/>
      <c r="PVU1" s="17"/>
      <c r="PVV1" s="17"/>
      <c r="PVW1" s="17"/>
      <c r="PWC1" s="17"/>
      <c r="PWD1" s="17"/>
      <c r="PWE1" s="17"/>
      <c r="PWK1" s="17"/>
      <c r="PWL1" s="17"/>
      <c r="PWM1" s="17"/>
      <c r="PWS1" s="17"/>
      <c r="PWT1" s="17"/>
      <c r="PWU1" s="17"/>
      <c r="PXA1" s="17"/>
      <c r="PXB1" s="17"/>
      <c r="PXC1" s="17"/>
      <c r="PXI1" s="17"/>
      <c r="PXJ1" s="17"/>
      <c r="PXK1" s="17"/>
      <c r="PXQ1" s="17"/>
      <c r="PXR1" s="17"/>
      <c r="PXS1" s="17"/>
      <c r="PXY1" s="17"/>
      <c r="PXZ1" s="17"/>
      <c r="PYA1" s="17"/>
      <c r="PYG1" s="17"/>
      <c r="PYH1" s="17"/>
      <c r="PYI1" s="17"/>
      <c r="PYO1" s="17"/>
      <c r="PYP1" s="17"/>
      <c r="PYQ1" s="17"/>
      <c r="PYW1" s="17"/>
      <c r="PYX1" s="17"/>
      <c r="PYY1" s="17"/>
      <c r="PZE1" s="17"/>
      <c r="PZF1" s="17"/>
      <c r="PZG1" s="17"/>
      <c r="PZM1" s="17"/>
      <c r="PZN1" s="17"/>
      <c r="PZO1" s="17"/>
      <c r="PZU1" s="17"/>
      <c r="PZV1" s="17"/>
      <c r="PZW1" s="17"/>
      <c r="QAC1" s="17"/>
      <c r="QAD1" s="17"/>
      <c r="QAE1" s="17"/>
      <c r="QAK1" s="17"/>
      <c r="QAL1" s="17"/>
      <c r="QAM1" s="17"/>
      <c r="QAS1" s="17"/>
      <c r="QAT1" s="17"/>
      <c r="QAU1" s="17"/>
      <c r="QBA1" s="17"/>
      <c r="QBB1" s="17"/>
      <c r="QBC1" s="17"/>
      <c r="QBI1" s="17"/>
      <c r="QBJ1" s="17"/>
      <c r="QBK1" s="17"/>
      <c r="QBQ1" s="17"/>
      <c r="QBR1" s="17"/>
      <c r="QBS1" s="17"/>
      <c r="QBY1" s="17"/>
      <c r="QBZ1" s="17"/>
      <c r="QCA1" s="17"/>
      <c r="QCG1" s="17"/>
      <c r="QCH1" s="17"/>
      <c r="QCI1" s="17"/>
      <c r="QCO1" s="17"/>
      <c r="QCP1" s="17"/>
      <c r="QCQ1" s="17"/>
      <c r="QCW1" s="17"/>
      <c r="QCX1" s="17"/>
      <c r="QCY1" s="17"/>
      <c r="QDE1" s="17"/>
      <c r="QDF1" s="17"/>
      <c r="QDG1" s="17"/>
      <c r="QDM1" s="17"/>
      <c r="QDN1" s="17"/>
      <c r="QDO1" s="17"/>
      <c r="QDU1" s="17"/>
      <c r="QDV1" s="17"/>
      <c r="QDW1" s="17"/>
      <c r="QEC1" s="17"/>
      <c r="QED1" s="17"/>
      <c r="QEE1" s="17"/>
      <c r="QEK1" s="17"/>
      <c r="QEL1" s="17"/>
      <c r="QEM1" s="17"/>
      <c r="QES1" s="17"/>
      <c r="QET1" s="17"/>
      <c r="QEU1" s="17"/>
      <c r="QFA1" s="17"/>
      <c r="QFB1" s="17"/>
      <c r="QFC1" s="17"/>
      <c r="QFI1" s="17"/>
      <c r="QFJ1" s="17"/>
      <c r="QFK1" s="17"/>
      <c r="QFQ1" s="17"/>
      <c r="QFR1" s="17"/>
      <c r="QFS1" s="17"/>
      <c r="QFY1" s="17"/>
      <c r="QFZ1" s="17"/>
      <c r="QGA1" s="17"/>
      <c r="QGG1" s="17"/>
      <c r="QGH1" s="17"/>
      <c r="QGI1" s="17"/>
      <c r="QGO1" s="17"/>
      <c r="QGP1" s="17"/>
      <c r="QGQ1" s="17"/>
      <c r="QGW1" s="17"/>
      <c r="QGX1" s="17"/>
      <c r="QGY1" s="17"/>
      <c r="QHE1" s="17"/>
      <c r="QHF1" s="17"/>
      <c r="QHG1" s="17"/>
      <c r="QHM1" s="17"/>
      <c r="QHN1" s="17"/>
      <c r="QHO1" s="17"/>
      <c r="QHU1" s="17"/>
      <c r="QHV1" s="17"/>
      <c r="QHW1" s="17"/>
      <c r="QIC1" s="17"/>
      <c r="QID1" s="17"/>
      <c r="QIE1" s="17"/>
      <c r="QIK1" s="17"/>
      <c r="QIL1" s="17"/>
      <c r="QIM1" s="17"/>
      <c r="QIS1" s="17"/>
      <c r="QIT1" s="17"/>
      <c r="QIU1" s="17"/>
      <c r="QJA1" s="17"/>
      <c r="QJB1" s="17"/>
      <c r="QJC1" s="17"/>
      <c r="QJI1" s="17"/>
      <c r="QJJ1" s="17"/>
      <c r="QJK1" s="17"/>
      <c r="QJQ1" s="17"/>
      <c r="QJR1" s="17"/>
      <c r="QJS1" s="17"/>
      <c r="QJY1" s="17"/>
      <c r="QJZ1" s="17"/>
      <c r="QKA1" s="17"/>
      <c r="QKG1" s="17"/>
      <c r="QKH1" s="17"/>
      <c r="QKI1" s="17"/>
      <c r="QKO1" s="17"/>
      <c r="QKP1" s="17"/>
      <c r="QKQ1" s="17"/>
      <c r="QKW1" s="17"/>
      <c r="QKX1" s="17"/>
      <c r="QKY1" s="17"/>
      <c r="QLE1" s="17"/>
      <c r="QLF1" s="17"/>
      <c r="QLG1" s="17"/>
      <c r="QLM1" s="17"/>
      <c r="QLN1" s="17"/>
      <c r="QLO1" s="17"/>
      <c r="QLU1" s="17"/>
      <c r="QLV1" s="17"/>
      <c r="QLW1" s="17"/>
      <c r="QMC1" s="17"/>
      <c r="QMD1" s="17"/>
      <c r="QME1" s="17"/>
      <c r="QMK1" s="17"/>
      <c r="QML1" s="17"/>
      <c r="QMM1" s="17"/>
      <c r="QMS1" s="17"/>
      <c r="QMT1" s="17"/>
      <c r="QMU1" s="17"/>
      <c r="QNA1" s="17"/>
      <c r="QNB1" s="17"/>
      <c r="QNC1" s="17"/>
      <c r="QNI1" s="17"/>
      <c r="QNJ1" s="17"/>
      <c r="QNK1" s="17"/>
      <c r="QNQ1" s="17"/>
      <c r="QNR1" s="17"/>
      <c r="QNS1" s="17"/>
      <c r="QNY1" s="17"/>
      <c r="QNZ1" s="17"/>
      <c r="QOA1" s="17"/>
      <c r="QOG1" s="17"/>
      <c r="QOH1" s="17"/>
      <c r="QOI1" s="17"/>
      <c r="QOO1" s="17"/>
      <c r="QOP1" s="17"/>
      <c r="QOQ1" s="17"/>
      <c r="QOW1" s="17"/>
      <c r="QOX1" s="17"/>
      <c r="QOY1" s="17"/>
      <c r="QPE1" s="17"/>
      <c r="QPF1" s="17"/>
      <c r="QPG1" s="17"/>
      <c r="QPM1" s="17"/>
      <c r="QPN1" s="17"/>
      <c r="QPO1" s="17"/>
      <c r="QPU1" s="17"/>
      <c r="QPV1" s="17"/>
      <c r="QPW1" s="17"/>
      <c r="QQC1" s="17"/>
      <c r="QQD1" s="17"/>
      <c r="QQE1" s="17"/>
      <c r="QQK1" s="17"/>
      <c r="QQL1" s="17"/>
      <c r="QQM1" s="17"/>
      <c r="QQS1" s="17"/>
      <c r="QQT1" s="17"/>
      <c r="QQU1" s="17"/>
      <c r="QRA1" s="17"/>
      <c r="QRB1" s="17"/>
      <c r="QRC1" s="17"/>
      <c r="QRI1" s="17"/>
      <c r="QRJ1" s="17"/>
      <c r="QRK1" s="17"/>
      <c r="QRQ1" s="17"/>
      <c r="QRR1" s="17"/>
      <c r="QRS1" s="17"/>
      <c r="QRY1" s="17"/>
      <c r="QRZ1" s="17"/>
      <c r="QSA1" s="17"/>
      <c r="QSG1" s="17"/>
      <c r="QSH1" s="17"/>
      <c r="QSI1" s="17"/>
      <c r="QSO1" s="17"/>
      <c r="QSP1" s="17"/>
      <c r="QSQ1" s="17"/>
      <c r="QSW1" s="17"/>
      <c r="QSX1" s="17"/>
      <c r="QSY1" s="17"/>
      <c r="QTE1" s="17"/>
      <c r="QTF1" s="17"/>
      <c r="QTG1" s="17"/>
      <c r="QTM1" s="17"/>
      <c r="QTN1" s="17"/>
      <c r="QTO1" s="17"/>
      <c r="QTU1" s="17"/>
      <c r="QTV1" s="17"/>
      <c r="QTW1" s="17"/>
      <c r="QUC1" s="17"/>
      <c r="QUD1" s="17"/>
      <c r="QUE1" s="17"/>
      <c r="QUK1" s="17"/>
      <c r="QUL1" s="17"/>
      <c r="QUM1" s="17"/>
      <c r="QUS1" s="17"/>
      <c r="QUT1" s="17"/>
      <c r="QUU1" s="17"/>
      <c r="QVA1" s="17"/>
      <c r="QVB1" s="17"/>
      <c r="QVC1" s="17"/>
      <c r="QVI1" s="17"/>
      <c r="QVJ1" s="17"/>
      <c r="QVK1" s="17"/>
      <c r="QVQ1" s="17"/>
      <c r="QVR1" s="17"/>
      <c r="QVS1" s="17"/>
      <c r="QVY1" s="17"/>
      <c r="QVZ1" s="17"/>
      <c r="QWA1" s="17"/>
      <c r="QWG1" s="17"/>
      <c r="QWH1" s="17"/>
      <c r="QWI1" s="17"/>
      <c r="QWO1" s="17"/>
      <c r="QWP1" s="17"/>
      <c r="QWQ1" s="17"/>
      <c r="QWW1" s="17"/>
      <c r="QWX1" s="17"/>
      <c r="QWY1" s="17"/>
      <c r="QXE1" s="17"/>
      <c r="QXF1" s="17"/>
      <c r="QXG1" s="17"/>
      <c r="QXM1" s="17"/>
      <c r="QXN1" s="17"/>
      <c r="QXO1" s="17"/>
      <c r="QXU1" s="17"/>
      <c r="QXV1" s="17"/>
      <c r="QXW1" s="17"/>
      <c r="QYC1" s="17"/>
      <c r="QYD1" s="17"/>
      <c r="QYE1" s="17"/>
      <c r="QYK1" s="17"/>
      <c r="QYL1" s="17"/>
      <c r="QYM1" s="17"/>
      <c r="QYS1" s="17"/>
      <c r="QYT1" s="17"/>
      <c r="QYU1" s="17"/>
      <c r="QZA1" s="17"/>
      <c r="QZB1" s="17"/>
      <c r="QZC1" s="17"/>
      <c r="QZI1" s="17"/>
      <c r="QZJ1" s="17"/>
      <c r="QZK1" s="17"/>
      <c r="QZQ1" s="17"/>
      <c r="QZR1" s="17"/>
      <c r="QZS1" s="17"/>
      <c r="QZY1" s="17"/>
      <c r="QZZ1" s="17"/>
      <c r="RAA1" s="17"/>
      <c r="RAG1" s="17"/>
      <c r="RAH1" s="17"/>
      <c r="RAI1" s="17"/>
      <c r="RAO1" s="17"/>
      <c r="RAP1" s="17"/>
      <c r="RAQ1" s="17"/>
      <c r="RAW1" s="17"/>
      <c r="RAX1" s="17"/>
      <c r="RAY1" s="17"/>
      <c r="RBE1" s="17"/>
      <c r="RBF1" s="17"/>
      <c r="RBG1" s="17"/>
      <c r="RBM1" s="17"/>
      <c r="RBN1" s="17"/>
      <c r="RBO1" s="17"/>
      <c r="RBU1" s="17"/>
      <c r="RBV1" s="17"/>
      <c r="RBW1" s="17"/>
      <c r="RCC1" s="17"/>
      <c r="RCD1" s="17"/>
      <c r="RCE1" s="17"/>
      <c r="RCK1" s="17"/>
      <c r="RCL1" s="17"/>
      <c r="RCM1" s="17"/>
      <c r="RCS1" s="17"/>
      <c r="RCT1" s="17"/>
      <c r="RCU1" s="17"/>
      <c r="RDA1" s="17"/>
      <c r="RDB1" s="17"/>
      <c r="RDC1" s="17"/>
      <c r="RDI1" s="17"/>
      <c r="RDJ1" s="17"/>
      <c r="RDK1" s="17"/>
      <c r="RDQ1" s="17"/>
      <c r="RDR1" s="17"/>
      <c r="RDS1" s="17"/>
      <c r="RDY1" s="17"/>
      <c r="RDZ1" s="17"/>
      <c r="REA1" s="17"/>
      <c r="REG1" s="17"/>
      <c r="REH1" s="17"/>
      <c r="REI1" s="17"/>
      <c r="REO1" s="17"/>
      <c r="REP1" s="17"/>
      <c r="REQ1" s="17"/>
      <c r="REW1" s="17"/>
      <c r="REX1" s="17"/>
      <c r="REY1" s="17"/>
      <c r="RFE1" s="17"/>
      <c r="RFF1" s="17"/>
      <c r="RFG1" s="17"/>
      <c r="RFM1" s="17"/>
      <c r="RFN1" s="17"/>
      <c r="RFO1" s="17"/>
      <c r="RFU1" s="17"/>
      <c r="RFV1" s="17"/>
      <c r="RFW1" s="17"/>
      <c r="RGC1" s="17"/>
      <c r="RGD1" s="17"/>
      <c r="RGE1" s="17"/>
      <c r="RGK1" s="17"/>
      <c r="RGL1" s="17"/>
      <c r="RGM1" s="17"/>
      <c r="RGS1" s="17"/>
      <c r="RGT1" s="17"/>
      <c r="RGU1" s="17"/>
      <c r="RHA1" s="17"/>
      <c r="RHB1" s="17"/>
      <c r="RHC1" s="17"/>
      <c r="RHI1" s="17"/>
      <c r="RHJ1" s="17"/>
      <c r="RHK1" s="17"/>
      <c r="RHQ1" s="17"/>
      <c r="RHR1" s="17"/>
      <c r="RHS1" s="17"/>
      <c r="RHY1" s="17"/>
      <c r="RHZ1" s="17"/>
      <c r="RIA1" s="17"/>
      <c r="RIG1" s="17"/>
      <c r="RIH1" s="17"/>
      <c r="RII1" s="17"/>
      <c r="RIO1" s="17"/>
      <c r="RIP1" s="17"/>
      <c r="RIQ1" s="17"/>
      <c r="RIW1" s="17"/>
      <c r="RIX1" s="17"/>
      <c r="RIY1" s="17"/>
      <c r="RJE1" s="17"/>
      <c r="RJF1" s="17"/>
      <c r="RJG1" s="17"/>
      <c r="RJM1" s="17"/>
      <c r="RJN1" s="17"/>
      <c r="RJO1" s="17"/>
      <c r="RJU1" s="17"/>
      <c r="RJV1" s="17"/>
      <c r="RJW1" s="17"/>
      <c r="RKC1" s="17"/>
      <c r="RKD1" s="17"/>
      <c r="RKE1" s="17"/>
      <c r="RKK1" s="17"/>
      <c r="RKL1" s="17"/>
      <c r="RKM1" s="17"/>
      <c r="RKS1" s="17"/>
      <c r="RKT1" s="17"/>
      <c r="RKU1" s="17"/>
      <c r="RLA1" s="17"/>
      <c r="RLB1" s="17"/>
      <c r="RLC1" s="17"/>
      <c r="RLI1" s="17"/>
      <c r="RLJ1" s="17"/>
      <c r="RLK1" s="17"/>
      <c r="RLQ1" s="17"/>
      <c r="RLR1" s="17"/>
      <c r="RLS1" s="17"/>
      <c r="RLY1" s="17"/>
      <c r="RLZ1" s="17"/>
      <c r="RMA1" s="17"/>
      <c r="RMG1" s="17"/>
      <c r="RMH1" s="17"/>
      <c r="RMI1" s="17"/>
      <c r="RMO1" s="17"/>
      <c r="RMP1" s="17"/>
      <c r="RMQ1" s="17"/>
      <c r="RMW1" s="17"/>
      <c r="RMX1" s="17"/>
      <c r="RMY1" s="17"/>
      <c r="RNE1" s="17"/>
      <c r="RNF1" s="17"/>
      <c r="RNG1" s="17"/>
      <c r="RNM1" s="17"/>
      <c r="RNN1" s="17"/>
      <c r="RNO1" s="17"/>
      <c r="RNU1" s="17"/>
      <c r="RNV1" s="17"/>
      <c r="RNW1" s="17"/>
      <c r="ROC1" s="17"/>
      <c r="ROD1" s="17"/>
      <c r="ROE1" s="17"/>
      <c r="ROK1" s="17"/>
      <c r="ROL1" s="17"/>
      <c r="ROM1" s="17"/>
      <c r="ROS1" s="17"/>
      <c r="ROT1" s="17"/>
      <c r="ROU1" s="17"/>
      <c r="RPA1" s="17"/>
      <c r="RPB1" s="17"/>
      <c r="RPC1" s="17"/>
      <c r="RPI1" s="17"/>
      <c r="RPJ1" s="17"/>
      <c r="RPK1" s="17"/>
      <c r="RPQ1" s="17"/>
      <c r="RPR1" s="17"/>
      <c r="RPS1" s="17"/>
      <c r="RPY1" s="17"/>
      <c r="RPZ1" s="17"/>
      <c r="RQA1" s="17"/>
      <c r="RQG1" s="17"/>
      <c r="RQH1" s="17"/>
      <c r="RQI1" s="17"/>
      <c r="RQO1" s="17"/>
      <c r="RQP1" s="17"/>
      <c r="RQQ1" s="17"/>
      <c r="RQW1" s="17"/>
      <c r="RQX1" s="17"/>
      <c r="RQY1" s="17"/>
      <c r="RRE1" s="17"/>
      <c r="RRF1" s="17"/>
      <c r="RRG1" s="17"/>
      <c r="RRM1" s="17"/>
      <c r="RRN1" s="17"/>
      <c r="RRO1" s="17"/>
      <c r="RRU1" s="17"/>
      <c r="RRV1" s="17"/>
      <c r="RRW1" s="17"/>
      <c r="RSC1" s="17"/>
      <c r="RSD1" s="17"/>
      <c r="RSE1" s="17"/>
      <c r="RSK1" s="17"/>
      <c r="RSL1" s="17"/>
      <c r="RSM1" s="17"/>
      <c r="RSS1" s="17"/>
      <c r="RST1" s="17"/>
      <c r="RSU1" s="17"/>
      <c r="RTA1" s="17"/>
      <c r="RTB1" s="17"/>
      <c r="RTC1" s="17"/>
      <c r="RTI1" s="17"/>
      <c r="RTJ1" s="17"/>
      <c r="RTK1" s="17"/>
      <c r="RTQ1" s="17"/>
      <c r="RTR1" s="17"/>
      <c r="RTS1" s="17"/>
      <c r="RTY1" s="17"/>
      <c r="RTZ1" s="17"/>
      <c r="RUA1" s="17"/>
      <c r="RUG1" s="17"/>
      <c r="RUH1" s="17"/>
      <c r="RUI1" s="17"/>
      <c r="RUO1" s="17"/>
      <c r="RUP1" s="17"/>
      <c r="RUQ1" s="17"/>
      <c r="RUW1" s="17"/>
      <c r="RUX1" s="17"/>
      <c r="RUY1" s="17"/>
      <c r="RVE1" s="17"/>
      <c r="RVF1" s="17"/>
      <c r="RVG1" s="17"/>
      <c r="RVM1" s="17"/>
      <c r="RVN1" s="17"/>
      <c r="RVO1" s="17"/>
      <c r="RVU1" s="17"/>
      <c r="RVV1" s="17"/>
      <c r="RVW1" s="17"/>
      <c r="RWC1" s="17"/>
      <c r="RWD1" s="17"/>
      <c r="RWE1" s="17"/>
      <c r="RWK1" s="17"/>
      <c r="RWL1" s="17"/>
      <c r="RWM1" s="17"/>
      <c r="RWS1" s="17"/>
      <c r="RWT1" s="17"/>
      <c r="RWU1" s="17"/>
      <c r="RXA1" s="17"/>
      <c r="RXB1" s="17"/>
      <c r="RXC1" s="17"/>
      <c r="RXI1" s="17"/>
      <c r="RXJ1" s="17"/>
      <c r="RXK1" s="17"/>
      <c r="RXQ1" s="17"/>
      <c r="RXR1" s="17"/>
      <c r="RXS1" s="17"/>
      <c r="RXY1" s="17"/>
      <c r="RXZ1" s="17"/>
      <c r="RYA1" s="17"/>
      <c r="RYG1" s="17"/>
      <c r="RYH1" s="17"/>
      <c r="RYI1" s="17"/>
      <c r="RYO1" s="17"/>
      <c r="RYP1" s="17"/>
      <c r="RYQ1" s="17"/>
      <c r="RYW1" s="17"/>
      <c r="RYX1" s="17"/>
      <c r="RYY1" s="17"/>
      <c r="RZE1" s="17"/>
      <c r="RZF1" s="17"/>
      <c r="RZG1" s="17"/>
      <c r="RZM1" s="17"/>
      <c r="RZN1" s="17"/>
      <c r="RZO1" s="17"/>
      <c r="RZU1" s="17"/>
      <c r="RZV1" s="17"/>
      <c r="RZW1" s="17"/>
      <c r="SAC1" s="17"/>
      <c r="SAD1" s="17"/>
      <c r="SAE1" s="17"/>
      <c r="SAK1" s="17"/>
      <c r="SAL1" s="17"/>
      <c r="SAM1" s="17"/>
      <c r="SAS1" s="17"/>
      <c r="SAT1" s="17"/>
      <c r="SAU1" s="17"/>
      <c r="SBA1" s="17"/>
      <c r="SBB1" s="17"/>
      <c r="SBC1" s="17"/>
      <c r="SBI1" s="17"/>
      <c r="SBJ1" s="17"/>
      <c r="SBK1" s="17"/>
      <c r="SBQ1" s="17"/>
      <c r="SBR1" s="17"/>
      <c r="SBS1" s="17"/>
      <c r="SBY1" s="17"/>
      <c r="SBZ1" s="17"/>
      <c r="SCA1" s="17"/>
      <c r="SCG1" s="17"/>
      <c r="SCH1" s="17"/>
      <c r="SCI1" s="17"/>
      <c r="SCO1" s="17"/>
      <c r="SCP1" s="17"/>
      <c r="SCQ1" s="17"/>
      <c r="SCW1" s="17"/>
      <c r="SCX1" s="17"/>
      <c r="SCY1" s="17"/>
      <c r="SDE1" s="17"/>
      <c r="SDF1" s="17"/>
      <c r="SDG1" s="17"/>
      <c r="SDM1" s="17"/>
      <c r="SDN1" s="17"/>
      <c r="SDO1" s="17"/>
      <c r="SDU1" s="17"/>
      <c r="SDV1" s="17"/>
      <c r="SDW1" s="17"/>
      <c r="SEC1" s="17"/>
      <c r="SED1" s="17"/>
      <c r="SEE1" s="17"/>
      <c r="SEK1" s="17"/>
      <c r="SEL1" s="17"/>
      <c r="SEM1" s="17"/>
      <c r="SES1" s="17"/>
      <c r="SET1" s="17"/>
      <c r="SEU1" s="17"/>
      <c r="SFA1" s="17"/>
      <c r="SFB1" s="17"/>
      <c r="SFC1" s="17"/>
      <c r="SFI1" s="17"/>
      <c r="SFJ1" s="17"/>
      <c r="SFK1" s="17"/>
      <c r="SFQ1" s="17"/>
      <c r="SFR1" s="17"/>
      <c r="SFS1" s="17"/>
      <c r="SFY1" s="17"/>
      <c r="SFZ1" s="17"/>
      <c r="SGA1" s="17"/>
      <c r="SGG1" s="17"/>
      <c r="SGH1" s="17"/>
      <c r="SGI1" s="17"/>
      <c r="SGO1" s="17"/>
      <c r="SGP1" s="17"/>
      <c r="SGQ1" s="17"/>
      <c r="SGW1" s="17"/>
      <c r="SGX1" s="17"/>
      <c r="SGY1" s="17"/>
      <c r="SHE1" s="17"/>
      <c r="SHF1" s="17"/>
      <c r="SHG1" s="17"/>
      <c r="SHM1" s="17"/>
      <c r="SHN1" s="17"/>
      <c r="SHO1" s="17"/>
      <c r="SHU1" s="17"/>
      <c r="SHV1" s="17"/>
      <c r="SHW1" s="17"/>
      <c r="SIC1" s="17"/>
      <c r="SID1" s="17"/>
      <c r="SIE1" s="17"/>
      <c r="SIK1" s="17"/>
      <c r="SIL1" s="17"/>
      <c r="SIM1" s="17"/>
      <c r="SIS1" s="17"/>
      <c r="SIT1" s="17"/>
      <c r="SIU1" s="17"/>
      <c r="SJA1" s="17"/>
      <c r="SJB1" s="17"/>
      <c r="SJC1" s="17"/>
      <c r="SJI1" s="17"/>
      <c r="SJJ1" s="17"/>
      <c r="SJK1" s="17"/>
      <c r="SJQ1" s="17"/>
      <c r="SJR1" s="17"/>
      <c r="SJS1" s="17"/>
      <c r="SJY1" s="17"/>
      <c r="SJZ1" s="17"/>
      <c r="SKA1" s="17"/>
      <c r="SKG1" s="17"/>
      <c r="SKH1" s="17"/>
      <c r="SKI1" s="17"/>
      <c r="SKO1" s="17"/>
      <c r="SKP1" s="17"/>
      <c r="SKQ1" s="17"/>
      <c r="SKW1" s="17"/>
      <c r="SKX1" s="17"/>
      <c r="SKY1" s="17"/>
      <c r="SLE1" s="17"/>
      <c r="SLF1" s="17"/>
      <c r="SLG1" s="17"/>
      <c r="SLM1" s="17"/>
      <c r="SLN1" s="17"/>
      <c r="SLO1" s="17"/>
      <c r="SLU1" s="17"/>
      <c r="SLV1" s="17"/>
      <c r="SLW1" s="17"/>
      <c r="SMC1" s="17"/>
      <c r="SMD1" s="17"/>
      <c r="SME1" s="17"/>
      <c r="SMK1" s="17"/>
      <c r="SML1" s="17"/>
      <c r="SMM1" s="17"/>
      <c r="SMS1" s="17"/>
      <c r="SMT1" s="17"/>
      <c r="SMU1" s="17"/>
      <c r="SNA1" s="17"/>
      <c r="SNB1" s="17"/>
      <c r="SNC1" s="17"/>
      <c r="SNI1" s="17"/>
      <c r="SNJ1" s="17"/>
      <c r="SNK1" s="17"/>
      <c r="SNQ1" s="17"/>
      <c r="SNR1" s="17"/>
      <c r="SNS1" s="17"/>
      <c r="SNY1" s="17"/>
      <c r="SNZ1" s="17"/>
      <c r="SOA1" s="17"/>
      <c r="SOG1" s="17"/>
      <c r="SOH1" s="17"/>
      <c r="SOI1" s="17"/>
      <c r="SOO1" s="17"/>
      <c r="SOP1" s="17"/>
      <c r="SOQ1" s="17"/>
      <c r="SOW1" s="17"/>
      <c r="SOX1" s="17"/>
      <c r="SOY1" s="17"/>
      <c r="SPE1" s="17"/>
      <c r="SPF1" s="17"/>
      <c r="SPG1" s="17"/>
      <c r="SPM1" s="17"/>
      <c r="SPN1" s="17"/>
      <c r="SPO1" s="17"/>
      <c r="SPU1" s="17"/>
      <c r="SPV1" s="17"/>
      <c r="SPW1" s="17"/>
      <c r="SQC1" s="17"/>
      <c r="SQD1" s="17"/>
      <c r="SQE1" s="17"/>
      <c r="SQK1" s="17"/>
      <c r="SQL1" s="17"/>
      <c r="SQM1" s="17"/>
      <c r="SQS1" s="17"/>
      <c r="SQT1" s="17"/>
      <c r="SQU1" s="17"/>
      <c r="SRA1" s="17"/>
      <c r="SRB1" s="17"/>
      <c r="SRC1" s="17"/>
      <c r="SRI1" s="17"/>
      <c r="SRJ1" s="17"/>
      <c r="SRK1" s="17"/>
      <c r="SRQ1" s="17"/>
      <c r="SRR1" s="17"/>
      <c r="SRS1" s="17"/>
      <c r="SRY1" s="17"/>
      <c r="SRZ1" s="17"/>
      <c r="SSA1" s="17"/>
      <c r="SSG1" s="17"/>
      <c r="SSH1" s="17"/>
      <c r="SSI1" s="17"/>
      <c r="SSO1" s="17"/>
      <c r="SSP1" s="17"/>
      <c r="SSQ1" s="17"/>
      <c r="SSW1" s="17"/>
      <c r="SSX1" s="17"/>
      <c r="SSY1" s="17"/>
      <c r="STE1" s="17"/>
      <c r="STF1" s="17"/>
      <c r="STG1" s="17"/>
      <c r="STM1" s="17"/>
      <c r="STN1" s="17"/>
      <c r="STO1" s="17"/>
      <c r="STU1" s="17"/>
      <c r="STV1" s="17"/>
      <c r="STW1" s="17"/>
      <c r="SUC1" s="17"/>
      <c r="SUD1" s="17"/>
      <c r="SUE1" s="17"/>
      <c r="SUK1" s="17"/>
      <c r="SUL1" s="17"/>
      <c r="SUM1" s="17"/>
      <c r="SUS1" s="17"/>
      <c r="SUT1" s="17"/>
      <c r="SUU1" s="17"/>
      <c r="SVA1" s="17"/>
      <c r="SVB1" s="17"/>
      <c r="SVC1" s="17"/>
      <c r="SVI1" s="17"/>
      <c r="SVJ1" s="17"/>
      <c r="SVK1" s="17"/>
      <c r="SVQ1" s="17"/>
      <c r="SVR1" s="17"/>
      <c r="SVS1" s="17"/>
      <c r="SVY1" s="17"/>
      <c r="SVZ1" s="17"/>
      <c r="SWA1" s="17"/>
      <c r="SWG1" s="17"/>
      <c r="SWH1" s="17"/>
      <c r="SWI1" s="17"/>
      <c r="SWO1" s="17"/>
      <c r="SWP1" s="17"/>
      <c r="SWQ1" s="17"/>
      <c r="SWW1" s="17"/>
      <c r="SWX1" s="17"/>
      <c r="SWY1" s="17"/>
      <c r="SXE1" s="17"/>
      <c r="SXF1" s="17"/>
      <c r="SXG1" s="17"/>
      <c r="SXM1" s="17"/>
      <c r="SXN1" s="17"/>
      <c r="SXO1" s="17"/>
      <c r="SXU1" s="17"/>
      <c r="SXV1" s="17"/>
      <c r="SXW1" s="17"/>
      <c r="SYC1" s="17"/>
      <c r="SYD1" s="17"/>
      <c r="SYE1" s="17"/>
      <c r="SYK1" s="17"/>
      <c r="SYL1" s="17"/>
      <c r="SYM1" s="17"/>
      <c r="SYS1" s="17"/>
      <c r="SYT1" s="17"/>
      <c r="SYU1" s="17"/>
      <c r="SZA1" s="17"/>
      <c r="SZB1" s="17"/>
      <c r="SZC1" s="17"/>
      <c r="SZI1" s="17"/>
      <c r="SZJ1" s="17"/>
      <c r="SZK1" s="17"/>
      <c r="SZQ1" s="17"/>
      <c r="SZR1" s="17"/>
      <c r="SZS1" s="17"/>
      <c r="SZY1" s="17"/>
      <c r="SZZ1" s="17"/>
      <c r="TAA1" s="17"/>
      <c r="TAG1" s="17"/>
      <c r="TAH1" s="17"/>
      <c r="TAI1" s="17"/>
      <c r="TAO1" s="17"/>
      <c r="TAP1" s="17"/>
      <c r="TAQ1" s="17"/>
      <c r="TAW1" s="17"/>
      <c r="TAX1" s="17"/>
      <c r="TAY1" s="17"/>
      <c r="TBE1" s="17"/>
      <c r="TBF1" s="17"/>
      <c r="TBG1" s="17"/>
      <c r="TBM1" s="17"/>
      <c r="TBN1" s="17"/>
      <c r="TBO1" s="17"/>
      <c r="TBU1" s="17"/>
      <c r="TBV1" s="17"/>
      <c r="TBW1" s="17"/>
      <c r="TCC1" s="17"/>
      <c r="TCD1" s="17"/>
      <c r="TCE1" s="17"/>
      <c r="TCK1" s="17"/>
      <c r="TCL1" s="17"/>
      <c r="TCM1" s="17"/>
      <c r="TCS1" s="17"/>
      <c r="TCT1" s="17"/>
      <c r="TCU1" s="17"/>
      <c r="TDA1" s="17"/>
      <c r="TDB1" s="17"/>
      <c r="TDC1" s="17"/>
      <c r="TDI1" s="17"/>
      <c r="TDJ1" s="17"/>
      <c r="TDK1" s="17"/>
      <c r="TDQ1" s="17"/>
      <c r="TDR1" s="17"/>
      <c r="TDS1" s="17"/>
      <c r="TDY1" s="17"/>
      <c r="TDZ1" s="17"/>
      <c r="TEA1" s="17"/>
      <c r="TEG1" s="17"/>
      <c r="TEH1" s="17"/>
      <c r="TEI1" s="17"/>
      <c r="TEO1" s="17"/>
      <c r="TEP1" s="17"/>
      <c r="TEQ1" s="17"/>
      <c r="TEW1" s="17"/>
      <c r="TEX1" s="17"/>
      <c r="TEY1" s="17"/>
      <c r="TFE1" s="17"/>
      <c r="TFF1" s="17"/>
      <c r="TFG1" s="17"/>
      <c r="TFM1" s="17"/>
      <c r="TFN1" s="17"/>
      <c r="TFO1" s="17"/>
      <c r="TFU1" s="17"/>
      <c r="TFV1" s="17"/>
      <c r="TFW1" s="17"/>
      <c r="TGC1" s="17"/>
      <c r="TGD1" s="17"/>
      <c r="TGE1" s="17"/>
      <c r="TGK1" s="17"/>
      <c r="TGL1" s="17"/>
      <c r="TGM1" s="17"/>
      <c r="TGS1" s="17"/>
      <c r="TGT1" s="17"/>
      <c r="TGU1" s="17"/>
      <c r="THA1" s="17"/>
      <c r="THB1" s="17"/>
      <c r="THC1" s="17"/>
      <c r="THI1" s="17"/>
      <c r="THJ1" s="17"/>
      <c r="THK1" s="17"/>
      <c r="THQ1" s="17"/>
      <c r="THR1" s="17"/>
      <c r="THS1" s="17"/>
      <c r="THY1" s="17"/>
      <c r="THZ1" s="17"/>
      <c r="TIA1" s="17"/>
      <c r="TIG1" s="17"/>
      <c r="TIH1" s="17"/>
      <c r="TII1" s="17"/>
      <c r="TIO1" s="17"/>
      <c r="TIP1" s="17"/>
      <c r="TIQ1" s="17"/>
      <c r="TIW1" s="17"/>
      <c r="TIX1" s="17"/>
      <c r="TIY1" s="17"/>
      <c r="TJE1" s="17"/>
      <c r="TJF1" s="17"/>
      <c r="TJG1" s="17"/>
      <c r="TJM1" s="17"/>
      <c r="TJN1" s="17"/>
      <c r="TJO1" s="17"/>
      <c r="TJU1" s="17"/>
      <c r="TJV1" s="17"/>
      <c r="TJW1" s="17"/>
      <c r="TKC1" s="17"/>
      <c r="TKD1" s="17"/>
      <c r="TKE1" s="17"/>
      <c r="TKK1" s="17"/>
      <c r="TKL1" s="17"/>
      <c r="TKM1" s="17"/>
      <c r="TKS1" s="17"/>
      <c r="TKT1" s="17"/>
      <c r="TKU1" s="17"/>
      <c r="TLA1" s="17"/>
      <c r="TLB1" s="17"/>
      <c r="TLC1" s="17"/>
      <c r="TLI1" s="17"/>
      <c r="TLJ1" s="17"/>
      <c r="TLK1" s="17"/>
      <c r="TLQ1" s="17"/>
      <c r="TLR1" s="17"/>
      <c r="TLS1" s="17"/>
      <c r="TLY1" s="17"/>
      <c r="TLZ1" s="17"/>
      <c r="TMA1" s="17"/>
      <c r="TMG1" s="17"/>
      <c r="TMH1" s="17"/>
      <c r="TMI1" s="17"/>
      <c r="TMO1" s="17"/>
      <c r="TMP1" s="17"/>
      <c r="TMQ1" s="17"/>
      <c r="TMW1" s="17"/>
      <c r="TMX1" s="17"/>
      <c r="TMY1" s="17"/>
      <c r="TNE1" s="17"/>
      <c r="TNF1" s="17"/>
      <c r="TNG1" s="17"/>
      <c r="TNM1" s="17"/>
      <c r="TNN1" s="17"/>
      <c r="TNO1" s="17"/>
      <c r="TNU1" s="17"/>
      <c r="TNV1" s="17"/>
      <c r="TNW1" s="17"/>
      <c r="TOC1" s="17"/>
      <c r="TOD1" s="17"/>
      <c r="TOE1" s="17"/>
      <c r="TOK1" s="17"/>
      <c r="TOL1" s="17"/>
      <c r="TOM1" s="17"/>
      <c r="TOS1" s="17"/>
      <c r="TOT1" s="17"/>
      <c r="TOU1" s="17"/>
      <c r="TPA1" s="17"/>
      <c r="TPB1" s="17"/>
      <c r="TPC1" s="17"/>
      <c r="TPI1" s="17"/>
      <c r="TPJ1" s="17"/>
      <c r="TPK1" s="17"/>
      <c r="TPQ1" s="17"/>
      <c r="TPR1" s="17"/>
      <c r="TPS1" s="17"/>
      <c r="TPY1" s="17"/>
      <c r="TPZ1" s="17"/>
      <c r="TQA1" s="17"/>
      <c r="TQG1" s="17"/>
      <c r="TQH1" s="17"/>
      <c r="TQI1" s="17"/>
      <c r="TQO1" s="17"/>
      <c r="TQP1" s="17"/>
      <c r="TQQ1" s="17"/>
      <c r="TQW1" s="17"/>
      <c r="TQX1" s="17"/>
      <c r="TQY1" s="17"/>
      <c r="TRE1" s="17"/>
      <c r="TRF1" s="17"/>
      <c r="TRG1" s="17"/>
      <c r="TRM1" s="17"/>
      <c r="TRN1" s="17"/>
      <c r="TRO1" s="17"/>
      <c r="TRU1" s="17"/>
      <c r="TRV1" s="17"/>
      <c r="TRW1" s="17"/>
      <c r="TSC1" s="17"/>
      <c r="TSD1" s="17"/>
      <c r="TSE1" s="17"/>
      <c r="TSK1" s="17"/>
      <c r="TSL1" s="17"/>
      <c r="TSM1" s="17"/>
      <c r="TSS1" s="17"/>
      <c r="TST1" s="17"/>
      <c r="TSU1" s="17"/>
      <c r="TTA1" s="17"/>
      <c r="TTB1" s="17"/>
      <c r="TTC1" s="17"/>
      <c r="TTI1" s="17"/>
      <c r="TTJ1" s="17"/>
      <c r="TTK1" s="17"/>
      <c r="TTQ1" s="17"/>
      <c r="TTR1" s="17"/>
      <c r="TTS1" s="17"/>
      <c r="TTY1" s="17"/>
      <c r="TTZ1" s="17"/>
      <c r="TUA1" s="17"/>
      <c r="TUG1" s="17"/>
      <c r="TUH1" s="17"/>
      <c r="TUI1" s="17"/>
      <c r="TUO1" s="17"/>
      <c r="TUP1" s="17"/>
      <c r="TUQ1" s="17"/>
      <c r="TUW1" s="17"/>
      <c r="TUX1" s="17"/>
      <c r="TUY1" s="17"/>
      <c r="TVE1" s="17"/>
      <c r="TVF1" s="17"/>
      <c r="TVG1" s="17"/>
      <c r="TVM1" s="17"/>
      <c r="TVN1" s="17"/>
      <c r="TVO1" s="17"/>
      <c r="TVU1" s="17"/>
      <c r="TVV1" s="17"/>
      <c r="TVW1" s="17"/>
      <c r="TWC1" s="17"/>
      <c r="TWD1" s="17"/>
      <c r="TWE1" s="17"/>
      <c r="TWK1" s="17"/>
      <c r="TWL1" s="17"/>
      <c r="TWM1" s="17"/>
      <c r="TWS1" s="17"/>
      <c r="TWT1" s="17"/>
      <c r="TWU1" s="17"/>
      <c r="TXA1" s="17"/>
      <c r="TXB1" s="17"/>
      <c r="TXC1" s="17"/>
      <c r="TXI1" s="17"/>
      <c r="TXJ1" s="17"/>
      <c r="TXK1" s="17"/>
      <c r="TXQ1" s="17"/>
      <c r="TXR1" s="17"/>
      <c r="TXS1" s="17"/>
      <c r="TXY1" s="17"/>
      <c r="TXZ1" s="17"/>
      <c r="TYA1" s="17"/>
      <c r="TYG1" s="17"/>
      <c r="TYH1" s="17"/>
      <c r="TYI1" s="17"/>
      <c r="TYO1" s="17"/>
      <c r="TYP1" s="17"/>
      <c r="TYQ1" s="17"/>
      <c r="TYW1" s="17"/>
      <c r="TYX1" s="17"/>
      <c r="TYY1" s="17"/>
      <c r="TZE1" s="17"/>
      <c r="TZF1" s="17"/>
      <c r="TZG1" s="17"/>
      <c r="TZM1" s="17"/>
      <c r="TZN1" s="17"/>
      <c r="TZO1" s="17"/>
      <c r="TZU1" s="17"/>
      <c r="TZV1" s="17"/>
      <c r="TZW1" s="17"/>
      <c r="UAC1" s="17"/>
      <c r="UAD1" s="17"/>
      <c r="UAE1" s="17"/>
      <c r="UAK1" s="17"/>
      <c r="UAL1" s="17"/>
      <c r="UAM1" s="17"/>
      <c r="UAS1" s="17"/>
      <c r="UAT1" s="17"/>
      <c r="UAU1" s="17"/>
      <c r="UBA1" s="17"/>
      <c r="UBB1" s="17"/>
      <c r="UBC1" s="17"/>
      <c r="UBI1" s="17"/>
      <c r="UBJ1" s="17"/>
      <c r="UBK1" s="17"/>
      <c r="UBQ1" s="17"/>
      <c r="UBR1" s="17"/>
      <c r="UBS1" s="17"/>
      <c r="UBY1" s="17"/>
      <c r="UBZ1" s="17"/>
      <c r="UCA1" s="17"/>
      <c r="UCG1" s="17"/>
      <c r="UCH1" s="17"/>
      <c r="UCI1" s="17"/>
      <c r="UCO1" s="17"/>
      <c r="UCP1" s="17"/>
      <c r="UCQ1" s="17"/>
      <c r="UCW1" s="17"/>
      <c r="UCX1" s="17"/>
      <c r="UCY1" s="17"/>
      <c r="UDE1" s="17"/>
      <c r="UDF1" s="17"/>
      <c r="UDG1" s="17"/>
      <c r="UDM1" s="17"/>
      <c r="UDN1" s="17"/>
      <c r="UDO1" s="17"/>
      <c r="UDU1" s="17"/>
      <c r="UDV1" s="17"/>
      <c r="UDW1" s="17"/>
      <c r="UEC1" s="17"/>
      <c r="UED1" s="17"/>
      <c r="UEE1" s="17"/>
      <c r="UEK1" s="17"/>
      <c r="UEL1" s="17"/>
      <c r="UEM1" s="17"/>
      <c r="UES1" s="17"/>
      <c r="UET1" s="17"/>
      <c r="UEU1" s="17"/>
      <c r="UFA1" s="17"/>
      <c r="UFB1" s="17"/>
      <c r="UFC1" s="17"/>
      <c r="UFI1" s="17"/>
      <c r="UFJ1" s="17"/>
      <c r="UFK1" s="17"/>
      <c r="UFQ1" s="17"/>
      <c r="UFR1" s="17"/>
      <c r="UFS1" s="17"/>
      <c r="UFY1" s="17"/>
      <c r="UFZ1" s="17"/>
      <c r="UGA1" s="17"/>
      <c r="UGG1" s="17"/>
      <c r="UGH1" s="17"/>
      <c r="UGI1" s="17"/>
      <c r="UGO1" s="17"/>
      <c r="UGP1" s="17"/>
      <c r="UGQ1" s="17"/>
      <c r="UGW1" s="17"/>
      <c r="UGX1" s="17"/>
      <c r="UGY1" s="17"/>
      <c r="UHE1" s="17"/>
      <c r="UHF1" s="17"/>
      <c r="UHG1" s="17"/>
      <c r="UHM1" s="17"/>
      <c r="UHN1" s="17"/>
      <c r="UHO1" s="17"/>
      <c r="UHU1" s="17"/>
      <c r="UHV1" s="17"/>
      <c r="UHW1" s="17"/>
      <c r="UIC1" s="17"/>
      <c r="UID1" s="17"/>
      <c r="UIE1" s="17"/>
      <c r="UIK1" s="17"/>
      <c r="UIL1" s="17"/>
      <c r="UIM1" s="17"/>
      <c r="UIS1" s="17"/>
      <c r="UIT1" s="17"/>
      <c r="UIU1" s="17"/>
      <c r="UJA1" s="17"/>
      <c r="UJB1" s="17"/>
      <c r="UJC1" s="17"/>
      <c r="UJI1" s="17"/>
      <c r="UJJ1" s="17"/>
      <c r="UJK1" s="17"/>
      <c r="UJQ1" s="17"/>
      <c r="UJR1" s="17"/>
      <c r="UJS1" s="17"/>
      <c r="UJY1" s="17"/>
      <c r="UJZ1" s="17"/>
      <c r="UKA1" s="17"/>
      <c r="UKG1" s="17"/>
      <c r="UKH1" s="17"/>
      <c r="UKI1" s="17"/>
      <c r="UKO1" s="17"/>
      <c r="UKP1" s="17"/>
      <c r="UKQ1" s="17"/>
      <c r="UKW1" s="17"/>
      <c r="UKX1" s="17"/>
      <c r="UKY1" s="17"/>
      <c r="ULE1" s="17"/>
      <c r="ULF1" s="17"/>
      <c r="ULG1" s="17"/>
      <c r="ULM1" s="17"/>
      <c r="ULN1" s="17"/>
      <c r="ULO1" s="17"/>
      <c r="ULU1" s="17"/>
      <c r="ULV1" s="17"/>
      <c r="ULW1" s="17"/>
      <c r="UMC1" s="17"/>
      <c r="UMD1" s="17"/>
      <c r="UME1" s="17"/>
      <c r="UMK1" s="17"/>
      <c r="UML1" s="17"/>
      <c r="UMM1" s="17"/>
      <c r="UMS1" s="17"/>
      <c r="UMT1" s="17"/>
      <c r="UMU1" s="17"/>
      <c r="UNA1" s="17"/>
      <c r="UNB1" s="17"/>
      <c r="UNC1" s="17"/>
      <c r="UNI1" s="17"/>
      <c r="UNJ1" s="17"/>
      <c r="UNK1" s="17"/>
      <c r="UNQ1" s="17"/>
      <c r="UNR1" s="17"/>
      <c r="UNS1" s="17"/>
      <c r="UNY1" s="17"/>
      <c r="UNZ1" s="17"/>
      <c r="UOA1" s="17"/>
      <c r="UOG1" s="17"/>
      <c r="UOH1" s="17"/>
      <c r="UOI1" s="17"/>
      <c r="UOO1" s="17"/>
      <c r="UOP1" s="17"/>
      <c r="UOQ1" s="17"/>
      <c r="UOW1" s="17"/>
      <c r="UOX1" s="17"/>
      <c r="UOY1" s="17"/>
      <c r="UPE1" s="17"/>
      <c r="UPF1" s="17"/>
      <c r="UPG1" s="17"/>
      <c r="UPM1" s="17"/>
      <c r="UPN1" s="17"/>
      <c r="UPO1" s="17"/>
      <c r="UPU1" s="17"/>
      <c r="UPV1" s="17"/>
      <c r="UPW1" s="17"/>
      <c r="UQC1" s="17"/>
      <c r="UQD1" s="17"/>
      <c r="UQE1" s="17"/>
      <c r="UQK1" s="17"/>
      <c r="UQL1" s="17"/>
      <c r="UQM1" s="17"/>
      <c r="UQS1" s="17"/>
      <c r="UQT1" s="17"/>
      <c r="UQU1" s="17"/>
      <c r="URA1" s="17"/>
      <c r="URB1" s="17"/>
      <c r="URC1" s="17"/>
      <c r="URI1" s="17"/>
      <c r="URJ1" s="17"/>
      <c r="URK1" s="17"/>
      <c r="URQ1" s="17"/>
      <c r="URR1" s="17"/>
      <c r="URS1" s="17"/>
      <c r="URY1" s="17"/>
      <c r="URZ1" s="17"/>
      <c r="USA1" s="17"/>
      <c r="USG1" s="17"/>
      <c r="USH1" s="17"/>
      <c r="USI1" s="17"/>
      <c r="USO1" s="17"/>
      <c r="USP1" s="17"/>
      <c r="USQ1" s="17"/>
      <c r="USW1" s="17"/>
      <c r="USX1" s="17"/>
      <c r="USY1" s="17"/>
      <c r="UTE1" s="17"/>
      <c r="UTF1" s="17"/>
      <c r="UTG1" s="17"/>
      <c r="UTM1" s="17"/>
      <c r="UTN1" s="17"/>
      <c r="UTO1" s="17"/>
      <c r="UTU1" s="17"/>
      <c r="UTV1" s="17"/>
      <c r="UTW1" s="17"/>
      <c r="UUC1" s="17"/>
      <c r="UUD1" s="17"/>
      <c r="UUE1" s="17"/>
      <c r="UUK1" s="17"/>
      <c r="UUL1" s="17"/>
      <c r="UUM1" s="17"/>
      <c r="UUS1" s="17"/>
      <c r="UUT1" s="17"/>
      <c r="UUU1" s="17"/>
      <c r="UVA1" s="17"/>
      <c r="UVB1" s="17"/>
      <c r="UVC1" s="17"/>
      <c r="UVI1" s="17"/>
      <c r="UVJ1" s="17"/>
      <c r="UVK1" s="17"/>
      <c r="UVQ1" s="17"/>
      <c r="UVR1" s="17"/>
      <c r="UVS1" s="17"/>
      <c r="UVY1" s="17"/>
      <c r="UVZ1" s="17"/>
      <c r="UWA1" s="17"/>
      <c r="UWG1" s="17"/>
      <c r="UWH1" s="17"/>
      <c r="UWI1" s="17"/>
      <c r="UWO1" s="17"/>
      <c r="UWP1" s="17"/>
      <c r="UWQ1" s="17"/>
      <c r="UWW1" s="17"/>
      <c r="UWX1" s="17"/>
      <c r="UWY1" s="17"/>
      <c r="UXE1" s="17"/>
      <c r="UXF1" s="17"/>
      <c r="UXG1" s="17"/>
      <c r="UXM1" s="17"/>
      <c r="UXN1" s="17"/>
      <c r="UXO1" s="17"/>
      <c r="UXU1" s="17"/>
      <c r="UXV1" s="17"/>
      <c r="UXW1" s="17"/>
      <c r="UYC1" s="17"/>
      <c r="UYD1" s="17"/>
      <c r="UYE1" s="17"/>
      <c r="UYK1" s="17"/>
      <c r="UYL1" s="17"/>
      <c r="UYM1" s="17"/>
      <c r="UYS1" s="17"/>
      <c r="UYT1" s="17"/>
      <c r="UYU1" s="17"/>
      <c r="UZA1" s="17"/>
      <c r="UZB1" s="17"/>
      <c r="UZC1" s="17"/>
      <c r="UZI1" s="17"/>
      <c r="UZJ1" s="17"/>
      <c r="UZK1" s="17"/>
      <c r="UZQ1" s="17"/>
      <c r="UZR1" s="17"/>
      <c r="UZS1" s="17"/>
      <c r="UZY1" s="17"/>
      <c r="UZZ1" s="17"/>
      <c r="VAA1" s="17"/>
      <c r="VAG1" s="17"/>
      <c r="VAH1" s="17"/>
      <c r="VAI1" s="17"/>
      <c r="VAO1" s="17"/>
      <c r="VAP1" s="17"/>
      <c r="VAQ1" s="17"/>
      <c r="VAW1" s="17"/>
      <c r="VAX1" s="17"/>
      <c r="VAY1" s="17"/>
      <c r="VBE1" s="17"/>
      <c r="VBF1" s="17"/>
      <c r="VBG1" s="17"/>
      <c r="VBM1" s="17"/>
      <c r="VBN1" s="17"/>
      <c r="VBO1" s="17"/>
      <c r="VBU1" s="17"/>
      <c r="VBV1" s="17"/>
      <c r="VBW1" s="17"/>
      <c r="VCC1" s="17"/>
      <c r="VCD1" s="17"/>
      <c r="VCE1" s="17"/>
      <c r="VCK1" s="17"/>
      <c r="VCL1" s="17"/>
      <c r="VCM1" s="17"/>
      <c r="VCS1" s="17"/>
      <c r="VCT1" s="17"/>
      <c r="VCU1" s="17"/>
      <c r="VDA1" s="17"/>
      <c r="VDB1" s="17"/>
      <c r="VDC1" s="17"/>
      <c r="VDI1" s="17"/>
      <c r="VDJ1" s="17"/>
      <c r="VDK1" s="17"/>
      <c r="VDQ1" s="17"/>
      <c r="VDR1" s="17"/>
      <c r="VDS1" s="17"/>
      <c r="VDY1" s="17"/>
      <c r="VDZ1" s="17"/>
      <c r="VEA1" s="17"/>
      <c r="VEG1" s="17"/>
      <c r="VEH1" s="17"/>
      <c r="VEI1" s="17"/>
      <c r="VEO1" s="17"/>
      <c r="VEP1" s="17"/>
      <c r="VEQ1" s="17"/>
      <c r="VEW1" s="17"/>
      <c r="VEX1" s="17"/>
      <c r="VEY1" s="17"/>
      <c r="VFE1" s="17"/>
      <c r="VFF1" s="17"/>
      <c r="VFG1" s="17"/>
      <c r="VFM1" s="17"/>
      <c r="VFN1" s="17"/>
      <c r="VFO1" s="17"/>
      <c r="VFU1" s="17"/>
      <c r="VFV1" s="17"/>
      <c r="VFW1" s="17"/>
      <c r="VGC1" s="17"/>
      <c r="VGD1" s="17"/>
      <c r="VGE1" s="17"/>
      <c r="VGK1" s="17"/>
      <c r="VGL1" s="17"/>
      <c r="VGM1" s="17"/>
      <c r="VGS1" s="17"/>
      <c r="VGT1" s="17"/>
      <c r="VGU1" s="17"/>
      <c r="VHA1" s="17"/>
      <c r="VHB1" s="17"/>
      <c r="VHC1" s="17"/>
      <c r="VHI1" s="17"/>
      <c r="VHJ1" s="17"/>
      <c r="VHK1" s="17"/>
      <c r="VHQ1" s="17"/>
      <c r="VHR1" s="17"/>
      <c r="VHS1" s="17"/>
      <c r="VHY1" s="17"/>
      <c r="VHZ1" s="17"/>
      <c r="VIA1" s="17"/>
      <c r="VIG1" s="17"/>
      <c r="VIH1" s="17"/>
      <c r="VII1" s="17"/>
      <c r="VIO1" s="17"/>
      <c r="VIP1" s="17"/>
      <c r="VIQ1" s="17"/>
      <c r="VIW1" s="17"/>
      <c r="VIX1" s="17"/>
      <c r="VIY1" s="17"/>
      <c r="VJE1" s="17"/>
      <c r="VJF1" s="17"/>
      <c r="VJG1" s="17"/>
      <c r="VJM1" s="17"/>
      <c r="VJN1" s="17"/>
      <c r="VJO1" s="17"/>
      <c r="VJU1" s="17"/>
      <c r="VJV1" s="17"/>
      <c r="VJW1" s="17"/>
      <c r="VKC1" s="17"/>
      <c r="VKD1" s="17"/>
      <c r="VKE1" s="17"/>
      <c r="VKK1" s="17"/>
      <c r="VKL1" s="17"/>
      <c r="VKM1" s="17"/>
      <c r="VKS1" s="17"/>
      <c r="VKT1" s="17"/>
      <c r="VKU1" s="17"/>
      <c r="VLA1" s="17"/>
      <c r="VLB1" s="17"/>
      <c r="VLC1" s="17"/>
      <c r="VLI1" s="17"/>
      <c r="VLJ1" s="17"/>
      <c r="VLK1" s="17"/>
      <c r="VLQ1" s="17"/>
      <c r="VLR1" s="17"/>
      <c r="VLS1" s="17"/>
      <c r="VLY1" s="17"/>
      <c r="VLZ1" s="17"/>
      <c r="VMA1" s="17"/>
      <c r="VMG1" s="17"/>
      <c r="VMH1" s="17"/>
      <c r="VMI1" s="17"/>
      <c r="VMO1" s="17"/>
      <c r="VMP1" s="17"/>
      <c r="VMQ1" s="17"/>
      <c r="VMW1" s="17"/>
      <c r="VMX1" s="17"/>
      <c r="VMY1" s="17"/>
      <c r="VNE1" s="17"/>
      <c r="VNF1" s="17"/>
      <c r="VNG1" s="17"/>
      <c r="VNM1" s="17"/>
      <c r="VNN1" s="17"/>
      <c r="VNO1" s="17"/>
      <c r="VNU1" s="17"/>
      <c r="VNV1" s="17"/>
      <c r="VNW1" s="17"/>
      <c r="VOC1" s="17"/>
      <c r="VOD1" s="17"/>
      <c r="VOE1" s="17"/>
      <c r="VOK1" s="17"/>
      <c r="VOL1" s="17"/>
      <c r="VOM1" s="17"/>
      <c r="VOS1" s="17"/>
      <c r="VOT1" s="17"/>
      <c r="VOU1" s="17"/>
      <c r="VPA1" s="17"/>
      <c r="VPB1" s="17"/>
      <c r="VPC1" s="17"/>
      <c r="VPI1" s="17"/>
      <c r="VPJ1" s="17"/>
      <c r="VPK1" s="17"/>
      <c r="VPQ1" s="17"/>
      <c r="VPR1" s="17"/>
      <c r="VPS1" s="17"/>
      <c r="VPY1" s="17"/>
      <c r="VPZ1" s="17"/>
      <c r="VQA1" s="17"/>
      <c r="VQG1" s="17"/>
      <c r="VQH1" s="17"/>
      <c r="VQI1" s="17"/>
      <c r="VQO1" s="17"/>
      <c r="VQP1" s="17"/>
      <c r="VQQ1" s="17"/>
      <c r="VQW1" s="17"/>
      <c r="VQX1" s="17"/>
      <c r="VQY1" s="17"/>
      <c r="VRE1" s="17"/>
      <c r="VRF1" s="17"/>
      <c r="VRG1" s="17"/>
      <c r="VRM1" s="17"/>
      <c r="VRN1" s="17"/>
      <c r="VRO1" s="17"/>
      <c r="VRU1" s="17"/>
      <c r="VRV1" s="17"/>
      <c r="VRW1" s="17"/>
      <c r="VSC1" s="17"/>
      <c r="VSD1" s="17"/>
      <c r="VSE1" s="17"/>
      <c r="VSK1" s="17"/>
      <c r="VSL1" s="17"/>
      <c r="VSM1" s="17"/>
      <c r="VSS1" s="17"/>
      <c r="VST1" s="17"/>
      <c r="VSU1" s="17"/>
      <c r="VTA1" s="17"/>
      <c r="VTB1" s="17"/>
      <c r="VTC1" s="17"/>
      <c r="VTI1" s="17"/>
      <c r="VTJ1" s="17"/>
      <c r="VTK1" s="17"/>
      <c r="VTQ1" s="17"/>
      <c r="VTR1" s="17"/>
      <c r="VTS1" s="17"/>
      <c r="VTY1" s="17"/>
      <c r="VTZ1" s="17"/>
      <c r="VUA1" s="17"/>
      <c r="VUG1" s="17"/>
      <c r="VUH1" s="17"/>
      <c r="VUI1" s="17"/>
      <c r="VUO1" s="17"/>
      <c r="VUP1" s="17"/>
      <c r="VUQ1" s="17"/>
      <c r="VUW1" s="17"/>
      <c r="VUX1" s="17"/>
      <c r="VUY1" s="17"/>
      <c r="VVE1" s="17"/>
      <c r="VVF1" s="17"/>
      <c r="VVG1" s="17"/>
      <c r="VVM1" s="17"/>
      <c r="VVN1" s="17"/>
      <c r="VVO1" s="17"/>
      <c r="VVU1" s="17"/>
      <c r="VVV1" s="17"/>
      <c r="VVW1" s="17"/>
      <c r="VWC1" s="17"/>
      <c r="VWD1" s="17"/>
      <c r="VWE1" s="17"/>
      <c r="VWK1" s="17"/>
      <c r="VWL1" s="17"/>
      <c r="VWM1" s="17"/>
      <c r="VWS1" s="17"/>
      <c r="VWT1" s="17"/>
      <c r="VWU1" s="17"/>
      <c r="VXA1" s="17"/>
      <c r="VXB1" s="17"/>
      <c r="VXC1" s="17"/>
      <c r="VXI1" s="17"/>
      <c r="VXJ1" s="17"/>
      <c r="VXK1" s="17"/>
      <c r="VXQ1" s="17"/>
      <c r="VXR1" s="17"/>
      <c r="VXS1" s="17"/>
      <c r="VXY1" s="17"/>
      <c r="VXZ1" s="17"/>
      <c r="VYA1" s="17"/>
      <c r="VYG1" s="17"/>
      <c r="VYH1" s="17"/>
      <c r="VYI1" s="17"/>
      <c r="VYO1" s="17"/>
      <c r="VYP1" s="17"/>
      <c r="VYQ1" s="17"/>
      <c r="VYW1" s="17"/>
      <c r="VYX1" s="17"/>
      <c r="VYY1" s="17"/>
      <c r="VZE1" s="17"/>
      <c r="VZF1" s="17"/>
      <c r="VZG1" s="17"/>
      <c r="VZM1" s="17"/>
      <c r="VZN1" s="17"/>
      <c r="VZO1" s="17"/>
      <c r="VZU1" s="17"/>
      <c r="VZV1" s="17"/>
      <c r="VZW1" s="17"/>
      <c r="WAC1" s="17"/>
      <c r="WAD1" s="17"/>
      <c r="WAE1" s="17"/>
      <c r="WAK1" s="17"/>
      <c r="WAL1" s="17"/>
      <c r="WAM1" s="17"/>
      <c r="WAS1" s="17"/>
      <c r="WAT1" s="17"/>
      <c r="WAU1" s="17"/>
      <c r="WBA1" s="17"/>
      <c r="WBB1" s="17"/>
      <c r="WBC1" s="17"/>
      <c r="WBI1" s="17"/>
      <c r="WBJ1" s="17"/>
      <c r="WBK1" s="17"/>
      <c r="WBQ1" s="17"/>
      <c r="WBR1" s="17"/>
      <c r="WBS1" s="17"/>
      <c r="WBY1" s="17"/>
      <c r="WBZ1" s="17"/>
      <c r="WCA1" s="17"/>
      <c r="WCG1" s="17"/>
      <c r="WCH1" s="17"/>
      <c r="WCI1" s="17"/>
      <c r="WCO1" s="17"/>
      <c r="WCP1" s="17"/>
      <c r="WCQ1" s="17"/>
      <c r="WCW1" s="17"/>
      <c r="WCX1" s="17"/>
      <c r="WCY1" s="17"/>
      <c r="WDE1" s="17"/>
      <c r="WDF1" s="17"/>
      <c r="WDG1" s="17"/>
      <c r="WDM1" s="17"/>
      <c r="WDN1" s="17"/>
      <c r="WDO1" s="17"/>
      <c r="WDU1" s="17"/>
      <c r="WDV1" s="17"/>
      <c r="WDW1" s="17"/>
      <c r="WEC1" s="17"/>
      <c r="WED1" s="17"/>
      <c r="WEE1" s="17"/>
      <c r="WEK1" s="17"/>
      <c r="WEL1" s="17"/>
      <c r="WEM1" s="17"/>
      <c r="WES1" s="17"/>
      <c r="WET1" s="17"/>
      <c r="WEU1" s="17"/>
      <c r="WFA1" s="17"/>
      <c r="WFB1" s="17"/>
      <c r="WFC1" s="17"/>
      <c r="WFI1" s="17"/>
      <c r="WFJ1" s="17"/>
      <c r="WFK1" s="17"/>
      <c r="WFQ1" s="17"/>
      <c r="WFR1" s="17"/>
      <c r="WFS1" s="17"/>
      <c r="WFY1" s="17"/>
      <c r="WFZ1" s="17"/>
      <c r="WGA1" s="17"/>
      <c r="WGG1" s="17"/>
      <c r="WGH1" s="17"/>
      <c r="WGI1" s="17"/>
      <c r="WGO1" s="17"/>
      <c r="WGP1" s="17"/>
      <c r="WGQ1" s="17"/>
      <c r="WGW1" s="17"/>
      <c r="WGX1" s="17"/>
      <c r="WGY1" s="17"/>
      <c r="WHE1" s="17"/>
      <c r="WHF1" s="17"/>
      <c r="WHG1" s="17"/>
      <c r="WHM1" s="17"/>
      <c r="WHN1" s="17"/>
      <c r="WHO1" s="17"/>
      <c r="WHU1" s="17"/>
      <c r="WHV1" s="17"/>
      <c r="WHW1" s="17"/>
      <c r="WIC1" s="17"/>
      <c r="WID1" s="17"/>
      <c r="WIE1" s="17"/>
      <c r="WIK1" s="17"/>
      <c r="WIL1" s="17"/>
      <c r="WIM1" s="17"/>
      <c r="WIS1" s="17"/>
      <c r="WIT1" s="17"/>
      <c r="WIU1" s="17"/>
      <c r="WJA1" s="17"/>
      <c r="WJB1" s="17"/>
      <c r="WJC1" s="17"/>
      <c r="WJI1" s="17"/>
      <c r="WJJ1" s="17"/>
      <c r="WJK1" s="17"/>
      <c r="WJQ1" s="17"/>
      <c r="WJR1" s="17"/>
      <c r="WJS1" s="17"/>
      <c r="WJY1" s="17"/>
      <c r="WJZ1" s="17"/>
      <c r="WKA1" s="17"/>
      <c r="WKG1" s="17"/>
      <c r="WKH1" s="17"/>
      <c r="WKI1" s="17"/>
      <c r="WKO1" s="17"/>
      <c r="WKP1" s="17"/>
      <c r="WKQ1" s="17"/>
      <c r="WKW1" s="17"/>
      <c r="WKX1" s="17"/>
      <c r="WKY1" s="17"/>
      <c r="WLE1" s="17"/>
      <c r="WLF1" s="17"/>
      <c r="WLG1" s="17"/>
      <c r="WLM1" s="17"/>
      <c r="WLN1" s="17"/>
      <c r="WLO1" s="17"/>
      <c r="WLU1" s="17"/>
      <c r="WLV1" s="17"/>
      <c r="WLW1" s="17"/>
      <c r="WMC1" s="17"/>
      <c r="WMD1" s="17"/>
      <c r="WME1" s="17"/>
      <c r="WMK1" s="17"/>
      <c r="WML1" s="17"/>
      <c r="WMM1" s="17"/>
      <c r="WMS1" s="17"/>
      <c r="WMT1" s="17"/>
      <c r="WMU1" s="17"/>
      <c r="WNA1" s="17"/>
      <c r="WNB1" s="17"/>
      <c r="WNC1" s="17"/>
      <c r="WNI1" s="17"/>
      <c r="WNJ1" s="17"/>
      <c r="WNK1" s="17"/>
      <c r="WNQ1" s="17"/>
      <c r="WNR1" s="17"/>
      <c r="WNS1" s="17"/>
      <c r="WNY1" s="17"/>
      <c r="WNZ1" s="17"/>
      <c r="WOA1" s="17"/>
      <c r="WOG1" s="17"/>
      <c r="WOH1" s="17"/>
      <c r="WOI1" s="17"/>
      <c r="WOO1" s="17"/>
      <c r="WOP1" s="17"/>
      <c r="WOQ1" s="17"/>
      <c r="WOW1" s="17"/>
      <c r="WOX1" s="17"/>
      <c r="WOY1" s="17"/>
      <c r="WPE1" s="17"/>
      <c r="WPF1" s="17"/>
      <c r="WPG1" s="17"/>
      <c r="WPM1" s="17"/>
      <c r="WPN1" s="17"/>
      <c r="WPO1" s="17"/>
      <c r="WPU1" s="17"/>
      <c r="WPV1" s="17"/>
      <c r="WPW1" s="17"/>
      <c r="WQC1" s="17"/>
      <c r="WQD1" s="17"/>
      <c r="WQE1" s="17"/>
      <c r="WQK1" s="17"/>
      <c r="WQL1" s="17"/>
      <c r="WQM1" s="17"/>
      <c r="WQS1" s="17"/>
      <c r="WQT1" s="17"/>
      <c r="WQU1" s="17"/>
      <c r="WRA1" s="17"/>
      <c r="WRB1" s="17"/>
      <c r="WRC1" s="17"/>
      <c r="WRI1" s="17"/>
      <c r="WRJ1" s="17"/>
      <c r="WRK1" s="17"/>
      <c r="WRQ1" s="17"/>
      <c r="WRR1" s="17"/>
      <c r="WRS1" s="17"/>
      <c r="WRY1" s="17"/>
      <c r="WRZ1" s="17"/>
      <c r="WSA1" s="17"/>
      <c r="WSG1" s="17"/>
      <c r="WSH1" s="17"/>
      <c r="WSI1" s="17"/>
      <c r="WSO1" s="17"/>
      <c r="WSP1" s="17"/>
      <c r="WSQ1" s="17"/>
      <c r="WSW1" s="17"/>
      <c r="WSX1" s="17"/>
      <c r="WSY1" s="17"/>
      <c r="WTE1" s="17"/>
      <c r="WTF1" s="17"/>
      <c r="WTG1" s="17"/>
      <c r="WTM1" s="17"/>
      <c r="WTN1" s="17"/>
      <c r="WTO1" s="17"/>
      <c r="WTU1" s="17"/>
      <c r="WTV1" s="17"/>
      <c r="WTW1" s="17"/>
      <c r="WUC1" s="17"/>
      <c r="WUD1" s="17"/>
      <c r="WUE1" s="17"/>
      <c r="WUK1" s="17"/>
      <c r="WUL1" s="17"/>
      <c r="WUM1" s="17"/>
      <c r="WUS1" s="17"/>
      <c r="WUT1" s="17"/>
      <c r="WUU1" s="17"/>
      <c r="WVA1" s="17"/>
      <c r="WVB1" s="17"/>
      <c r="WVC1" s="17"/>
      <c r="WVI1" s="17"/>
      <c r="WVJ1" s="17"/>
      <c r="WVK1" s="17"/>
      <c r="WVQ1" s="17"/>
      <c r="WVR1" s="17"/>
      <c r="WVS1" s="17"/>
      <c r="WVY1" s="17"/>
      <c r="WVZ1" s="17"/>
      <c r="WWA1" s="17"/>
      <c r="WWG1" s="17"/>
      <c r="WWH1" s="17"/>
      <c r="WWI1" s="17"/>
      <c r="WWO1" s="17"/>
      <c r="WWP1" s="17"/>
      <c r="WWQ1" s="17"/>
      <c r="WWW1" s="17"/>
      <c r="WWX1" s="17"/>
      <c r="WWY1" s="17"/>
      <c r="WXE1" s="17"/>
      <c r="WXF1" s="17"/>
      <c r="WXG1" s="17"/>
      <c r="WXM1" s="17"/>
      <c r="WXN1" s="17"/>
      <c r="WXO1" s="17"/>
      <c r="WXU1" s="17"/>
      <c r="WXV1" s="17"/>
      <c r="WXW1" s="17"/>
      <c r="WYC1" s="17"/>
      <c r="WYD1" s="17"/>
      <c r="WYE1" s="17"/>
      <c r="WYK1" s="17"/>
      <c r="WYL1" s="17"/>
      <c r="WYM1" s="17"/>
      <c r="WYS1" s="17"/>
      <c r="WYT1" s="17"/>
      <c r="WYU1" s="17"/>
      <c r="WZA1" s="17"/>
      <c r="WZB1" s="17"/>
      <c r="WZC1" s="17"/>
      <c r="WZI1" s="17"/>
      <c r="WZJ1" s="17"/>
      <c r="WZK1" s="17"/>
      <c r="WZQ1" s="17"/>
      <c r="WZR1" s="17"/>
      <c r="WZS1" s="17"/>
      <c r="WZY1" s="17"/>
      <c r="WZZ1" s="17"/>
      <c r="XAA1" s="17"/>
      <c r="XAG1" s="17"/>
      <c r="XAH1" s="17"/>
      <c r="XAI1" s="17"/>
      <c r="XAO1" s="17"/>
      <c r="XAP1" s="17"/>
      <c r="XAQ1" s="17"/>
      <c r="XAW1" s="17"/>
      <c r="XAX1" s="17"/>
      <c r="XAY1" s="17"/>
      <c r="XBE1" s="17"/>
      <c r="XBF1" s="17"/>
      <c r="XBG1" s="17"/>
      <c r="XBM1" s="17"/>
      <c r="XBN1" s="17"/>
      <c r="XBO1" s="17"/>
      <c r="XBU1" s="17"/>
      <c r="XBV1" s="17"/>
      <c r="XBW1" s="17"/>
      <c r="XCC1" s="17"/>
      <c r="XCD1" s="17"/>
      <c r="XCE1" s="17"/>
      <c r="XCK1" s="17"/>
      <c r="XCL1" s="17"/>
      <c r="XCM1" s="17"/>
      <c r="XCS1" s="17"/>
      <c r="XCT1" s="17"/>
      <c r="XCU1" s="17"/>
      <c r="XDA1" s="17"/>
      <c r="XDB1" s="17"/>
      <c r="XDC1" s="17"/>
      <c r="XDI1" s="17"/>
      <c r="XDJ1" s="17"/>
      <c r="XDK1" s="17"/>
      <c r="XDQ1" s="17"/>
      <c r="XDR1" s="17"/>
      <c r="XDS1" s="17"/>
      <c r="XDY1" s="17"/>
      <c r="XDZ1" s="17"/>
      <c r="XEA1" s="17"/>
      <c r="XEG1" s="17"/>
      <c r="XEH1" s="17"/>
      <c r="XEI1" s="17"/>
      <c r="XEO1" s="17"/>
      <c r="XEP1" s="17"/>
      <c r="XEQ1" s="17"/>
      <c r="XEW1" s="17"/>
      <c r="XEX1" s="17"/>
      <c r="XEY1" s="17"/>
    </row>
    <row r="2" spans="1:1019 1025:2043 2049:3067 3073:4091 4097:5115 5121:6139 6145:7163 7169:8187 8193:9211 9217:10235 10241:11259 11265:12283 12289:13307 13313:14331 14337:15355 15361:16379" x14ac:dyDescent="0.25">
      <c r="A2" s="5" t="s">
        <v>6</v>
      </c>
      <c r="B2" s="6" t="s">
        <v>155</v>
      </c>
    </row>
    <row r="3" spans="1:1019 1025:2043 2049:3067 3073:4091 4097:5115 5121:6139 6145:7163 7169:8187 8193:9211 9217:10235 10241:11259 11265:12283 12289:13307 13313:14331 14337:15355 15361:16379" x14ac:dyDescent="0.25">
      <c r="A3" s="5" t="s">
        <v>3</v>
      </c>
      <c r="B3" s="6" t="s">
        <v>4</v>
      </c>
    </row>
    <row r="4" spans="1:1019 1025:2043 2049:3067 3073:4091 4097:5115 5121:6139 6145:7163 7169:8187 8193:9211 9217:10235 10241:11259 11265:12283 12289:13307 13313:14331 14337:15355 15361:16379" x14ac:dyDescent="0.25">
      <c r="A4" s="5" t="s">
        <v>5</v>
      </c>
      <c r="B4" s="6">
        <v>1</v>
      </c>
    </row>
    <row r="5" spans="1:1019 1025:2043 2049:3067 3073:4091 4097:5115 5121:6139 6145:7163 7169:8187 8193:9211 9217:10235 10241:11259 11265:12283 12289:13307 13313:14331 14337:15355 15361:16379" x14ac:dyDescent="0.25">
      <c r="A5" s="5" t="s">
        <v>7</v>
      </c>
      <c r="B5" s="6" t="s">
        <v>8</v>
      </c>
    </row>
    <row r="6" spans="1:1019 1025:2043 2049:3067 3073:4091 4097:5115 5121:6139 6145:7163 7169:8187 8193:9211 9217:10235 10241:11259 11265:12283 12289:13307 13313:14331 14337:15355 15361:16379" x14ac:dyDescent="0.25">
      <c r="A6" s="5" t="s">
        <v>2</v>
      </c>
      <c r="B6" s="6" t="s">
        <v>523</v>
      </c>
    </row>
    <row r="7" spans="1:1019 1025:2043 2049:3067 3073:4091 4097:5115 5121:6139 6145:7163 7169:8187 8193:9211 9217:10235 10241:11259 11265:12283 12289:13307 13313:14331 14337:15355 15361:16379" x14ac:dyDescent="0.25">
      <c r="A7" s="5" t="s">
        <v>9</v>
      </c>
    </row>
    <row r="8" spans="1:1019 1025:2043 2049:3067 3073:4091 4097:5115 5121:6139 6145:7163 7169:8187 8193:9211 9217:10235 10241:11259 11265:12283 12289:13307 13313:14331 14337:15355 15361:16379" s="1" customFormat="1" x14ac:dyDescent="0.25">
      <c r="A8" s="5" t="s">
        <v>10</v>
      </c>
      <c r="B8" s="5" t="s">
        <v>6</v>
      </c>
      <c r="C8" s="5" t="s">
        <v>3</v>
      </c>
      <c r="D8" s="5" t="s">
        <v>11</v>
      </c>
      <c r="E8" s="5" t="s">
        <v>7</v>
      </c>
      <c r="F8" s="5" t="s">
        <v>13</v>
      </c>
      <c r="G8" s="5" t="s">
        <v>12</v>
      </c>
      <c r="H8" s="5" t="s">
        <v>0</v>
      </c>
      <c r="I8" s="1" t="s">
        <v>2</v>
      </c>
    </row>
    <row r="9" spans="1:1019 1025:2043 2049:3067 3073:4091 4097:5115 5121:6139 6145:7163 7169:8187 8193:9211 9217:10235 10241:11259 11265:12283 12289:13307 13313:14331 14337:15355 15361:16379" x14ac:dyDescent="0.25">
      <c r="A9" s="6" t="s">
        <v>522</v>
      </c>
      <c r="B9" s="6" t="s">
        <v>155</v>
      </c>
      <c r="C9" s="6" t="s">
        <v>4</v>
      </c>
      <c r="D9" s="15">
        <v>1</v>
      </c>
      <c r="E9" s="6" t="s">
        <v>8</v>
      </c>
      <c r="F9" s="6" t="s">
        <v>14</v>
      </c>
      <c r="H9" s="6" t="str">
        <f>Intro!$B$3</f>
        <v>EV battery metals</v>
      </c>
    </row>
    <row r="10" spans="1:1019 1025:2043 2049:3067 3073:4091 4097:5115 5121:6139 6145:7163 7169:8187 8193:9211 9217:10235 10241:11259 11265:12283 12289:13307 13313:14331 14337:15355 15361:16379" x14ac:dyDescent="0.25">
      <c r="A10" s="6" t="s">
        <v>520</v>
      </c>
      <c r="B10" s="6" t="s">
        <v>139</v>
      </c>
      <c r="C10" s="6" t="s">
        <v>135</v>
      </c>
      <c r="D10" s="15">
        <v>1.1000000000000001</v>
      </c>
      <c r="E10" s="6" t="s">
        <v>8</v>
      </c>
      <c r="F10" s="6" t="s">
        <v>15</v>
      </c>
      <c r="H10" s="6" t="str">
        <f>Intro!$B$3</f>
        <v>EV battery metals</v>
      </c>
    </row>
    <row r="11" spans="1:1019 1025:2043 2049:3067 3073:4091 4097:5115 5121:6139 6145:7163 7169:8187 8193:9211 9217:10235 10241:11259 11265:12283 12289:13307 13313:14331 14337:15355 15361:16379" x14ac:dyDescent="0.25">
      <c r="A11" s="6" t="s">
        <v>27</v>
      </c>
      <c r="B11" s="6" t="s">
        <v>29</v>
      </c>
      <c r="C11" s="6" t="s">
        <v>4</v>
      </c>
      <c r="D11" s="15">
        <v>1.2</v>
      </c>
      <c r="E11" s="6" t="s">
        <v>28</v>
      </c>
      <c r="F11" s="6" t="s">
        <v>15</v>
      </c>
      <c r="H11" s="6" t="str">
        <f>Intro!$B$4</f>
        <v>ecoinvent-3.10-cutoff</v>
      </c>
    </row>
    <row r="12" spans="1:1019 1025:2043 2049:3067 3073:4091 4097:5115 5121:6139 6145:7163 7169:8187 8193:9211 9217:10235 10241:11259 11265:12283 12289:13307 13313:14331 14337:15355 15361:16379" x14ac:dyDescent="0.25">
      <c r="A12" t="s">
        <v>343</v>
      </c>
      <c r="B12" t="s">
        <v>99</v>
      </c>
      <c r="C12" t="s">
        <v>24</v>
      </c>
      <c r="D12" s="15">
        <v>1.2</v>
      </c>
      <c r="E12" t="s">
        <v>31</v>
      </c>
      <c r="F12" t="s">
        <v>15</v>
      </c>
      <c r="G12"/>
      <c r="H12" t="str">
        <f>Intro!$B$4</f>
        <v>ecoinvent-3.10-cutoff</v>
      </c>
      <c r="I12" s="29" t="s">
        <v>344</v>
      </c>
    </row>
    <row r="13" spans="1:1019 1025:2043 2049:3067 3073:4091 4097:5115 5121:6139 6145:7163 7169:8187 8193:9211 9217:10235 10241:11259 11265:12283 12289:13307 13313:14331 14337:15355 15361:16379" x14ac:dyDescent="0.25">
      <c r="A13" s="6" t="s">
        <v>298</v>
      </c>
      <c r="B13" s="6" t="s">
        <v>273</v>
      </c>
      <c r="C13" s="6" t="s">
        <v>4</v>
      </c>
      <c r="D13" s="15">
        <v>7.7</v>
      </c>
      <c r="E13" s="6" t="s">
        <v>31</v>
      </c>
      <c r="F13" s="6" t="s">
        <v>15</v>
      </c>
      <c r="H13" s="6" t="str">
        <f>Intro!$B$3</f>
        <v>EV battery metals</v>
      </c>
    </row>
    <row r="14" spans="1:1019 1025:2043 2049:3067 3073:4091 4097:5115 5121:6139 6145:7163 7169:8187 8193:9211 9217:10235 10241:11259 11265:12283 12289:13307 13313:14331 14337:15355 15361:16379" x14ac:dyDescent="0.25">
      <c r="A14" s="6" t="s">
        <v>527</v>
      </c>
      <c r="B14" s="6" t="s">
        <v>160</v>
      </c>
      <c r="C14" s="6" t="s">
        <v>18</v>
      </c>
      <c r="D14" s="16">
        <v>0.03</v>
      </c>
      <c r="E14" s="6" t="s">
        <v>8</v>
      </c>
      <c r="F14" s="6" t="s">
        <v>15</v>
      </c>
      <c r="H14" s="6" t="str">
        <f>Intro!$B$4</f>
        <v>ecoinvent-3.10-cutoff</v>
      </c>
    </row>
    <row r="15" spans="1:1019 1025:2043 2049:3067 3073:4091 4097:5115 5121:6139 6145:7163 7169:8187 8193:9211 9217:10235 10241:11259 11265:12283 12289:13307 13313:14331 14337:15355 15361:16379" x14ac:dyDescent="0.25">
      <c r="A15" s="6" t="s">
        <v>161</v>
      </c>
      <c r="B15" s="6" t="s">
        <v>162</v>
      </c>
      <c r="C15" s="6" t="s">
        <v>24</v>
      </c>
      <c r="D15" s="16">
        <v>0.22</v>
      </c>
      <c r="E15" s="6" t="s">
        <v>8</v>
      </c>
      <c r="F15" s="6" t="s">
        <v>15</v>
      </c>
      <c r="H15" s="6" t="str">
        <f>Intro!$B$4</f>
        <v>ecoinvent-3.10-cutoff</v>
      </c>
    </row>
    <row r="16" spans="1:1019 1025:2043 2049:3067 3073:4091 4097:5115 5121:6139 6145:7163 7169:8187 8193:9211 9217:10235 10241:11259 11265:12283 12289:13307 13313:14331 14337:15355 15361:16379" x14ac:dyDescent="0.25">
      <c r="A16" s="6" t="s">
        <v>50</v>
      </c>
      <c r="B16" s="6" t="s">
        <v>51</v>
      </c>
      <c r="C16" s="6" t="s">
        <v>24</v>
      </c>
      <c r="D16" s="16">
        <v>1.8</v>
      </c>
      <c r="E16" s="6" t="s">
        <v>8</v>
      </c>
      <c r="F16" s="6" t="s">
        <v>15</v>
      </c>
      <c r="H16" s="6" t="str">
        <f>Intro!$B$4</f>
        <v>ecoinvent-3.10-cutoff</v>
      </c>
    </row>
    <row r="17" spans="1:1019 1025:2043 2049:3067 3073:4091 4097:5115 5121:6139 6145:7163 7169:8187 8193:9211 9217:10235 10241:11259 11265:12283 12289:13307 13313:14331 14337:15355 15361:16379" x14ac:dyDescent="0.25">
      <c r="A17" s="6" t="s">
        <v>105</v>
      </c>
      <c r="B17" s="6" t="s">
        <v>106</v>
      </c>
      <c r="C17" s="6" t="s">
        <v>24</v>
      </c>
      <c r="D17" s="16">
        <v>1.9E-2</v>
      </c>
      <c r="E17" s="6" t="s">
        <v>8</v>
      </c>
      <c r="F17" s="6" t="s">
        <v>15</v>
      </c>
      <c r="H17" s="6" t="str">
        <f>Intro!$B$4</f>
        <v>ecoinvent-3.10-cutoff</v>
      </c>
    </row>
    <row r="18" spans="1:1019 1025:2043 2049:3067 3073:4091 4097:5115 5121:6139 6145:7163 7169:8187 8193:9211 9217:10235 10241:11259 11265:12283 12289:13307 13313:14331 14337:15355 15361:16379" x14ac:dyDescent="0.25">
      <c r="A18" s="6" t="s">
        <v>59</v>
      </c>
      <c r="B18" s="6" t="s">
        <v>60</v>
      </c>
      <c r="C18" s="6" t="s">
        <v>24</v>
      </c>
      <c r="D18" s="16">
        <v>7.6E-3</v>
      </c>
      <c r="E18" s="6" t="s">
        <v>8</v>
      </c>
      <c r="F18" s="6" t="s">
        <v>15</v>
      </c>
      <c r="H18" s="6" t="str">
        <f>Intro!$B$4</f>
        <v>ecoinvent-3.10-cutoff</v>
      </c>
    </row>
    <row r="19" spans="1:1019 1025:2043 2049:3067 3073:4091 4097:5115 5121:6139 6145:7163 7169:8187 8193:9211 9217:10235 10241:11259 11265:12283 12289:13307 13313:14331 14337:15355 15361:16379" x14ac:dyDescent="0.25">
      <c r="A19" s="6" t="s">
        <v>158</v>
      </c>
      <c r="B19" s="6" t="s">
        <v>159</v>
      </c>
      <c r="C19" s="6" t="s">
        <v>24</v>
      </c>
      <c r="D19" s="16">
        <v>2.3E-2</v>
      </c>
      <c r="E19" s="6" t="s">
        <v>8</v>
      </c>
      <c r="F19" s="6" t="s">
        <v>15</v>
      </c>
      <c r="H19" s="6" t="str">
        <f>Intro!$B$4</f>
        <v>ecoinvent-3.10-cutoff</v>
      </c>
    </row>
    <row r="20" spans="1:1019 1025:2043 2049:3067 3073:4091 4097:5115 5121:6139 6145:7163 7169:8187 8193:9211 9217:10235 10241:11259 11265:12283 12289:13307 13313:14331 14337:15355 15361:16379" x14ac:dyDescent="0.25">
      <c r="A20" s="6" t="s">
        <v>163</v>
      </c>
      <c r="B20" s="6" t="s">
        <v>164</v>
      </c>
      <c r="C20" s="6" t="s">
        <v>18</v>
      </c>
      <c r="D20" s="16">
        <v>3.4000000000000002E-2</v>
      </c>
      <c r="E20" s="6" t="s">
        <v>8</v>
      </c>
      <c r="F20" s="6" t="s">
        <v>15</v>
      </c>
      <c r="H20" s="6" t="str">
        <f>Intro!$B$4</f>
        <v>ecoinvent-3.10-cutoff</v>
      </c>
    </row>
    <row r="21" spans="1:1019 1025:2043 2049:3067 3073:4091 4097:5115 5121:6139 6145:7163 7169:8187 8193:9211 9217:10235 10241:11259 11265:12283 12289:13307 13313:14331 14337:15355 15361:16379" x14ac:dyDescent="0.25">
      <c r="A21" s="6" t="s">
        <v>146</v>
      </c>
      <c r="B21" s="6" t="s">
        <v>147</v>
      </c>
      <c r="C21" s="6" t="s">
        <v>24</v>
      </c>
      <c r="D21" s="16">
        <v>3.3</v>
      </c>
      <c r="E21" s="6" t="s">
        <v>8</v>
      </c>
      <c r="F21" s="6" t="s">
        <v>15</v>
      </c>
      <c r="H21" s="6" t="str">
        <f>Intro!$B$4</f>
        <v>ecoinvent-3.10-cutoff</v>
      </c>
    </row>
    <row r="22" spans="1:1019 1025:2043 2049:3067 3073:4091 4097:5115 5121:6139 6145:7163 7169:8187 8193:9211 9217:10235 10241:11259 11265:12283 12289:13307 13313:14331 14337:15355 15361:16379" x14ac:dyDescent="0.25">
      <c r="A22" s="6" t="s">
        <v>156</v>
      </c>
      <c r="B22" s="6" t="s">
        <v>157</v>
      </c>
      <c r="C22" s="6" t="s">
        <v>24</v>
      </c>
      <c r="D22" s="16">
        <v>1</v>
      </c>
      <c r="E22" s="6" t="s">
        <v>8</v>
      </c>
      <c r="F22" s="6" t="s">
        <v>15</v>
      </c>
      <c r="H22" s="6" t="str">
        <f>Intro!$B$4</f>
        <v>ecoinvent-3.10-cutoff</v>
      </c>
    </row>
    <row r="23" spans="1:1019 1025:2043 2049:3067 3073:4091 4097:5115 5121:6139 6145:7163 7169:8187 8193:9211 9217:10235 10241:11259 11265:12283 12289:13307 13313:14331 14337:15355 15361:16379" x14ac:dyDescent="0.25">
      <c r="A23" s="6" t="s">
        <v>165</v>
      </c>
      <c r="B23" s="6" t="s">
        <v>166</v>
      </c>
      <c r="C23" s="6" t="s">
        <v>24</v>
      </c>
      <c r="D23" s="16">
        <v>3.2859232000000002E-2</v>
      </c>
      <c r="E23" s="6" t="s">
        <v>17</v>
      </c>
      <c r="F23" s="6" t="s">
        <v>15</v>
      </c>
      <c r="H23" s="6" t="str">
        <f>Intro!$B$4</f>
        <v>ecoinvent-3.10-cutoff</v>
      </c>
    </row>
    <row r="24" spans="1:1019 1025:2043 2049:3067 3073:4091 4097:5115 5121:6139 6145:7163 7169:8187 8193:9211 9217:10235 10241:11259 11265:12283 12289:13307 13313:14331 14337:15355 15361:16379" x14ac:dyDescent="0.25">
      <c r="A24" s="6" t="s">
        <v>167</v>
      </c>
      <c r="B24" s="6" t="s">
        <v>168</v>
      </c>
      <c r="C24" s="6" t="s">
        <v>24</v>
      </c>
      <c r="D24" s="16">
        <v>2.6585139999999998E-3</v>
      </c>
      <c r="E24" s="6" t="s">
        <v>17</v>
      </c>
      <c r="F24" s="6" t="s">
        <v>15</v>
      </c>
      <c r="H24" s="6" t="str">
        <f>Intro!$B$4</f>
        <v>ecoinvent-3.10-cutoff</v>
      </c>
    </row>
    <row r="25" spans="1:1019 1025:2043 2049:3067 3073:4091 4097:5115 5121:6139 6145:7163 7169:8187 8193:9211 9217:10235 10241:11259 11265:12283 12289:13307 13313:14331 14337:15355 15361:16379" x14ac:dyDescent="0.25">
      <c r="A25" s="6" t="s">
        <v>23</v>
      </c>
      <c r="B25" s="6" t="s">
        <v>25</v>
      </c>
      <c r="C25" s="6" t="s">
        <v>24</v>
      </c>
      <c r="D25" s="16">
        <v>2.2225175999999999E-2</v>
      </c>
      <c r="E25" s="6" t="s">
        <v>17</v>
      </c>
      <c r="F25" s="6" t="s">
        <v>15</v>
      </c>
      <c r="H25" s="6" t="str">
        <f>Intro!$B$4</f>
        <v>ecoinvent-3.10-cutoff</v>
      </c>
    </row>
    <row r="26" spans="1:1019 1025:2043 2049:3067 3073:4091 4097:5115 5121:6139 6145:7163 7169:8187 8193:9211 9217:10235 10241:11259 11265:12283 12289:13307 13313:14331 14337:15355 15361:16379" x14ac:dyDescent="0.25">
      <c r="A26" s="6" t="s">
        <v>169</v>
      </c>
      <c r="B26" s="6" t="s">
        <v>170</v>
      </c>
      <c r="C26" s="6" t="s">
        <v>18</v>
      </c>
      <c r="D26" s="16">
        <v>6.3697992999999994E-2</v>
      </c>
      <c r="E26" s="6" t="s">
        <v>17</v>
      </c>
      <c r="F26" s="6" t="s">
        <v>15</v>
      </c>
      <c r="H26" s="6" t="str">
        <f>Intro!$B$4</f>
        <v>ecoinvent-3.10-cutoff</v>
      </c>
    </row>
    <row r="27" spans="1:1019 1025:2043 2049:3067 3073:4091 4097:5115 5121:6139 6145:7163 7169:8187 8193:9211 9217:10235 10241:11259 11265:12283 12289:13307 13313:14331 14337:15355 15361:16379" x14ac:dyDescent="0.25">
      <c r="A27" s="6" t="s">
        <v>65</v>
      </c>
      <c r="B27" s="6" t="s">
        <v>66</v>
      </c>
      <c r="C27" s="6" t="s">
        <v>24</v>
      </c>
      <c r="D27" s="16">
        <v>-1.9E-2</v>
      </c>
      <c r="E27" s="6" t="s">
        <v>48</v>
      </c>
      <c r="F27" s="6" t="s">
        <v>15</v>
      </c>
      <c r="H27" s="6" t="str">
        <f>Intro!$B$4</f>
        <v>ecoinvent-3.10-cutoff</v>
      </c>
    </row>
    <row r="28" spans="1:1019 1025:2043 2049:3067 3073:4091 4097:5115 5121:6139 6145:7163 7169:8187 8193:9211 9217:10235 10241:11259 11265:12283 12289:13307 13313:14331 14337:15355 15361:16379" x14ac:dyDescent="0.25">
      <c r="A28" s="6" t="s">
        <v>173</v>
      </c>
      <c r="B28" s="6" t="s">
        <v>174</v>
      </c>
      <c r="C28" s="6" t="s">
        <v>18</v>
      </c>
      <c r="D28" s="14">
        <v>4.0000000000000001E-10</v>
      </c>
      <c r="E28" s="6" t="s">
        <v>7</v>
      </c>
      <c r="F28" s="6" t="s">
        <v>15</v>
      </c>
      <c r="H28" s="6" t="str">
        <f>Intro!$B$4</f>
        <v>ecoinvent-3.10-cutoff</v>
      </c>
    </row>
    <row r="29" spans="1:1019 1025:2043 2049:3067 3073:4091 4097:5115 5121:6139 6145:7163 7169:8187 8193:9211 9217:10235 10241:11259 11265:12283 12289:13307 13313:14331 14337:15355 15361:16379" x14ac:dyDescent="0.25">
      <c r="A29" s="6" t="s">
        <v>175</v>
      </c>
      <c r="D29" s="16">
        <v>1.9E-2</v>
      </c>
      <c r="E29" s="6" t="s">
        <v>48</v>
      </c>
      <c r="F29" s="6" t="s">
        <v>43</v>
      </c>
      <c r="G29" s="6" t="s">
        <v>176</v>
      </c>
      <c r="H29" s="6" t="str">
        <f>Intro!$B$5</f>
        <v>ecoinvent-3.10-biosphere</v>
      </c>
    </row>
    <row r="30" spans="1:1019 1025:2043 2049:3067 3073:4091 4097:5115 5121:6139 6145:7163 7169:8187 8193:9211 9217:10235 10241:11259 11265:12283 12289:13307 13313:14331 14337:15355 15361:16379" x14ac:dyDescent="0.25">
      <c r="A30" s="6" t="s">
        <v>63</v>
      </c>
      <c r="D30" s="16">
        <v>2.3245761180933701E-4</v>
      </c>
      <c r="E30" s="6" t="s">
        <v>48</v>
      </c>
      <c r="F30" s="6" t="s">
        <v>43</v>
      </c>
      <c r="G30" s="6" t="s">
        <v>177</v>
      </c>
      <c r="H30" s="6" t="str">
        <f>Intro!$B$5</f>
        <v>ecoinvent-3.10-biosphere</v>
      </c>
    </row>
    <row r="31" spans="1:1019 1025:2043 2049:3067 3073:4091 4097:5115 5121:6139 6145:7163 7169:8187 8193:9211 9217:10235 10241:11259 11265:12283 12289:13307 13313:14331 14337:15355 15361:16379" s="4" customFormat="1" x14ac:dyDescent="0.25">
      <c r="A31" s="8"/>
      <c r="B31" s="8"/>
      <c r="C31" s="8"/>
      <c r="D31" s="8"/>
      <c r="E31" s="8"/>
      <c r="F31" s="8"/>
      <c r="G31" s="8"/>
      <c r="H31" s="8"/>
    </row>
    <row r="32" spans="1:1019 1025:2043 2049:3067 3073:4091 4097:5115 5121:6139 6145:7163 7169:8187 8193:9211 9217:10235 10241:11259 11265:12283 12289:13307 13313:14331 14337:15355 15361:16379" s="3" customFormat="1" x14ac:dyDescent="0.25">
      <c r="A32" s="10" t="s">
        <v>1</v>
      </c>
      <c r="B32" s="10" t="s">
        <v>520</v>
      </c>
      <c r="C32" s="10"/>
      <c r="D32" s="9"/>
      <c r="E32" s="9"/>
      <c r="F32" s="9"/>
      <c r="G32" s="9"/>
      <c r="H32" s="9"/>
      <c r="I32" s="17"/>
      <c r="J32" s="17"/>
      <c r="K32" s="17"/>
      <c r="Q32" s="17"/>
      <c r="R32" s="17"/>
      <c r="S32" s="17"/>
      <c r="Y32" s="17"/>
      <c r="Z32" s="17"/>
      <c r="AA32" s="17"/>
      <c r="AG32" s="17"/>
      <c r="AH32" s="17"/>
      <c r="AI32" s="17"/>
      <c r="AO32" s="17"/>
      <c r="AP32" s="17"/>
      <c r="AQ32" s="17"/>
      <c r="AW32" s="17"/>
      <c r="AX32" s="17"/>
      <c r="AY32" s="17"/>
      <c r="BE32" s="17"/>
      <c r="BF32" s="17"/>
      <c r="BG32" s="17"/>
      <c r="BM32" s="17"/>
      <c r="BN32" s="17"/>
      <c r="BO32" s="17"/>
      <c r="BU32" s="17"/>
      <c r="BV32" s="17"/>
      <c r="BW32" s="17"/>
      <c r="CC32" s="17"/>
      <c r="CD32" s="17"/>
      <c r="CE32" s="17"/>
      <c r="CK32" s="17"/>
      <c r="CL32" s="17"/>
      <c r="CM32" s="17"/>
      <c r="CS32" s="17"/>
      <c r="CT32" s="17"/>
      <c r="CU32" s="17"/>
      <c r="DA32" s="17"/>
      <c r="DB32" s="17"/>
      <c r="DC32" s="17"/>
      <c r="DI32" s="17"/>
      <c r="DJ32" s="17"/>
      <c r="DK32" s="17"/>
      <c r="DQ32" s="17"/>
      <c r="DR32" s="17"/>
      <c r="DS32" s="17"/>
      <c r="DY32" s="17"/>
      <c r="DZ32" s="17"/>
      <c r="EA32" s="17"/>
      <c r="EG32" s="17"/>
      <c r="EH32" s="17"/>
      <c r="EI32" s="17"/>
      <c r="EO32" s="17"/>
      <c r="EP32" s="17"/>
      <c r="EQ32" s="17"/>
      <c r="EW32" s="17"/>
      <c r="EX32" s="17"/>
      <c r="EY32" s="17"/>
      <c r="FE32" s="17"/>
      <c r="FF32" s="17"/>
      <c r="FG32" s="17"/>
      <c r="FM32" s="17"/>
      <c r="FN32" s="17"/>
      <c r="FO32" s="17"/>
      <c r="FU32" s="17"/>
      <c r="FV32" s="17"/>
      <c r="FW32" s="17"/>
      <c r="GC32" s="17"/>
      <c r="GD32" s="17"/>
      <c r="GE32" s="17"/>
      <c r="GK32" s="17"/>
      <c r="GL32" s="17"/>
      <c r="GM32" s="17"/>
      <c r="GS32" s="17"/>
      <c r="GT32" s="17"/>
      <c r="GU32" s="17"/>
      <c r="HA32" s="17"/>
      <c r="HB32" s="17"/>
      <c r="HC32" s="17"/>
      <c r="HI32" s="17"/>
      <c r="HJ32" s="17"/>
      <c r="HK32" s="17"/>
      <c r="HQ32" s="17"/>
      <c r="HR32" s="17"/>
      <c r="HS32" s="17"/>
      <c r="HY32" s="17"/>
      <c r="HZ32" s="17"/>
      <c r="IA32" s="17"/>
      <c r="IG32" s="17"/>
      <c r="IH32" s="17"/>
      <c r="II32" s="17"/>
      <c r="IO32" s="17"/>
      <c r="IP32" s="17"/>
      <c r="IQ32" s="17"/>
      <c r="IW32" s="17"/>
      <c r="IX32" s="17"/>
      <c r="IY32" s="17"/>
      <c r="JE32" s="17"/>
      <c r="JF32" s="17"/>
      <c r="JG32" s="17"/>
      <c r="JM32" s="17"/>
      <c r="JN32" s="17"/>
      <c r="JO32" s="17"/>
      <c r="JU32" s="17"/>
      <c r="JV32" s="17"/>
      <c r="JW32" s="17"/>
      <c r="KC32" s="17"/>
      <c r="KD32" s="17"/>
      <c r="KE32" s="17"/>
      <c r="KK32" s="17"/>
      <c r="KL32" s="17"/>
      <c r="KM32" s="17"/>
      <c r="KS32" s="17"/>
      <c r="KT32" s="17"/>
      <c r="KU32" s="17"/>
      <c r="LA32" s="17"/>
      <c r="LB32" s="17"/>
      <c r="LC32" s="17"/>
      <c r="LI32" s="17"/>
      <c r="LJ32" s="17"/>
      <c r="LK32" s="17"/>
      <c r="LQ32" s="17"/>
      <c r="LR32" s="17"/>
      <c r="LS32" s="17"/>
      <c r="LY32" s="17"/>
      <c r="LZ32" s="17"/>
      <c r="MA32" s="17"/>
      <c r="MG32" s="17"/>
      <c r="MH32" s="17"/>
      <c r="MI32" s="17"/>
      <c r="MO32" s="17"/>
      <c r="MP32" s="17"/>
      <c r="MQ32" s="17"/>
      <c r="MW32" s="17"/>
      <c r="MX32" s="17"/>
      <c r="MY32" s="17"/>
      <c r="NE32" s="17"/>
      <c r="NF32" s="17"/>
      <c r="NG32" s="17"/>
      <c r="NM32" s="17"/>
      <c r="NN32" s="17"/>
      <c r="NO32" s="17"/>
      <c r="NU32" s="17"/>
      <c r="NV32" s="17"/>
      <c r="NW32" s="17"/>
      <c r="OC32" s="17"/>
      <c r="OD32" s="17"/>
      <c r="OE32" s="17"/>
      <c r="OK32" s="17"/>
      <c r="OL32" s="17"/>
      <c r="OM32" s="17"/>
      <c r="OS32" s="17"/>
      <c r="OT32" s="17"/>
      <c r="OU32" s="17"/>
      <c r="PA32" s="17"/>
      <c r="PB32" s="17"/>
      <c r="PC32" s="17"/>
      <c r="PI32" s="17"/>
      <c r="PJ32" s="17"/>
      <c r="PK32" s="17"/>
      <c r="PQ32" s="17"/>
      <c r="PR32" s="17"/>
      <c r="PS32" s="17"/>
      <c r="PY32" s="17"/>
      <c r="PZ32" s="17"/>
      <c r="QA32" s="17"/>
      <c r="QG32" s="17"/>
      <c r="QH32" s="17"/>
      <c r="QI32" s="17"/>
      <c r="QO32" s="17"/>
      <c r="QP32" s="17"/>
      <c r="QQ32" s="17"/>
      <c r="QW32" s="17"/>
      <c r="QX32" s="17"/>
      <c r="QY32" s="17"/>
      <c r="RE32" s="17"/>
      <c r="RF32" s="17"/>
      <c r="RG32" s="17"/>
      <c r="RM32" s="17"/>
      <c r="RN32" s="17"/>
      <c r="RO32" s="17"/>
      <c r="RU32" s="17"/>
      <c r="RV32" s="17"/>
      <c r="RW32" s="17"/>
      <c r="SC32" s="17"/>
      <c r="SD32" s="17"/>
      <c r="SE32" s="17"/>
      <c r="SK32" s="17"/>
      <c r="SL32" s="17"/>
      <c r="SM32" s="17"/>
      <c r="SS32" s="17"/>
      <c r="ST32" s="17"/>
      <c r="SU32" s="17"/>
      <c r="TA32" s="17"/>
      <c r="TB32" s="17"/>
      <c r="TC32" s="17"/>
      <c r="TI32" s="17"/>
      <c r="TJ32" s="17"/>
      <c r="TK32" s="17"/>
      <c r="TQ32" s="17"/>
      <c r="TR32" s="17"/>
      <c r="TS32" s="17"/>
      <c r="TY32" s="17"/>
      <c r="TZ32" s="17"/>
      <c r="UA32" s="17"/>
      <c r="UG32" s="17"/>
      <c r="UH32" s="17"/>
      <c r="UI32" s="17"/>
      <c r="UO32" s="17"/>
      <c r="UP32" s="17"/>
      <c r="UQ32" s="17"/>
      <c r="UW32" s="17"/>
      <c r="UX32" s="17"/>
      <c r="UY32" s="17"/>
      <c r="VE32" s="17"/>
      <c r="VF32" s="17"/>
      <c r="VG32" s="17"/>
      <c r="VM32" s="17"/>
      <c r="VN32" s="17"/>
      <c r="VO32" s="17"/>
      <c r="VU32" s="17"/>
      <c r="VV32" s="17"/>
      <c r="VW32" s="17"/>
      <c r="WC32" s="17"/>
      <c r="WD32" s="17"/>
      <c r="WE32" s="17"/>
      <c r="WK32" s="17"/>
      <c r="WL32" s="17"/>
      <c r="WM32" s="17"/>
      <c r="WS32" s="17"/>
      <c r="WT32" s="17"/>
      <c r="WU32" s="17"/>
      <c r="XA32" s="17"/>
      <c r="XB32" s="17"/>
      <c r="XC32" s="17"/>
      <c r="XI32" s="17"/>
      <c r="XJ32" s="17"/>
      <c r="XK32" s="17"/>
      <c r="XQ32" s="17"/>
      <c r="XR32" s="17"/>
      <c r="XS32" s="17"/>
      <c r="XY32" s="17"/>
      <c r="XZ32" s="17"/>
      <c r="YA32" s="17"/>
      <c r="YG32" s="17"/>
      <c r="YH32" s="17"/>
      <c r="YI32" s="17"/>
      <c r="YO32" s="17"/>
      <c r="YP32" s="17"/>
      <c r="YQ32" s="17"/>
      <c r="YW32" s="17"/>
      <c r="YX32" s="17"/>
      <c r="YY32" s="17"/>
      <c r="ZE32" s="17"/>
      <c r="ZF32" s="17"/>
      <c r="ZG32" s="17"/>
      <c r="ZM32" s="17"/>
      <c r="ZN32" s="17"/>
      <c r="ZO32" s="17"/>
      <c r="ZU32" s="17"/>
      <c r="ZV32" s="17"/>
      <c r="ZW32" s="17"/>
      <c r="AAC32" s="17"/>
      <c r="AAD32" s="17"/>
      <c r="AAE32" s="17"/>
      <c r="AAK32" s="17"/>
      <c r="AAL32" s="17"/>
      <c r="AAM32" s="17"/>
      <c r="AAS32" s="17"/>
      <c r="AAT32" s="17"/>
      <c r="AAU32" s="17"/>
      <c r="ABA32" s="17"/>
      <c r="ABB32" s="17"/>
      <c r="ABC32" s="17"/>
      <c r="ABI32" s="17"/>
      <c r="ABJ32" s="17"/>
      <c r="ABK32" s="17"/>
      <c r="ABQ32" s="17"/>
      <c r="ABR32" s="17"/>
      <c r="ABS32" s="17"/>
      <c r="ABY32" s="17"/>
      <c r="ABZ32" s="17"/>
      <c r="ACA32" s="17"/>
      <c r="ACG32" s="17"/>
      <c r="ACH32" s="17"/>
      <c r="ACI32" s="17"/>
      <c r="ACO32" s="17"/>
      <c r="ACP32" s="17"/>
      <c r="ACQ32" s="17"/>
      <c r="ACW32" s="17"/>
      <c r="ACX32" s="17"/>
      <c r="ACY32" s="17"/>
      <c r="ADE32" s="17"/>
      <c r="ADF32" s="17"/>
      <c r="ADG32" s="17"/>
      <c r="ADM32" s="17"/>
      <c r="ADN32" s="17"/>
      <c r="ADO32" s="17"/>
      <c r="ADU32" s="17"/>
      <c r="ADV32" s="17"/>
      <c r="ADW32" s="17"/>
      <c r="AEC32" s="17"/>
      <c r="AED32" s="17"/>
      <c r="AEE32" s="17"/>
      <c r="AEK32" s="17"/>
      <c r="AEL32" s="17"/>
      <c r="AEM32" s="17"/>
      <c r="AES32" s="17"/>
      <c r="AET32" s="17"/>
      <c r="AEU32" s="17"/>
      <c r="AFA32" s="17"/>
      <c r="AFB32" s="17"/>
      <c r="AFC32" s="17"/>
      <c r="AFI32" s="17"/>
      <c r="AFJ32" s="17"/>
      <c r="AFK32" s="17"/>
      <c r="AFQ32" s="17"/>
      <c r="AFR32" s="17"/>
      <c r="AFS32" s="17"/>
      <c r="AFY32" s="17"/>
      <c r="AFZ32" s="17"/>
      <c r="AGA32" s="17"/>
      <c r="AGG32" s="17"/>
      <c r="AGH32" s="17"/>
      <c r="AGI32" s="17"/>
      <c r="AGO32" s="17"/>
      <c r="AGP32" s="17"/>
      <c r="AGQ32" s="17"/>
      <c r="AGW32" s="17"/>
      <c r="AGX32" s="17"/>
      <c r="AGY32" s="17"/>
      <c r="AHE32" s="17"/>
      <c r="AHF32" s="17"/>
      <c r="AHG32" s="17"/>
      <c r="AHM32" s="17"/>
      <c r="AHN32" s="17"/>
      <c r="AHO32" s="17"/>
      <c r="AHU32" s="17"/>
      <c r="AHV32" s="17"/>
      <c r="AHW32" s="17"/>
      <c r="AIC32" s="17"/>
      <c r="AID32" s="17"/>
      <c r="AIE32" s="17"/>
      <c r="AIK32" s="17"/>
      <c r="AIL32" s="17"/>
      <c r="AIM32" s="17"/>
      <c r="AIS32" s="17"/>
      <c r="AIT32" s="17"/>
      <c r="AIU32" s="17"/>
      <c r="AJA32" s="17"/>
      <c r="AJB32" s="17"/>
      <c r="AJC32" s="17"/>
      <c r="AJI32" s="17"/>
      <c r="AJJ32" s="17"/>
      <c r="AJK32" s="17"/>
      <c r="AJQ32" s="17"/>
      <c r="AJR32" s="17"/>
      <c r="AJS32" s="17"/>
      <c r="AJY32" s="17"/>
      <c r="AJZ32" s="17"/>
      <c r="AKA32" s="17"/>
      <c r="AKG32" s="17"/>
      <c r="AKH32" s="17"/>
      <c r="AKI32" s="17"/>
      <c r="AKO32" s="17"/>
      <c r="AKP32" s="17"/>
      <c r="AKQ32" s="17"/>
      <c r="AKW32" s="17"/>
      <c r="AKX32" s="17"/>
      <c r="AKY32" s="17"/>
      <c r="ALE32" s="17"/>
      <c r="ALF32" s="17"/>
      <c r="ALG32" s="17"/>
      <c r="ALM32" s="17"/>
      <c r="ALN32" s="17"/>
      <c r="ALO32" s="17"/>
      <c r="ALU32" s="17"/>
      <c r="ALV32" s="17"/>
      <c r="ALW32" s="17"/>
      <c r="AMC32" s="17"/>
      <c r="AMD32" s="17"/>
      <c r="AME32" s="17"/>
      <c r="AMK32" s="17"/>
      <c r="AML32" s="17"/>
      <c r="AMM32" s="17"/>
      <c r="AMS32" s="17"/>
      <c r="AMT32" s="17"/>
      <c r="AMU32" s="17"/>
      <c r="ANA32" s="17"/>
      <c r="ANB32" s="17"/>
      <c r="ANC32" s="17"/>
      <c r="ANI32" s="17"/>
      <c r="ANJ32" s="17"/>
      <c r="ANK32" s="17"/>
      <c r="ANQ32" s="17"/>
      <c r="ANR32" s="17"/>
      <c r="ANS32" s="17"/>
      <c r="ANY32" s="17"/>
      <c r="ANZ32" s="17"/>
      <c r="AOA32" s="17"/>
      <c r="AOG32" s="17"/>
      <c r="AOH32" s="17"/>
      <c r="AOI32" s="17"/>
      <c r="AOO32" s="17"/>
      <c r="AOP32" s="17"/>
      <c r="AOQ32" s="17"/>
      <c r="AOW32" s="17"/>
      <c r="AOX32" s="17"/>
      <c r="AOY32" s="17"/>
      <c r="APE32" s="17"/>
      <c r="APF32" s="17"/>
      <c r="APG32" s="17"/>
      <c r="APM32" s="17"/>
      <c r="APN32" s="17"/>
      <c r="APO32" s="17"/>
      <c r="APU32" s="17"/>
      <c r="APV32" s="17"/>
      <c r="APW32" s="17"/>
      <c r="AQC32" s="17"/>
      <c r="AQD32" s="17"/>
      <c r="AQE32" s="17"/>
      <c r="AQK32" s="17"/>
      <c r="AQL32" s="17"/>
      <c r="AQM32" s="17"/>
      <c r="AQS32" s="17"/>
      <c r="AQT32" s="17"/>
      <c r="AQU32" s="17"/>
      <c r="ARA32" s="17"/>
      <c r="ARB32" s="17"/>
      <c r="ARC32" s="17"/>
      <c r="ARI32" s="17"/>
      <c r="ARJ32" s="17"/>
      <c r="ARK32" s="17"/>
      <c r="ARQ32" s="17"/>
      <c r="ARR32" s="17"/>
      <c r="ARS32" s="17"/>
      <c r="ARY32" s="17"/>
      <c r="ARZ32" s="17"/>
      <c r="ASA32" s="17"/>
      <c r="ASG32" s="17"/>
      <c r="ASH32" s="17"/>
      <c r="ASI32" s="17"/>
      <c r="ASO32" s="17"/>
      <c r="ASP32" s="17"/>
      <c r="ASQ32" s="17"/>
      <c r="ASW32" s="17"/>
      <c r="ASX32" s="17"/>
      <c r="ASY32" s="17"/>
      <c r="ATE32" s="17"/>
      <c r="ATF32" s="17"/>
      <c r="ATG32" s="17"/>
      <c r="ATM32" s="17"/>
      <c r="ATN32" s="17"/>
      <c r="ATO32" s="17"/>
      <c r="ATU32" s="17"/>
      <c r="ATV32" s="17"/>
      <c r="ATW32" s="17"/>
      <c r="AUC32" s="17"/>
      <c r="AUD32" s="17"/>
      <c r="AUE32" s="17"/>
      <c r="AUK32" s="17"/>
      <c r="AUL32" s="17"/>
      <c r="AUM32" s="17"/>
      <c r="AUS32" s="17"/>
      <c r="AUT32" s="17"/>
      <c r="AUU32" s="17"/>
      <c r="AVA32" s="17"/>
      <c r="AVB32" s="17"/>
      <c r="AVC32" s="17"/>
      <c r="AVI32" s="17"/>
      <c r="AVJ32" s="17"/>
      <c r="AVK32" s="17"/>
      <c r="AVQ32" s="17"/>
      <c r="AVR32" s="17"/>
      <c r="AVS32" s="17"/>
      <c r="AVY32" s="17"/>
      <c r="AVZ32" s="17"/>
      <c r="AWA32" s="17"/>
      <c r="AWG32" s="17"/>
      <c r="AWH32" s="17"/>
      <c r="AWI32" s="17"/>
      <c r="AWO32" s="17"/>
      <c r="AWP32" s="17"/>
      <c r="AWQ32" s="17"/>
      <c r="AWW32" s="17"/>
      <c r="AWX32" s="17"/>
      <c r="AWY32" s="17"/>
      <c r="AXE32" s="17"/>
      <c r="AXF32" s="17"/>
      <c r="AXG32" s="17"/>
      <c r="AXM32" s="17"/>
      <c r="AXN32" s="17"/>
      <c r="AXO32" s="17"/>
      <c r="AXU32" s="17"/>
      <c r="AXV32" s="17"/>
      <c r="AXW32" s="17"/>
      <c r="AYC32" s="17"/>
      <c r="AYD32" s="17"/>
      <c r="AYE32" s="17"/>
      <c r="AYK32" s="17"/>
      <c r="AYL32" s="17"/>
      <c r="AYM32" s="17"/>
      <c r="AYS32" s="17"/>
      <c r="AYT32" s="17"/>
      <c r="AYU32" s="17"/>
      <c r="AZA32" s="17"/>
      <c r="AZB32" s="17"/>
      <c r="AZC32" s="17"/>
      <c r="AZI32" s="17"/>
      <c r="AZJ32" s="17"/>
      <c r="AZK32" s="17"/>
      <c r="AZQ32" s="17"/>
      <c r="AZR32" s="17"/>
      <c r="AZS32" s="17"/>
      <c r="AZY32" s="17"/>
      <c r="AZZ32" s="17"/>
      <c r="BAA32" s="17"/>
      <c r="BAG32" s="17"/>
      <c r="BAH32" s="17"/>
      <c r="BAI32" s="17"/>
      <c r="BAO32" s="17"/>
      <c r="BAP32" s="17"/>
      <c r="BAQ32" s="17"/>
      <c r="BAW32" s="17"/>
      <c r="BAX32" s="17"/>
      <c r="BAY32" s="17"/>
      <c r="BBE32" s="17"/>
      <c r="BBF32" s="17"/>
      <c r="BBG32" s="17"/>
      <c r="BBM32" s="17"/>
      <c r="BBN32" s="17"/>
      <c r="BBO32" s="17"/>
      <c r="BBU32" s="17"/>
      <c r="BBV32" s="17"/>
      <c r="BBW32" s="17"/>
      <c r="BCC32" s="17"/>
      <c r="BCD32" s="17"/>
      <c r="BCE32" s="17"/>
      <c r="BCK32" s="17"/>
      <c r="BCL32" s="17"/>
      <c r="BCM32" s="17"/>
      <c r="BCS32" s="17"/>
      <c r="BCT32" s="17"/>
      <c r="BCU32" s="17"/>
      <c r="BDA32" s="17"/>
      <c r="BDB32" s="17"/>
      <c r="BDC32" s="17"/>
      <c r="BDI32" s="17"/>
      <c r="BDJ32" s="17"/>
      <c r="BDK32" s="17"/>
      <c r="BDQ32" s="17"/>
      <c r="BDR32" s="17"/>
      <c r="BDS32" s="17"/>
      <c r="BDY32" s="17"/>
      <c r="BDZ32" s="17"/>
      <c r="BEA32" s="17"/>
      <c r="BEG32" s="17"/>
      <c r="BEH32" s="17"/>
      <c r="BEI32" s="17"/>
      <c r="BEO32" s="17"/>
      <c r="BEP32" s="17"/>
      <c r="BEQ32" s="17"/>
      <c r="BEW32" s="17"/>
      <c r="BEX32" s="17"/>
      <c r="BEY32" s="17"/>
      <c r="BFE32" s="17"/>
      <c r="BFF32" s="17"/>
      <c r="BFG32" s="17"/>
      <c r="BFM32" s="17"/>
      <c r="BFN32" s="17"/>
      <c r="BFO32" s="17"/>
      <c r="BFU32" s="17"/>
      <c r="BFV32" s="17"/>
      <c r="BFW32" s="17"/>
      <c r="BGC32" s="17"/>
      <c r="BGD32" s="17"/>
      <c r="BGE32" s="17"/>
      <c r="BGK32" s="17"/>
      <c r="BGL32" s="17"/>
      <c r="BGM32" s="17"/>
      <c r="BGS32" s="17"/>
      <c r="BGT32" s="17"/>
      <c r="BGU32" s="17"/>
      <c r="BHA32" s="17"/>
      <c r="BHB32" s="17"/>
      <c r="BHC32" s="17"/>
      <c r="BHI32" s="17"/>
      <c r="BHJ32" s="17"/>
      <c r="BHK32" s="17"/>
      <c r="BHQ32" s="17"/>
      <c r="BHR32" s="17"/>
      <c r="BHS32" s="17"/>
      <c r="BHY32" s="17"/>
      <c r="BHZ32" s="17"/>
      <c r="BIA32" s="17"/>
      <c r="BIG32" s="17"/>
      <c r="BIH32" s="17"/>
      <c r="BII32" s="17"/>
      <c r="BIO32" s="17"/>
      <c r="BIP32" s="17"/>
      <c r="BIQ32" s="17"/>
      <c r="BIW32" s="17"/>
      <c r="BIX32" s="17"/>
      <c r="BIY32" s="17"/>
      <c r="BJE32" s="17"/>
      <c r="BJF32" s="17"/>
      <c r="BJG32" s="17"/>
      <c r="BJM32" s="17"/>
      <c r="BJN32" s="17"/>
      <c r="BJO32" s="17"/>
      <c r="BJU32" s="17"/>
      <c r="BJV32" s="17"/>
      <c r="BJW32" s="17"/>
      <c r="BKC32" s="17"/>
      <c r="BKD32" s="17"/>
      <c r="BKE32" s="17"/>
      <c r="BKK32" s="17"/>
      <c r="BKL32" s="17"/>
      <c r="BKM32" s="17"/>
      <c r="BKS32" s="17"/>
      <c r="BKT32" s="17"/>
      <c r="BKU32" s="17"/>
      <c r="BLA32" s="17"/>
      <c r="BLB32" s="17"/>
      <c r="BLC32" s="17"/>
      <c r="BLI32" s="17"/>
      <c r="BLJ32" s="17"/>
      <c r="BLK32" s="17"/>
      <c r="BLQ32" s="17"/>
      <c r="BLR32" s="17"/>
      <c r="BLS32" s="17"/>
      <c r="BLY32" s="17"/>
      <c r="BLZ32" s="17"/>
      <c r="BMA32" s="17"/>
      <c r="BMG32" s="17"/>
      <c r="BMH32" s="17"/>
      <c r="BMI32" s="17"/>
      <c r="BMO32" s="17"/>
      <c r="BMP32" s="17"/>
      <c r="BMQ32" s="17"/>
      <c r="BMW32" s="17"/>
      <c r="BMX32" s="17"/>
      <c r="BMY32" s="17"/>
      <c r="BNE32" s="17"/>
      <c r="BNF32" s="17"/>
      <c r="BNG32" s="17"/>
      <c r="BNM32" s="17"/>
      <c r="BNN32" s="17"/>
      <c r="BNO32" s="17"/>
      <c r="BNU32" s="17"/>
      <c r="BNV32" s="17"/>
      <c r="BNW32" s="17"/>
      <c r="BOC32" s="17"/>
      <c r="BOD32" s="17"/>
      <c r="BOE32" s="17"/>
      <c r="BOK32" s="17"/>
      <c r="BOL32" s="17"/>
      <c r="BOM32" s="17"/>
      <c r="BOS32" s="17"/>
      <c r="BOT32" s="17"/>
      <c r="BOU32" s="17"/>
      <c r="BPA32" s="17"/>
      <c r="BPB32" s="17"/>
      <c r="BPC32" s="17"/>
      <c r="BPI32" s="17"/>
      <c r="BPJ32" s="17"/>
      <c r="BPK32" s="17"/>
      <c r="BPQ32" s="17"/>
      <c r="BPR32" s="17"/>
      <c r="BPS32" s="17"/>
      <c r="BPY32" s="17"/>
      <c r="BPZ32" s="17"/>
      <c r="BQA32" s="17"/>
      <c r="BQG32" s="17"/>
      <c r="BQH32" s="17"/>
      <c r="BQI32" s="17"/>
      <c r="BQO32" s="17"/>
      <c r="BQP32" s="17"/>
      <c r="BQQ32" s="17"/>
      <c r="BQW32" s="17"/>
      <c r="BQX32" s="17"/>
      <c r="BQY32" s="17"/>
      <c r="BRE32" s="17"/>
      <c r="BRF32" s="17"/>
      <c r="BRG32" s="17"/>
      <c r="BRM32" s="17"/>
      <c r="BRN32" s="17"/>
      <c r="BRO32" s="17"/>
      <c r="BRU32" s="17"/>
      <c r="BRV32" s="17"/>
      <c r="BRW32" s="17"/>
      <c r="BSC32" s="17"/>
      <c r="BSD32" s="17"/>
      <c r="BSE32" s="17"/>
      <c r="BSK32" s="17"/>
      <c r="BSL32" s="17"/>
      <c r="BSM32" s="17"/>
      <c r="BSS32" s="17"/>
      <c r="BST32" s="17"/>
      <c r="BSU32" s="17"/>
      <c r="BTA32" s="17"/>
      <c r="BTB32" s="17"/>
      <c r="BTC32" s="17"/>
      <c r="BTI32" s="17"/>
      <c r="BTJ32" s="17"/>
      <c r="BTK32" s="17"/>
      <c r="BTQ32" s="17"/>
      <c r="BTR32" s="17"/>
      <c r="BTS32" s="17"/>
      <c r="BTY32" s="17"/>
      <c r="BTZ32" s="17"/>
      <c r="BUA32" s="17"/>
      <c r="BUG32" s="17"/>
      <c r="BUH32" s="17"/>
      <c r="BUI32" s="17"/>
      <c r="BUO32" s="17"/>
      <c r="BUP32" s="17"/>
      <c r="BUQ32" s="17"/>
      <c r="BUW32" s="17"/>
      <c r="BUX32" s="17"/>
      <c r="BUY32" s="17"/>
      <c r="BVE32" s="17"/>
      <c r="BVF32" s="17"/>
      <c r="BVG32" s="17"/>
      <c r="BVM32" s="17"/>
      <c r="BVN32" s="17"/>
      <c r="BVO32" s="17"/>
      <c r="BVU32" s="17"/>
      <c r="BVV32" s="17"/>
      <c r="BVW32" s="17"/>
      <c r="BWC32" s="17"/>
      <c r="BWD32" s="17"/>
      <c r="BWE32" s="17"/>
      <c r="BWK32" s="17"/>
      <c r="BWL32" s="17"/>
      <c r="BWM32" s="17"/>
      <c r="BWS32" s="17"/>
      <c r="BWT32" s="17"/>
      <c r="BWU32" s="17"/>
      <c r="BXA32" s="17"/>
      <c r="BXB32" s="17"/>
      <c r="BXC32" s="17"/>
      <c r="BXI32" s="17"/>
      <c r="BXJ32" s="17"/>
      <c r="BXK32" s="17"/>
      <c r="BXQ32" s="17"/>
      <c r="BXR32" s="17"/>
      <c r="BXS32" s="17"/>
      <c r="BXY32" s="17"/>
      <c r="BXZ32" s="17"/>
      <c r="BYA32" s="17"/>
      <c r="BYG32" s="17"/>
      <c r="BYH32" s="17"/>
      <c r="BYI32" s="17"/>
      <c r="BYO32" s="17"/>
      <c r="BYP32" s="17"/>
      <c r="BYQ32" s="17"/>
      <c r="BYW32" s="17"/>
      <c r="BYX32" s="17"/>
      <c r="BYY32" s="17"/>
      <c r="BZE32" s="17"/>
      <c r="BZF32" s="17"/>
      <c r="BZG32" s="17"/>
      <c r="BZM32" s="17"/>
      <c r="BZN32" s="17"/>
      <c r="BZO32" s="17"/>
      <c r="BZU32" s="17"/>
      <c r="BZV32" s="17"/>
      <c r="BZW32" s="17"/>
      <c r="CAC32" s="17"/>
      <c r="CAD32" s="17"/>
      <c r="CAE32" s="17"/>
      <c r="CAK32" s="17"/>
      <c r="CAL32" s="17"/>
      <c r="CAM32" s="17"/>
      <c r="CAS32" s="17"/>
      <c r="CAT32" s="17"/>
      <c r="CAU32" s="17"/>
      <c r="CBA32" s="17"/>
      <c r="CBB32" s="17"/>
      <c r="CBC32" s="17"/>
      <c r="CBI32" s="17"/>
      <c r="CBJ32" s="17"/>
      <c r="CBK32" s="17"/>
      <c r="CBQ32" s="17"/>
      <c r="CBR32" s="17"/>
      <c r="CBS32" s="17"/>
      <c r="CBY32" s="17"/>
      <c r="CBZ32" s="17"/>
      <c r="CCA32" s="17"/>
      <c r="CCG32" s="17"/>
      <c r="CCH32" s="17"/>
      <c r="CCI32" s="17"/>
      <c r="CCO32" s="17"/>
      <c r="CCP32" s="17"/>
      <c r="CCQ32" s="17"/>
      <c r="CCW32" s="17"/>
      <c r="CCX32" s="17"/>
      <c r="CCY32" s="17"/>
      <c r="CDE32" s="17"/>
      <c r="CDF32" s="17"/>
      <c r="CDG32" s="17"/>
      <c r="CDM32" s="17"/>
      <c r="CDN32" s="17"/>
      <c r="CDO32" s="17"/>
      <c r="CDU32" s="17"/>
      <c r="CDV32" s="17"/>
      <c r="CDW32" s="17"/>
      <c r="CEC32" s="17"/>
      <c r="CED32" s="17"/>
      <c r="CEE32" s="17"/>
      <c r="CEK32" s="17"/>
      <c r="CEL32" s="17"/>
      <c r="CEM32" s="17"/>
      <c r="CES32" s="17"/>
      <c r="CET32" s="17"/>
      <c r="CEU32" s="17"/>
      <c r="CFA32" s="17"/>
      <c r="CFB32" s="17"/>
      <c r="CFC32" s="17"/>
      <c r="CFI32" s="17"/>
      <c r="CFJ32" s="17"/>
      <c r="CFK32" s="17"/>
      <c r="CFQ32" s="17"/>
      <c r="CFR32" s="17"/>
      <c r="CFS32" s="17"/>
      <c r="CFY32" s="17"/>
      <c r="CFZ32" s="17"/>
      <c r="CGA32" s="17"/>
      <c r="CGG32" s="17"/>
      <c r="CGH32" s="17"/>
      <c r="CGI32" s="17"/>
      <c r="CGO32" s="17"/>
      <c r="CGP32" s="17"/>
      <c r="CGQ32" s="17"/>
      <c r="CGW32" s="17"/>
      <c r="CGX32" s="17"/>
      <c r="CGY32" s="17"/>
      <c r="CHE32" s="17"/>
      <c r="CHF32" s="17"/>
      <c r="CHG32" s="17"/>
      <c r="CHM32" s="17"/>
      <c r="CHN32" s="17"/>
      <c r="CHO32" s="17"/>
      <c r="CHU32" s="17"/>
      <c r="CHV32" s="17"/>
      <c r="CHW32" s="17"/>
      <c r="CIC32" s="17"/>
      <c r="CID32" s="17"/>
      <c r="CIE32" s="17"/>
      <c r="CIK32" s="17"/>
      <c r="CIL32" s="17"/>
      <c r="CIM32" s="17"/>
      <c r="CIS32" s="17"/>
      <c r="CIT32" s="17"/>
      <c r="CIU32" s="17"/>
      <c r="CJA32" s="17"/>
      <c r="CJB32" s="17"/>
      <c r="CJC32" s="17"/>
      <c r="CJI32" s="17"/>
      <c r="CJJ32" s="17"/>
      <c r="CJK32" s="17"/>
      <c r="CJQ32" s="17"/>
      <c r="CJR32" s="17"/>
      <c r="CJS32" s="17"/>
      <c r="CJY32" s="17"/>
      <c r="CJZ32" s="17"/>
      <c r="CKA32" s="17"/>
      <c r="CKG32" s="17"/>
      <c r="CKH32" s="17"/>
      <c r="CKI32" s="17"/>
      <c r="CKO32" s="17"/>
      <c r="CKP32" s="17"/>
      <c r="CKQ32" s="17"/>
      <c r="CKW32" s="17"/>
      <c r="CKX32" s="17"/>
      <c r="CKY32" s="17"/>
      <c r="CLE32" s="17"/>
      <c r="CLF32" s="17"/>
      <c r="CLG32" s="17"/>
      <c r="CLM32" s="17"/>
      <c r="CLN32" s="17"/>
      <c r="CLO32" s="17"/>
      <c r="CLU32" s="17"/>
      <c r="CLV32" s="17"/>
      <c r="CLW32" s="17"/>
      <c r="CMC32" s="17"/>
      <c r="CMD32" s="17"/>
      <c r="CME32" s="17"/>
      <c r="CMK32" s="17"/>
      <c r="CML32" s="17"/>
      <c r="CMM32" s="17"/>
      <c r="CMS32" s="17"/>
      <c r="CMT32" s="17"/>
      <c r="CMU32" s="17"/>
      <c r="CNA32" s="17"/>
      <c r="CNB32" s="17"/>
      <c r="CNC32" s="17"/>
      <c r="CNI32" s="17"/>
      <c r="CNJ32" s="17"/>
      <c r="CNK32" s="17"/>
      <c r="CNQ32" s="17"/>
      <c r="CNR32" s="17"/>
      <c r="CNS32" s="17"/>
      <c r="CNY32" s="17"/>
      <c r="CNZ32" s="17"/>
      <c r="COA32" s="17"/>
      <c r="COG32" s="17"/>
      <c r="COH32" s="17"/>
      <c r="COI32" s="17"/>
      <c r="COO32" s="17"/>
      <c r="COP32" s="17"/>
      <c r="COQ32" s="17"/>
      <c r="COW32" s="17"/>
      <c r="COX32" s="17"/>
      <c r="COY32" s="17"/>
      <c r="CPE32" s="17"/>
      <c r="CPF32" s="17"/>
      <c r="CPG32" s="17"/>
      <c r="CPM32" s="17"/>
      <c r="CPN32" s="17"/>
      <c r="CPO32" s="17"/>
      <c r="CPU32" s="17"/>
      <c r="CPV32" s="17"/>
      <c r="CPW32" s="17"/>
      <c r="CQC32" s="17"/>
      <c r="CQD32" s="17"/>
      <c r="CQE32" s="17"/>
      <c r="CQK32" s="17"/>
      <c r="CQL32" s="17"/>
      <c r="CQM32" s="17"/>
      <c r="CQS32" s="17"/>
      <c r="CQT32" s="17"/>
      <c r="CQU32" s="17"/>
      <c r="CRA32" s="17"/>
      <c r="CRB32" s="17"/>
      <c r="CRC32" s="17"/>
      <c r="CRI32" s="17"/>
      <c r="CRJ32" s="17"/>
      <c r="CRK32" s="17"/>
      <c r="CRQ32" s="17"/>
      <c r="CRR32" s="17"/>
      <c r="CRS32" s="17"/>
      <c r="CRY32" s="17"/>
      <c r="CRZ32" s="17"/>
      <c r="CSA32" s="17"/>
      <c r="CSG32" s="17"/>
      <c r="CSH32" s="17"/>
      <c r="CSI32" s="17"/>
      <c r="CSO32" s="17"/>
      <c r="CSP32" s="17"/>
      <c r="CSQ32" s="17"/>
      <c r="CSW32" s="17"/>
      <c r="CSX32" s="17"/>
      <c r="CSY32" s="17"/>
      <c r="CTE32" s="17"/>
      <c r="CTF32" s="17"/>
      <c r="CTG32" s="17"/>
      <c r="CTM32" s="17"/>
      <c r="CTN32" s="17"/>
      <c r="CTO32" s="17"/>
      <c r="CTU32" s="17"/>
      <c r="CTV32" s="17"/>
      <c r="CTW32" s="17"/>
      <c r="CUC32" s="17"/>
      <c r="CUD32" s="17"/>
      <c r="CUE32" s="17"/>
      <c r="CUK32" s="17"/>
      <c r="CUL32" s="17"/>
      <c r="CUM32" s="17"/>
      <c r="CUS32" s="17"/>
      <c r="CUT32" s="17"/>
      <c r="CUU32" s="17"/>
      <c r="CVA32" s="17"/>
      <c r="CVB32" s="17"/>
      <c r="CVC32" s="17"/>
      <c r="CVI32" s="17"/>
      <c r="CVJ32" s="17"/>
      <c r="CVK32" s="17"/>
      <c r="CVQ32" s="17"/>
      <c r="CVR32" s="17"/>
      <c r="CVS32" s="17"/>
      <c r="CVY32" s="17"/>
      <c r="CVZ32" s="17"/>
      <c r="CWA32" s="17"/>
      <c r="CWG32" s="17"/>
      <c r="CWH32" s="17"/>
      <c r="CWI32" s="17"/>
      <c r="CWO32" s="17"/>
      <c r="CWP32" s="17"/>
      <c r="CWQ32" s="17"/>
      <c r="CWW32" s="17"/>
      <c r="CWX32" s="17"/>
      <c r="CWY32" s="17"/>
      <c r="CXE32" s="17"/>
      <c r="CXF32" s="17"/>
      <c r="CXG32" s="17"/>
      <c r="CXM32" s="17"/>
      <c r="CXN32" s="17"/>
      <c r="CXO32" s="17"/>
      <c r="CXU32" s="17"/>
      <c r="CXV32" s="17"/>
      <c r="CXW32" s="17"/>
      <c r="CYC32" s="17"/>
      <c r="CYD32" s="17"/>
      <c r="CYE32" s="17"/>
      <c r="CYK32" s="17"/>
      <c r="CYL32" s="17"/>
      <c r="CYM32" s="17"/>
      <c r="CYS32" s="17"/>
      <c r="CYT32" s="17"/>
      <c r="CYU32" s="17"/>
      <c r="CZA32" s="17"/>
      <c r="CZB32" s="17"/>
      <c r="CZC32" s="17"/>
      <c r="CZI32" s="17"/>
      <c r="CZJ32" s="17"/>
      <c r="CZK32" s="17"/>
      <c r="CZQ32" s="17"/>
      <c r="CZR32" s="17"/>
      <c r="CZS32" s="17"/>
      <c r="CZY32" s="17"/>
      <c r="CZZ32" s="17"/>
      <c r="DAA32" s="17"/>
      <c r="DAG32" s="17"/>
      <c r="DAH32" s="17"/>
      <c r="DAI32" s="17"/>
      <c r="DAO32" s="17"/>
      <c r="DAP32" s="17"/>
      <c r="DAQ32" s="17"/>
      <c r="DAW32" s="17"/>
      <c r="DAX32" s="17"/>
      <c r="DAY32" s="17"/>
      <c r="DBE32" s="17"/>
      <c r="DBF32" s="17"/>
      <c r="DBG32" s="17"/>
      <c r="DBM32" s="17"/>
      <c r="DBN32" s="17"/>
      <c r="DBO32" s="17"/>
      <c r="DBU32" s="17"/>
      <c r="DBV32" s="17"/>
      <c r="DBW32" s="17"/>
      <c r="DCC32" s="17"/>
      <c r="DCD32" s="17"/>
      <c r="DCE32" s="17"/>
      <c r="DCK32" s="17"/>
      <c r="DCL32" s="17"/>
      <c r="DCM32" s="17"/>
      <c r="DCS32" s="17"/>
      <c r="DCT32" s="17"/>
      <c r="DCU32" s="17"/>
      <c r="DDA32" s="17"/>
      <c r="DDB32" s="17"/>
      <c r="DDC32" s="17"/>
      <c r="DDI32" s="17"/>
      <c r="DDJ32" s="17"/>
      <c r="DDK32" s="17"/>
      <c r="DDQ32" s="17"/>
      <c r="DDR32" s="17"/>
      <c r="DDS32" s="17"/>
      <c r="DDY32" s="17"/>
      <c r="DDZ32" s="17"/>
      <c r="DEA32" s="17"/>
      <c r="DEG32" s="17"/>
      <c r="DEH32" s="17"/>
      <c r="DEI32" s="17"/>
      <c r="DEO32" s="17"/>
      <c r="DEP32" s="17"/>
      <c r="DEQ32" s="17"/>
      <c r="DEW32" s="17"/>
      <c r="DEX32" s="17"/>
      <c r="DEY32" s="17"/>
      <c r="DFE32" s="17"/>
      <c r="DFF32" s="17"/>
      <c r="DFG32" s="17"/>
      <c r="DFM32" s="17"/>
      <c r="DFN32" s="17"/>
      <c r="DFO32" s="17"/>
      <c r="DFU32" s="17"/>
      <c r="DFV32" s="17"/>
      <c r="DFW32" s="17"/>
      <c r="DGC32" s="17"/>
      <c r="DGD32" s="17"/>
      <c r="DGE32" s="17"/>
      <c r="DGK32" s="17"/>
      <c r="DGL32" s="17"/>
      <c r="DGM32" s="17"/>
      <c r="DGS32" s="17"/>
      <c r="DGT32" s="17"/>
      <c r="DGU32" s="17"/>
      <c r="DHA32" s="17"/>
      <c r="DHB32" s="17"/>
      <c r="DHC32" s="17"/>
      <c r="DHI32" s="17"/>
      <c r="DHJ32" s="17"/>
      <c r="DHK32" s="17"/>
      <c r="DHQ32" s="17"/>
      <c r="DHR32" s="17"/>
      <c r="DHS32" s="17"/>
      <c r="DHY32" s="17"/>
      <c r="DHZ32" s="17"/>
      <c r="DIA32" s="17"/>
      <c r="DIG32" s="17"/>
      <c r="DIH32" s="17"/>
      <c r="DII32" s="17"/>
      <c r="DIO32" s="17"/>
      <c r="DIP32" s="17"/>
      <c r="DIQ32" s="17"/>
      <c r="DIW32" s="17"/>
      <c r="DIX32" s="17"/>
      <c r="DIY32" s="17"/>
      <c r="DJE32" s="17"/>
      <c r="DJF32" s="17"/>
      <c r="DJG32" s="17"/>
      <c r="DJM32" s="17"/>
      <c r="DJN32" s="17"/>
      <c r="DJO32" s="17"/>
      <c r="DJU32" s="17"/>
      <c r="DJV32" s="17"/>
      <c r="DJW32" s="17"/>
      <c r="DKC32" s="17"/>
      <c r="DKD32" s="17"/>
      <c r="DKE32" s="17"/>
      <c r="DKK32" s="17"/>
      <c r="DKL32" s="17"/>
      <c r="DKM32" s="17"/>
      <c r="DKS32" s="17"/>
      <c r="DKT32" s="17"/>
      <c r="DKU32" s="17"/>
      <c r="DLA32" s="17"/>
      <c r="DLB32" s="17"/>
      <c r="DLC32" s="17"/>
      <c r="DLI32" s="17"/>
      <c r="DLJ32" s="17"/>
      <c r="DLK32" s="17"/>
      <c r="DLQ32" s="17"/>
      <c r="DLR32" s="17"/>
      <c r="DLS32" s="17"/>
      <c r="DLY32" s="17"/>
      <c r="DLZ32" s="17"/>
      <c r="DMA32" s="17"/>
      <c r="DMG32" s="17"/>
      <c r="DMH32" s="17"/>
      <c r="DMI32" s="17"/>
      <c r="DMO32" s="17"/>
      <c r="DMP32" s="17"/>
      <c r="DMQ32" s="17"/>
      <c r="DMW32" s="17"/>
      <c r="DMX32" s="17"/>
      <c r="DMY32" s="17"/>
      <c r="DNE32" s="17"/>
      <c r="DNF32" s="17"/>
      <c r="DNG32" s="17"/>
      <c r="DNM32" s="17"/>
      <c r="DNN32" s="17"/>
      <c r="DNO32" s="17"/>
      <c r="DNU32" s="17"/>
      <c r="DNV32" s="17"/>
      <c r="DNW32" s="17"/>
      <c r="DOC32" s="17"/>
      <c r="DOD32" s="17"/>
      <c r="DOE32" s="17"/>
      <c r="DOK32" s="17"/>
      <c r="DOL32" s="17"/>
      <c r="DOM32" s="17"/>
      <c r="DOS32" s="17"/>
      <c r="DOT32" s="17"/>
      <c r="DOU32" s="17"/>
      <c r="DPA32" s="17"/>
      <c r="DPB32" s="17"/>
      <c r="DPC32" s="17"/>
      <c r="DPI32" s="17"/>
      <c r="DPJ32" s="17"/>
      <c r="DPK32" s="17"/>
      <c r="DPQ32" s="17"/>
      <c r="DPR32" s="17"/>
      <c r="DPS32" s="17"/>
      <c r="DPY32" s="17"/>
      <c r="DPZ32" s="17"/>
      <c r="DQA32" s="17"/>
      <c r="DQG32" s="17"/>
      <c r="DQH32" s="17"/>
      <c r="DQI32" s="17"/>
      <c r="DQO32" s="17"/>
      <c r="DQP32" s="17"/>
      <c r="DQQ32" s="17"/>
      <c r="DQW32" s="17"/>
      <c r="DQX32" s="17"/>
      <c r="DQY32" s="17"/>
      <c r="DRE32" s="17"/>
      <c r="DRF32" s="17"/>
      <c r="DRG32" s="17"/>
      <c r="DRM32" s="17"/>
      <c r="DRN32" s="17"/>
      <c r="DRO32" s="17"/>
      <c r="DRU32" s="17"/>
      <c r="DRV32" s="17"/>
      <c r="DRW32" s="17"/>
      <c r="DSC32" s="17"/>
      <c r="DSD32" s="17"/>
      <c r="DSE32" s="17"/>
      <c r="DSK32" s="17"/>
      <c r="DSL32" s="17"/>
      <c r="DSM32" s="17"/>
      <c r="DSS32" s="17"/>
      <c r="DST32" s="17"/>
      <c r="DSU32" s="17"/>
      <c r="DTA32" s="17"/>
      <c r="DTB32" s="17"/>
      <c r="DTC32" s="17"/>
      <c r="DTI32" s="17"/>
      <c r="DTJ32" s="17"/>
      <c r="DTK32" s="17"/>
      <c r="DTQ32" s="17"/>
      <c r="DTR32" s="17"/>
      <c r="DTS32" s="17"/>
      <c r="DTY32" s="17"/>
      <c r="DTZ32" s="17"/>
      <c r="DUA32" s="17"/>
      <c r="DUG32" s="17"/>
      <c r="DUH32" s="17"/>
      <c r="DUI32" s="17"/>
      <c r="DUO32" s="17"/>
      <c r="DUP32" s="17"/>
      <c r="DUQ32" s="17"/>
      <c r="DUW32" s="17"/>
      <c r="DUX32" s="17"/>
      <c r="DUY32" s="17"/>
      <c r="DVE32" s="17"/>
      <c r="DVF32" s="17"/>
      <c r="DVG32" s="17"/>
      <c r="DVM32" s="17"/>
      <c r="DVN32" s="17"/>
      <c r="DVO32" s="17"/>
      <c r="DVU32" s="17"/>
      <c r="DVV32" s="17"/>
      <c r="DVW32" s="17"/>
      <c r="DWC32" s="17"/>
      <c r="DWD32" s="17"/>
      <c r="DWE32" s="17"/>
      <c r="DWK32" s="17"/>
      <c r="DWL32" s="17"/>
      <c r="DWM32" s="17"/>
      <c r="DWS32" s="17"/>
      <c r="DWT32" s="17"/>
      <c r="DWU32" s="17"/>
      <c r="DXA32" s="17"/>
      <c r="DXB32" s="17"/>
      <c r="DXC32" s="17"/>
      <c r="DXI32" s="17"/>
      <c r="DXJ32" s="17"/>
      <c r="DXK32" s="17"/>
      <c r="DXQ32" s="17"/>
      <c r="DXR32" s="17"/>
      <c r="DXS32" s="17"/>
      <c r="DXY32" s="17"/>
      <c r="DXZ32" s="17"/>
      <c r="DYA32" s="17"/>
      <c r="DYG32" s="17"/>
      <c r="DYH32" s="17"/>
      <c r="DYI32" s="17"/>
      <c r="DYO32" s="17"/>
      <c r="DYP32" s="17"/>
      <c r="DYQ32" s="17"/>
      <c r="DYW32" s="17"/>
      <c r="DYX32" s="17"/>
      <c r="DYY32" s="17"/>
      <c r="DZE32" s="17"/>
      <c r="DZF32" s="17"/>
      <c r="DZG32" s="17"/>
      <c r="DZM32" s="17"/>
      <c r="DZN32" s="17"/>
      <c r="DZO32" s="17"/>
      <c r="DZU32" s="17"/>
      <c r="DZV32" s="17"/>
      <c r="DZW32" s="17"/>
      <c r="EAC32" s="17"/>
      <c r="EAD32" s="17"/>
      <c r="EAE32" s="17"/>
      <c r="EAK32" s="17"/>
      <c r="EAL32" s="17"/>
      <c r="EAM32" s="17"/>
      <c r="EAS32" s="17"/>
      <c r="EAT32" s="17"/>
      <c r="EAU32" s="17"/>
      <c r="EBA32" s="17"/>
      <c r="EBB32" s="17"/>
      <c r="EBC32" s="17"/>
      <c r="EBI32" s="17"/>
      <c r="EBJ32" s="17"/>
      <c r="EBK32" s="17"/>
      <c r="EBQ32" s="17"/>
      <c r="EBR32" s="17"/>
      <c r="EBS32" s="17"/>
      <c r="EBY32" s="17"/>
      <c r="EBZ32" s="17"/>
      <c r="ECA32" s="17"/>
      <c r="ECG32" s="17"/>
      <c r="ECH32" s="17"/>
      <c r="ECI32" s="17"/>
      <c r="ECO32" s="17"/>
      <c r="ECP32" s="17"/>
      <c r="ECQ32" s="17"/>
      <c r="ECW32" s="17"/>
      <c r="ECX32" s="17"/>
      <c r="ECY32" s="17"/>
      <c r="EDE32" s="17"/>
      <c r="EDF32" s="17"/>
      <c r="EDG32" s="17"/>
      <c r="EDM32" s="17"/>
      <c r="EDN32" s="17"/>
      <c r="EDO32" s="17"/>
      <c r="EDU32" s="17"/>
      <c r="EDV32" s="17"/>
      <c r="EDW32" s="17"/>
      <c r="EEC32" s="17"/>
      <c r="EED32" s="17"/>
      <c r="EEE32" s="17"/>
      <c r="EEK32" s="17"/>
      <c r="EEL32" s="17"/>
      <c r="EEM32" s="17"/>
      <c r="EES32" s="17"/>
      <c r="EET32" s="17"/>
      <c r="EEU32" s="17"/>
      <c r="EFA32" s="17"/>
      <c r="EFB32" s="17"/>
      <c r="EFC32" s="17"/>
      <c r="EFI32" s="17"/>
      <c r="EFJ32" s="17"/>
      <c r="EFK32" s="17"/>
      <c r="EFQ32" s="17"/>
      <c r="EFR32" s="17"/>
      <c r="EFS32" s="17"/>
      <c r="EFY32" s="17"/>
      <c r="EFZ32" s="17"/>
      <c r="EGA32" s="17"/>
      <c r="EGG32" s="17"/>
      <c r="EGH32" s="17"/>
      <c r="EGI32" s="17"/>
      <c r="EGO32" s="17"/>
      <c r="EGP32" s="17"/>
      <c r="EGQ32" s="17"/>
      <c r="EGW32" s="17"/>
      <c r="EGX32" s="17"/>
      <c r="EGY32" s="17"/>
      <c r="EHE32" s="17"/>
      <c r="EHF32" s="17"/>
      <c r="EHG32" s="17"/>
      <c r="EHM32" s="17"/>
      <c r="EHN32" s="17"/>
      <c r="EHO32" s="17"/>
      <c r="EHU32" s="17"/>
      <c r="EHV32" s="17"/>
      <c r="EHW32" s="17"/>
      <c r="EIC32" s="17"/>
      <c r="EID32" s="17"/>
      <c r="EIE32" s="17"/>
      <c r="EIK32" s="17"/>
      <c r="EIL32" s="17"/>
      <c r="EIM32" s="17"/>
      <c r="EIS32" s="17"/>
      <c r="EIT32" s="17"/>
      <c r="EIU32" s="17"/>
      <c r="EJA32" s="17"/>
      <c r="EJB32" s="17"/>
      <c r="EJC32" s="17"/>
      <c r="EJI32" s="17"/>
      <c r="EJJ32" s="17"/>
      <c r="EJK32" s="17"/>
      <c r="EJQ32" s="17"/>
      <c r="EJR32" s="17"/>
      <c r="EJS32" s="17"/>
      <c r="EJY32" s="17"/>
      <c r="EJZ32" s="17"/>
      <c r="EKA32" s="17"/>
      <c r="EKG32" s="17"/>
      <c r="EKH32" s="17"/>
      <c r="EKI32" s="17"/>
      <c r="EKO32" s="17"/>
      <c r="EKP32" s="17"/>
      <c r="EKQ32" s="17"/>
      <c r="EKW32" s="17"/>
      <c r="EKX32" s="17"/>
      <c r="EKY32" s="17"/>
      <c r="ELE32" s="17"/>
      <c r="ELF32" s="17"/>
      <c r="ELG32" s="17"/>
      <c r="ELM32" s="17"/>
      <c r="ELN32" s="17"/>
      <c r="ELO32" s="17"/>
      <c r="ELU32" s="17"/>
      <c r="ELV32" s="17"/>
      <c r="ELW32" s="17"/>
      <c r="EMC32" s="17"/>
      <c r="EMD32" s="17"/>
      <c r="EME32" s="17"/>
      <c r="EMK32" s="17"/>
      <c r="EML32" s="17"/>
      <c r="EMM32" s="17"/>
      <c r="EMS32" s="17"/>
      <c r="EMT32" s="17"/>
      <c r="EMU32" s="17"/>
      <c r="ENA32" s="17"/>
      <c r="ENB32" s="17"/>
      <c r="ENC32" s="17"/>
      <c r="ENI32" s="17"/>
      <c r="ENJ32" s="17"/>
      <c r="ENK32" s="17"/>
      <c r="ENQ32" s="17"/>
      <c r="ENR32" s="17"/>
      <c r="ENS32" s="17"/>
      <c r="ENY32" s="17"/>
      <c r="ENZ32" s="17"/>
      <c r="EOA32" s="17"/>
      <c r="EOG32" s="17"/>
      <c r="EOH32" s="17"/>
      <c r="EOI32" s="17"/>
      <c r="EOO32" s="17"/>
      <c r="EOP32" s="17"/>
      <c r="EOQ32" s="17"/>
      <c r="EOW32" s="17"/>
      <c r="EOX32" s="17"/>
      <c r="EOY32" s="17"/>
      <c r="EPE32" s="17"/>
      <c r="EPF32" s="17"/>
      <c r="EPG32" s="17"/>
      <c r="EPM32" s="17"/>
      <c r="EPN32" s="17"/>
      <c r="EPO32" s="17"/>
      <c r="EPU32" s="17"/>
      <c r="EPV32" s="17"/>
      <c r="EPW32" s="17"/>
      <c r="EQC32" s="17"/>
      <c r="EQD32" s="17"/>
      <c r="EQE32" s="17"/>
      <c r="EQK32" s="17"/>
      <c r="EQL32" s="17"/>
      <c r="EQM32" s="17"/>
      <c r="EQS32" s="17"/>
      <c r="EQT32" s="17"/>
      <c r="EQU32" s="17"/>
      <c r="ERA32" s="17"/>
      <c r="ERB32" s="17"/>
      <c r="ERC32" s="17"/>
      <c r="ERI32" s="17"/>
      <c r="ERJ32" s="17"/>
      <c r="ERK32" s="17"/>
      <c r="ERQ32" s="17"/>
      <c r="ERR32" s="17"/>
      <c r="ERS32" s="17"/>
      <c r="ERY32" s="17"/>
      <c r="ERZ32" s="17"/>
      <c r="ESA32" s="17"/>
      <c r="ESG32" s="17"/>
      <c r="ESH32" s="17"/>
      <c r="ESI32" s="17"/>
      <c r="ESO32" s="17"/>
      <c r="ESP32" s="17"/>
      <c r="ESQ32" s="17"/>
      <c r="ESW32" s="17"/>
      <c r="ESX32" s="17"/>
      <c r="ESY32" s="17"/>
      <c r="ETE32" s="17"/>
      <c r="ETF32" s="17"/>
      <c r="ETG32" s="17"/>
      <c r="ETM32" s="17"/>
      <c r="ETN32" s="17"/>
      <c r="ETO32" s="17"/>
      <c r="ETU32" s="17"/>
      <c r="ETV32" s="17"/>
      <c r="ETW32" s="17"/>
      <c r="EUC32" s="17"/>
      <c r="EUD32" s="17"/>
      <c r="EUE32" s="17"/>
      <c r="EUK32" s="17"/>
      <c r="EUL32" s="17"/>
      <c r="EUM32" s="17"/>
      <c r="EUS32" s="17"/>
      <c r="EUT32" s="17"/>
      <c r="EUU32" s="17"/>
      <c r="EVA32" s="17"/>
      <c r="EVB32" s="17"/>
      <c r="EVC32" s="17"/>
      <c r="EVI32" s="17"/>
      <c r="EVJ32" s="17"/>
      <c r="EVK32" s="17"/>
      <c r="EVQ32" s="17"/>
      <c r="EVR32" s="17"/>
      <c r="EVS32" s="17"/>
      <c r="EVY32" s="17"/>
      <c r="EVZ32" s="17"/>
      <c r="EWA32" s="17"/>
      <c r="EWG32" s="17"/>
      <c r="EWH32" s="17"/>
      <c r="EWI32" s="17"/>
      <c r="EWO32" s="17"/>
      <c r="EWP32" s="17"/>
      <c r="EWQ32" s="17"/>
      <c r="EWW32" s="17"/>
      <c r="EWX32" s="17"/>
      <c r="EWY32" s="17"/>
      <c r="EXE32" s="17"/>
      <c r="EXF32" s="17"/>
      <c r="EXG32" s="17"/>
      <c r="EXM32" s="17"/>
      <c r="EXN32" s="17"/>
      <c r="EXO32" s="17"/>
      <c r="EXU32" s="17"/>
      <c r="EXV32" s="17"/>
      <c r="EXW32" s="17"/>
      <c r="EYC32" s="17"/>
      <c r="EYD32" s="17"/>
      <c r="EYE32" s="17"/>
      <c r="EYK32" s="17"/>
      <c r="EYL32" s="17"/>
      <c r="EYM32" s="17"/>
      <c r="EYS32" s="17"/>
      <c r="EYT32" s="17"/>
      <c r="EYU32" s="17"/>
      <c r="EZA32" s="17"/>
      <c r="EZB32" s="17"/>
      <c r="EZC32" s="17"/>
      <c r="EZI32" s="17"/>
      <c r="EZJ32" s="17"/>
      <c r="EZK32" s="17"/>
      <c r="EZQ32" s="17"/>
      <c r="EZR32" s="17"/>
      <c r="EZS32" s="17"/>
      <c r="EZY32" s="17"/>
      <c r="EZZ32" s="17"/>
      <c r="FAA32" s="17"/>
      <c r="FAG32" s="17"/>
      <c r="FAH32" s="17"/>
      <c r="FAI32" s="17"/>
      <c r="FAO32" s="17"/>
      <c r="FAP32" s="17"/>
      <c r="FAQ32" s="17"/>
      <c r="FAW32" s="17"/>
      <c r="FAX32" s="17"/>
      <c r="FAY32" s="17"/>
      <c r="FBE32" s="17"/>
      <c r="FBF32" s="17"/>
      <c r="FBG32" s="17"/>
      <c r="FBM32" s="17"/>
      <c r="FBN32" s="17"/>
      <c r="FBO32" s="17"/>
      <c r="FBU32" s="17"/>
      <c r="FBV32" s="17"/>
      <c r="FBW32" s="17"/>
      <c r="FCC32" s="17"/>
      <c r="FCD32" s="17"/>
      <c r="FCE32" s="17"/>
      <c r="FCK32" s="17"/>
      <c r="FCL32" s="17"/>
      <c r="FCM32" s="17"/>
      <c r="FCS32" s="17"/>
      <c r="FCT32" s="17"/>
      <c r="FCU32" s="17"/>
      <c r="FDA32" s="17"/>
      <c r="FDB32" s="17"/>
      <c r="FDC32" s="17"/>
      <c r="FDI32" s="17"/>
      <c r="FDJ32" s="17"/>
      <c r="FDK32" s="17"/>
      <c r="FDQ32" s="17"/>
      <c r="FDR32" s="17"/>
      <c r="FDS32" s="17"/>
      <c r="FDY32" s="17"/>
      <c r="FDZ32" s="17"/>
      <c r="FEA32" s="17"/>
      <c r="FEG32" s="17"/>
      <c r="FEH32" s="17"/>
      <c r="FEI32" s="17"/>
      <c r="FEO32" s="17"/>
      <c r="FEP32" s="17"/>
      <c r="FEQ32" s="17"/>
      <c r="FEW32" s="17"/>
      <c r="FEX32" s="17"/>
      <c r="FEY32" s="17"/>
      <c r="FFE32" s="17"/>
      <c r="FFF32" s="17"/>
      <c r="FFG32" s="17"/>
      <c r="FFM32" s="17"/>
      <c r="FFN32" s="17"/>
      <c r="FFO32" s="17"/>
      <c r="FFU32" s="17"/>
      <c r="FFV32" s="17"/>
      <c r="FFW32" s="17"/>
      <c r="FGC32" s="17"/>
      <c r="FGD32" s="17"/>
      <c r="FGE32" s="17"/>
      <c r="FGK32" s="17"/>
      <c r="FGL32" s="17"/>
      <c r="FGM32" s="17"/>
      <c r="FGS32" s="17"/>
      <c r="FGT32" s="17"/>
      <c r="FGU32" s="17"/>
      <c r="FHA32" s="17"/>
      <c r="FHB32" s="17"/>
      <c r="FHC32" s="17"/>
      <c r="FHI32" s="17"/>
      <c r="FHJ32" s="17"/>
      <c r="FHK32" s="17"/>
      <c r="FHQ32" s="17"/>
      <c r="FHR32" s="17"/>
      <c r="FHS32" s="17"/>
      <c r="FHY32" s="17"/>
      <c r="FHZ32" s="17"/>
      <c r="FIA32" s="17"/>
      <c r="FIG32" s="17"/>
      <c r="FIH32" s="17"/>
      <c r="FII32" s="17"/>
      <c r="FIO32" s="17"/>
      <c r="FIP32" s="17"/>
      <c r="FIQ32" s="17"/>
      <c r="FIW32" s="17"/>
      <c r="FIX32" s="17"/>
      <c r="FIY32" s="17"/>
      <c r="FJE32" s="17"/>
      <c r="FJF32" s="17"/>
      <c r="FJG32" s="17"/>
      <c r="FJM32" s="17"/>
      <c r="FJN32" s="17"/>
      <c r="FJO32" s="17"/>
      <c r="FJU32" s="17"/>
      <c r="FJV32" s="17"/>
      <c r="FJW32" s="17"/>
      <c r="FKC32" s="17"/>
      <c r="FKD32" s="17"/>
      <c r="FKE32" s="17"/>
      <c r="FKK32" s="17"/>
      <c r="FKL32" s="17"/>
      <c r="FKM32" s="17"/>
      <c r="FKS32" s="17"/>
      <c r="FKT32" s="17"/>
      <c r="FKU32" s="17"/>
      <c r="FLA32" s="17"/>
      <c r="FLB32" s="17"/>
      <c r="FLC32" s="17"/>
      <c r="FLI32" s="17"/>
      <c r="FLJ32" s="17"/>
      <c r="FLK32" s="17"/>
      <c r="FLQ32" s="17"/>
      <c r="FLR32" s="17"/>
      <c r="FLS32" s="17"/>
      <c r="FLY32" s="17"/>
      <c r="FLZ32" s="17"/>
      <c r="FMA32" s="17"/>
      <c r="FMG32" s="17"/>
      <c r="FMH32" s="17"/>
      <c r="FMI32" s="17"/>
      <c r="FMO32" s="17"/>
      <c r="FMP32" s="17"/>
      <c r="FMQ32" s="17"/>
      <c r="FMW32" s="17"/>
      <c r="FMX32" s="17"/>
      <c r="FMY32" s="17"/>
      <c r="FNE32" s="17"/>
      <c r="FNF32" s="17"/>
      <c r="FNG32" s="17"/>
      <c r="FNM32" s="17"/>
      <c r="FNN32" s="17"/>
      <c r="FNO32" s="17"/>
      <c r="FNU32" s="17"/>
      <c r="FNV32" s="17"/>
      <c r="FNW32" s="17"/>
      <c r="FOC32" s="17"/>
      <c r="FOD32" s="17"/>
      <c r="FOE32" s="17"/>
      <c r="FOK32" s="17"/>
      <c r="FOL32" s="17"/>
      <c r="FOM32" s="17"/>
      <c r="FOS32" s="17"/>
      <c r="FOT32" s="17"/>
      <c r="FOU32" s="17"/>
      <c r="FPA32" s="17"/>
      <c r="FPB32" s="17"/>
      <c r="FPC32" s="17"/>
      <c r="FPI32" s="17"/>
      <c r="FPJ32" s="17"/>
      <c r="FPK32" s="17"/>
      <c r="FPQ32" s="17"/>
      <c r="FPR32" s="17"/>
      <c r="FPS32" s="17"/>
      <c r="FPY32" s="17"/>
      <c r="FPZ32" s="17"/>
      <c r="FQA32" s="17"/>
      <c r="FQG32" s="17"/>
      <c r="FQH32" s="17"/>
      <c r="FQI32" s="17"/>
      <c r="FQO32" s="17"/>
      <c r="FQP32" s="17"/>
      <c r="FQQ32" s="17"/>
      <c r="FQW32" s="17"/>
      <c r="FQX32" s="17"/>
      <c r="FQY32" s="17"/>
      <c r="FRE32" s="17"/>
      <c r="FRF32" s="17"/>
      <c r="FRG32" s="17"/>
      <c r="FRM32" s="17"/>
      <c r="FRN32" s="17"/>
      <c r="FRO32" s="17"/>
      <c r="FRU32" s="17"/>
      <c r="FRV32" s="17"/>
      <c r="FRW32" s="17"/>
      <c r="FSC32" s="17"/>
      <c r="FSD32" s="17"/>
      <c r="FSE32" s="17"/>
      <c r="FSK32" s="17"/>
      <c r="FSL32" s="17"/>
      <c r="FSM32" s="17"/>
      <c r="FSS32" s="17"/>
      <c r="FST32" s="17"/>
      <c r="FSU32" s="17"/>
      <c r="FTA32" s="17"/>
      <c r="FTB32" s="17"/>
      <c r="FTC32" s="17"/>
      <c r="FTI32" s="17"/>
      <c r="FTJ32" s="17"/>
      <c r="FTK32" s="17"/>
      <c r="FTQ32" s="17"/>
      <c r="FTR32" s="17"/>
      <c r="FTS32" s="17"/>
      <c r="FTY32" s="17"/>
      <c r="FTZ32" s="17"/>
      <c r="FUA32" s="17"/>
      <c r="FUG32" s="17"/>
      <c r="FUH32" s="17"/>
      <c r="FUI32" s="17"/>
      <c r="FUO32" s="17"/>
      <c r="FUP32" s="17"/>
      <c r="FUQ32" s="17"/>
      <c r="FUW32" s="17"/>
      <c r="FUX32" s="17"/>
      <c r="FUY32" s="17"/>
      <c r="FVE32" s="17"/>
      <c r="FVF32" s="17"/>
      <c r="FVG32" s="17"/>
      <c r="FVM32" s="17"/>
      <c r="FVN32" s="17"/>
      <c r="FVO32" s="17"/>
      <c r="FVU32" s="17"/>
      <c r="FVV32" s="17"/>
      <c r="FVW32" s="17"/>
      <c r="FWC32" s="17"/>
      <c r="FWD32" s="17"/>
      <c r="FWE32" s="17"/>
      <c r="FWK32" s="17"/>
      <c r="FWL32" s="17"/>
      <c r="FWM32" s="17"/>
      <c r="FWS32" s="17"/>
      <c r="FWT32" s="17"/>
      <c r="FWU32" s="17"/>
      <c r="FXA32" s="17"/>
      <c r="FXB32" s="17"/>
      <c r="FXC32" s="17"/>
      <c r="FXI32" s="17"/>
      <c r="FXJ32" s="17"/>
      <c r="FXK32" s="17"/>
      <c r="FXQ32" s="17"/>
      <c r="FXR32" s="17"/>
      <c r="FXS32" s="17"/>
      <c r="FXY32" s="17"/>
      <c r="FXZ32" s="17"/>
      <c r="FYA32" s="17"/>
      <c r="FYG32" s="17"/>
      <c r="FYH32" s="17"/>
      <c r="FYI32" s="17"/>
      <c r="FYO32" s="17"/>
      <c r="FYP32" s="17"/>
      <c r="FYQ32" s="17"/>
      <c r="FYW32" s="17"/>
      <c r="FYX32" s="17"/>
      <c r="FYY32" s="17"/>
      <c r="FZE32" s="17"/>
      <c r="FZF32" s="17"/>
      <c r="FZG32" s="17"/>
      <c r="FZM32" s="17"/>
      <c r="FZN32" s="17"/>
      <c r="FZO32" s="17"/>
      <c r="FZU32" s="17"/>
      <c r="FZV32" s="17"/>
      <c r="FZW32" s="17"/>
      <c r="GAC32" s="17"/>
      <c r="GAD32" s="17"/>
      <c r="GAE32" s="17"/>
      <c r="GAK32" s="17"/>
      <c r="GAL32" s="17"/>
      <c r="GAM32" s="17"/>
      <c r="GAS32" s="17"/>
      <c r="GAT32" s="17"/>
      <c r="GAU32" s="17"/>
      <c r="GBA32" s="17"/>
      <c r="GBB32" s="17"/>
      <c r="GBC32" s="17"/>
      <c r="GBI32" s="17"/>
      <c r="GBJ32" s="17"/>
      <c r="GBK32" s="17"/>
      <c r="GBQ32" s="17"/>
      <c r="GBR32" s="17"/>
      <c r="GBS32" s="17"/>
      <c r="GBY32" s="17"/>
      <c r="GBZ32" s="17"/>
      <c r="GCA32" s="17"/>
      <c r="GCG32" s="17"/>
      <c r="GCH32" s="17"/>
      <c r="GCI32" s="17"/>
      <c r="GCO32" s="17"/>
      <c r="GCP32" s="17"/>
      <c r="GCQ32" s="17"/>
      <c r="GCW32" s="17"/>
      <c r="GCX32" s="17"/>
      <c r="GCY32" s="17"/>
      <c r="GDE32" s="17"/>
      <c r="GDF32" s="17"/>
      <c r="GDG32" s="17"/>
      <c r="GDM32" s="17"/>
      <c r="GDN32" s="17"/>
      <c r="GDO32" s="17"/>
      <c r="GDU32" s="17"/>
      <c r="GDV32" s="17"/>
      <c r="GDW32" s="17"/>
      <c r="GEC32" s="17"/>
      <c r="GED32" s="17"/>
      <c r="GEE32" s="17"/>
      <c r="GEK32" s="17"/>
      <c r="GEL32" s="17"/>
      <c r="GEM32" s="17"/>
      <c r="GES32" s="17"/>
      <c r="GET32" s="17"/>
      <c r="GEU32" s="17"/>
      <c r="GFA32" s="17"/>
      <c r="GFB32" s="17"/>
      <c r="GFC32" s="17"/>
      <c r="GFI32" s="17"/>
      <c r="GFJ32" s="17"/>
      <c r="GFK32" s="17"/>
      <c r="GFQ32" s="17"/>
      <c r="GFR32" s="17"/>
      <c r="GFS32" s="17"/>
      <c r="GFY32" s="17"/>
      <c r="GFZ32" s="17"/>
      <c r="GGA32" s="17"/>
      <c r="GGG32" s="17"/>
      <c r="GGH32" s="17"/>
      <c r="GGI32" s="17"/>
      <c r="GGO32" s="17"/>
      <c r="GGP32" s="17"/>
      <c r="GGQ32" s="17"/>
      <c r="GGW32" s="17"/>
      <c r="GGX32" s="17"/>
      <c r="GGY32" s="17"/>
      <c r="GHE32" s="17"/>
      <c r="GHF32" s="17"/>
      <c r="GHG32" s="17"/>
      <c r="GHM32" s="17"/>
      <c r="GHN32" s="17"/>
      <c r="GHO32" s="17"/>
      <c r="GHU32" s="17"/>
      <c r="GHV32" s="17"/>
      <c r="GHW32" s="17"/>
      <c r="GIC32" s="17"/>
      <c r="GID32" s="17"/>
      <c r="GIE32" s="17"/>
      <c r="GIK32" s="17"/>
      <c r="GIL32" s="17"/>
      <c r="GIM32" s="17"/>
      <c r="GIS32" s="17"/>
      <c r="GIT32" s="17"/>
      <c r="GIU32" s="17"/>
      <c r="GJA32" s="17"/>
      <c r="GJB32" s="17"/>
      <c r="GJC32" s="17"/>
      <c r="GJI32" s="17"/>
      <c r="GJJ32" s="17"/>
      <c r="GJK32" s="17"/>
      <c r="GJQ32" s="17"/>
      <c r="GJR32" s="17"/>
      <c r="GJS32" s="17"/>
      <c r="GJY32" s="17"/>
      <c r="GJZ32" s="17"/>
      <c r="GKA32" s="17"/>
      <c r="GKG32" s="17"/>
      <c r="GKH32" s="17"/>
      <c r="GKI32" s="17"/>
      <c r="GKO32" s="17"/>
      <c r="GKP32" s="17"/>
      <c r="GKQ32" s="17"/>
      <c r="GKW32" s="17"/>
      <c r="GKX32" s="17"/>
      <c r="GKY32" s="17"/>
      <c r="GLE32" s="17"/>
      <c r="GLF32" s="17"/>
      <c r="GLG32" s="17"/>
      <c r="GLM32" s="17"/>
      <c r="GLN32" s="17"/>
      <c r="GLO32" s="17"/>
      <c r="GLU32" s="17"/>
      <c r="GLV32" s="17"/>
      <c r="GLW32" s="17"/>
      <c r="GMC32" s="17"/>
      <c r="GMD32" s="17"/>
      <c r="GME32" s="17"/>
      <c r="GMK32" s="17"/>
      <c r="GML32" s="17"/>
      <c r="GMM32" s="17"/>
      <c r="GMS32" s="17"/>
      <c r="GMT32" s="17"/>
      <c r="GMU32" s="17"/>
      <c r="GNA32" s="17"/>
      <c r="GNB32" s="17"/>
      <c r="GNC32" s="17"/>
      <c r="GNI32" s="17"/>
      <c r="GNJ32" s="17"/>
      <c r="GNK32" s="17"/>
      <c r="GNQ32" s="17"/>
      <c r="GNR32" s="17"/>
      <c r="GNS32" s="17"/>
      <c r="GNY32" s="17"/>
      <c r="GNZ32" s="17"/>
      <c r="GOA32" s="17"/>
      <c r="GOG32" s="17"/>
      <c r="GOH32" s="17"/>
      <c r="GOI32" s="17"/>
      <c r="GOO32" s="17"/>
      <c r="GOP32" s="17"/>
      <c r="GOQ32" s="17"/>
      <c r="GOW32" s="17"/>
      <c r="GOX32" s="17"/>
      <c r="GOY32" s="17"/>
      <c r="GPE32" s="17"/>
      <c r="GPF32" s="17"/>
      <c r="GPG32" s="17"/>
      <c r="GPM32" s="17"/>
      <c r="GPN32" s="17"/>
      <c r="GPO32" s="17"/>
      <c r="GPU32" s="17"/>
      <c r="GPV32" s="17"/>
      <c r="GPW32" s="17"/>
      <c r="GQC32" s="17"/>
      <c r="GQD32" s="17"/>
      <c r="GQE32" s="17"/>
      <c r="GQK32" s="17"/>
      <c r="GQL32" s="17"/>
      <c r="GQM32" s="17"/>
      <c r="GQS32" s="17"/>
      <c r="GQT32" s="17"/>
      <c r="GQU32" s="17"/>
      <c r="GRA32" s="17"/>
      <c r="GRB32" s="17"/>
      <c r="GRC32" s="17"/>
      <c r="GRI32" s="17"/>
      <c r="GRJ32" s="17"/>
      <c r="GRK32" s="17"/>
      <c r="GRQ32" s="17"/>
      <c r="GRR32" s="17"/>
      <c r="GRS32" s="17"/>
      <c r="GRY32" s="17"/>
      <c r="GRZ32" s="17"/>
      <c r="GSA32" s="17"/>
      <c r="GSG32" s="17"/>
      <c r="GSH32" s="17"/>
      <c r="GSI32" s="17"/>
      <c r="GSO32" s="17"/>
      <c r="GSP32" s="17"/>
      <c r="GSQ32" s="17"/>
      <c r="GSW32" s="17"/>
      <c r="GSX32" s="17"/>
      <c r="GSY32" s="17"/>
      <c r="GTE32" s="17"/>
      <c r="GTF32" s="17"/>
      <c r="GTG32" s="17"/>
      <c r="GTM32" s="17"/>
      <c r="GTN32" s="17"/>
      <c r="GTO32" s="17"/>
      <c r="GTU32" s="17"/>
      <c r="GTV32" s="17"/>
      <c r="GTW32" s="17"/>
      <c r="GUC32" s="17"/>
      <c r="GUD32" s="17"/>
      <c r="GUE32" s="17"/>
      <c r="GUK32" s="17"/>
      <c r="GUL32" s="17"/>
      <c r="GUM32" s="17"/>
      <c r="GUS32" s="17"/>
      <c r="GUT32" s="17"/>
      <c r="GUU32" s="17"/>
      <c r="GVA32" s="17"/>
      <c r="GVB32" s="17"/>
      <c r="GVC32" s="17"/>
      <c r="GVI32" s="17"/>
      <c r="GVJ32" s="17"/>
      <c r="GVK32" s="17"/>
      <c r="GVQ32" s="17"/>
      <c r="GVR32" s="17"/>
      <c r="GVS32" s="17"/>
      <c r="GVY32" s="17"/>
      <c r="GVZ32" s="17"/>
      <c r="GWA32" s="17"/>
      <c r="GWG32" s="17"/>
      <c r="GWH32" s="17"/>
      <c r="GWI32" s="17"/>
      <c r="GWO32" s="17"/>
      <c r="GWP32" s="17"/>
      <c r="GWQ32" s="17"/>
      <c r="GWW32" s="17"/>
      <c r="GWX32" s="17"/>
      <c r="GWY32" s="17"/>
      <c r="GXE32" s="17"/>
      <c r="GXF32" s="17"/>
      <c r="GXG32" s="17"/>
      <c r="GXM32" s="17"/>
      <c r="GXN32" s="17"/>
      <c r="GXO32" s="17"/>
      <c r="GXU32" s="17"/>
      <c r="GXV32" s="17"/>
      <c r="GXW32" s="17"/>
      <c r="GYC32" s="17"/>
      <c r="GYD32" s="17"/>
      <c r="GYE32" s="17"/>
      <c r="GYK32" s="17"/>
      <c r="GYL32" s="17"/>
      <c r="GYM32" s="17"/>
      <c r="GYS32" s="17"/>
      <c r="GYT32" s="17"/>
      <c r="GYU32" s="17"/>
      <c r="GZA32" s="17"/>
      <c r="GZB32" s="17"/>
      <c r="GZC32" s="17"/>
      <c r="GZI32" s="17"/>
      <c r="GZJ32" s="17"/>
      <c r="GZK32" s="17"/>
      <c r="GZQ32" s="17"/>
      <c r="GZR32" s="17"/>
      <c r="GZS32" s="17"/>
      <c r="GZY32" s="17"/>
      <c r="GZZ32" s="17"/>
      <c r="HAA32" s="17"/>
      <c r="HAG32" s="17"/>
      <c r="HAH32" s="17"/>
      <c r="HAI32" s="17"/>
      <c r="HAO32" s="17"/>
      <c r="HAP32" s="17"/>
      <c r="HAQ32" s="17"/>
      <c r="HAW32" s="17"/>
      <c r="HAX32" s="17"/>
      <c r="HAY32" s="17"/>
      <c r="HBE32" s="17"/>
      <c r="HBF32" s="17"/>
      <c r="HBG32" s="17"/>
      <c r="HBM32" s="17"/>
      <c r="HBN32" s="17"/>
      <c r="HBO32" s="17"/>
      <c r="HBU32" s="17"/>
      <c r="HBV32" s="17"/>
      <c r="HBW32" s="17"/>
      <c r="HCC32" s="17"/>
      <c r="HCD32" s="17"/>
      <c r="HCE32" s="17"/>
      <c r="HCK32" s="17"/>
      <c r="HCL32" s="17"/>
      <c r="HCM32" s="17"/>
      <c r="HCS32" s="17"/>
      <c r="HCT32" s="17"/>
      <c r="HCU32" s="17"/>
      <c r="HDA32" s="17"/>
      <c r="HDB32" s="17"/>
      <c r="HDC32" s="17"/>
      <c r="HDI32" s="17"/>
      <c r="HDJ32" s="17"/>
      <c r="HDK32" s="17"/>
      <c r="HDQ32" s="17"/>
      <c r="HDR32" s="17"/>
      <c r="HDS32" s="17"/>
      <c r="HDY32" s="17"/>
      <c r="HDZ32" s="17"/>
      <c r="HEA32" s="17"/>
      <c r="HEG32" s="17"/>
      <c r="HEH32" s="17"/>
      <c r="HEI32" s="17"/>
      <c r="HEO32" s="17"/>
      <c r="HEP32" s="17"/>
      <c r="HEQ32" s="17"/>
      <c r="HEW32" s="17"/>
      <c r="HEX32" s="17"/>
      <c r="HEY32" s="17"/>
      <c r="HFE32" s="17"/>
      <c r="HFF32" s="17"/>
      <c r="HFG32" s="17"/>
      <c r="HFM32" s="17"/>
      <c r="HFN32" s="17"/>
      <c r="HFO32" s="17"/>
      <c r="HFU32" s="17"/>
      <c r="HFV32" s="17"/>
      <c r="HFW32" s="17"/>
      <c r="HGC32" s="17"/>
      <c r="HGD32" s="17"/>
      <c r="HGE32" s="17"/>
      <c r="HGK32" s="17"/>
      <c r="HGL32" s="17"/>
      <c r="HGM32" s="17"/>
      <c r="HGS32" s="17"/>
      <c r="HGT32" s="17"/>
      <c r="HGU32" s="17"/>
      <c r="HHA32" s="17"/>
      <c r="HHB32" s="17"/>
      <c r="HHC32" s="17"/>
      <c r="HHI32" s="17"/>
      <c r="HHJ32" s="17"/>
      <c r="HHK32" s="17"/>
      <c r="HHQ32" s="17"/>
      <c r="HHR32" s="17"/>
      <c r="HHS32" s="17"/>
      <c r="HHY32" s="17"/>
      <c r="HHZ32" s="17"/>
      <c r="HIA32" s="17"/>
      <c r="HIG32" s="17"/>
      <c r="HIH32" s="17"/>
      <c r="HII32" s="17"/>
      <c r="HIO32" s="17"/>
      <c r="HIP32" s="17"/>
      <c r="HIQ32" s="17"/>
      <c r="HIW32" s="17"/>
      <c r="HIX32" s="17"/>
      <c r="HIY32" s="17"/>
      <c r="HJE32" s="17"/>
      <c r="HJF32" s="17"/>
      <c r="HJG32" s="17"/>
      <c r="HJM32" s="17"/>
      <c r="HJN32" s="17"/>
      <c r="HJO32" s="17"/>
      <c r="HJU32" s="17"/>
      <c r="HJV32" s="17"/>
      <c r="HJW32" s="17"/>
      <c r="HKC32" s="17"/>
      <c r="HKD32" s="17"/>
      <c r="HKE32" s="17"/>
      <c r="HKK32" s="17"/>
      <c r="HKL32" s="17"/>
      <c r="HKM32" s="17"/>
      <c r="HKS32" s="17"/>
      <c r="HKT32" s="17"/>
      <c r="HKU32" s="17"/>
      <c r="HLA32" s="17"/>
      <c r="HLB32" s="17"/>
      <c r="HLC32" s="17"/>
      <c r="HLI32" s="17"/>
      <c r="HLJ32" s="17"/>
      <c r="HLK32" s="17"/>
      <c r="HLQ32" s="17"/>
      <c r="HLR32" s="17"/>
      <c r="HLS32" s="17"/>
      <c r="HLY32" s="17"/>
      <c r="HLZ32" s="17"/>
      <c r="HMA32" s="17"/>
      <c r="HMG32" s="17"/>
      <c r="HMH32" s="17"/>
      <c r="HMI32" s="17"/>
      <c r="HMO32" s="17"/>
      <c r="HMP32" s="17"/>
      <c r="HMQ32" s="17"/>
      <c r="HMW32" s="17"/>
      <c r="HMX32" s="17"/>
      <c r="HMY32" s="17"/>
      <c r="HNE32" s="17"/>
      <c r="HNF32" s="17"/>
      <c r="HNG32" s="17"/>
      <c r="HNM32" s="17"/>
      <c r="HNN32" s="17"/>
      <c r="HNO32" s="17"/>
      <c r="HNU32" s="17"/>
      <c r="HNV32" s="17"/>
      <c r="HNW32" s="17"/>
      <c r="HOC32" s="17"/>
      <c r="HOD32" s="17"/>
      <c r="HOE32" s="17"/>
      <c r="HOK32" s="17"/>
      <c r="HOL32" s="17"/>
      <c r="HOM32" s="17"/>
      <c r="HOS32" s="17"/>
      <c r="HOT32" s="17"/>
      <c r="HOU32" s="17"/>
      <c r="HPA32" s="17"/>
      <c r="HPB32" s="17"/>
      <c r="HPC32" s="17"/>
      <c r="HPI32" s="17"/>
      <c r="HPJ32" s="17"/>
      <c r="HPK32" s="17"/>
      <c r="HPQ32" s="17"/>
      <c r="HPR32" s="17"/>
      <c r="HPS32" s="17"/>
      <c r="HPY32" s="17"/>
      <c r="HPZ32" s="17"/>
      <c r="HQA32" s="17"/>
      <c r="HQG32" s="17"/>
      <c r="HQH32" s="17"/>
      <c r="HQI32" s="17"/>
      <c r="HQO32" s="17"/>
      <c r="HQP32" s="17"/>
      <c r="HQQ32" s="17"/>
      <c r="HQW32" s="17"/>
      <c r="HQX32" s="17"/>
      <c r="HQY32" s="17"/>
      <c r="HRE32" s="17"/>
      <c r="HRF32" s="17"/>
      <c r="HRG32" s="17"/>
      <c r="HRM32" s="17"/>
      <c r="HRN32" s="17"/>
      <c r="HRO32" s="17"/>
      <c r="HRU32" s="17"/>
      <c r="HRV32" s="17"/>
      <c r="HRW32" s="17"/>
      <c r="HSC32" s="17"/>
      <c r="HSD32" s="17"/>
      <c r="HSE32" s="17"/>
      <c r="HSK32" s="17"/>
      <c r="HSL32" s="17"/>
      <c r="HSM32" s="17"/>
      <c r="HSS32" s="17"/>
      <c r="HST32" s="17"/>
      <c r="HSU32" s="17"/>
      <c r="HTA32" s="17"/>
      <c r="HTB32" s="17"/>
      <c r="HTC32" s="17"/>
      <c r="HTI32" s="17"/>
      <c r="HTJ32" s="17"/>
      <c r="HTK32" s="17"/>
      <c r="HTQ32" s="17"/>
      <c r="HTR32" s="17"/>
      <c r="HTS32" s="17"/>
      <c r="HTY32" s="17"/>
      <c r="HTZ32" s="17"/>
      <c r="HUA32" s="17"/>
      <c r="HUG32" s="17"/>
      <c r="HUH32" s="17"/>
      <c r="HUI32" s="17"/>
      <c r="HUO32" s="17"/>
      <c r="HUP32" s="17"/>
      <c r="HUQ32" s="17"/>
      <c r="HUW32" s="17"/>
      <c r="HUX32" s="17"/>
      <c r="HUY32" s="17"/>
      <c r="HVE32" s="17"/>
      <c r="HVF32" s="17"/>
      <c r="HVG32" s="17"/>
      <c r="HVM32" s="17"/>
      <c r="HVN32" s="17"/>
      <c r="HVO32" s="17"/>
      <c r="HVU32" s="17"/>
      <c r="HVV32" s="17"/>
      <c r="HVW32" s="17"/>
      <c r="HWC32" s="17"/>
      <c r="HWD32" s="17"/>
      <c r="HWE32" s="17"/>
      <c r="HWK32" s="17"/>
      <c r="HWL32" s="17"/>
      <c r="HWM32" s="17"/>
      <c r="HWS32" s="17"/>
      <c r="HWT32" s="17"/>
      <c r="HWU32" s="17"/>
      <c r="HXA32" s="17"/>
      <c r="HXB32" s="17"/>
      <c r="HXC32" s="17"/>
      <c r="HXI32" s="17"/>
      <c r="HXJ32" s="17"/>
      <c r="HXK32" s="17"/>
      <c r="HXQ32" s="17"/>
      <c r="HXR32" s="17"/>
      <c r="HXS32" s="17"/>
      <c r="HXY32" s="17"/>
      <c r="HXZ32" s="17"/>
      <c r="HYA32" s="17"/>
      <c r="HYG32" s="17"/>
      <c r="HYH32" s="17"/>
      <c r="HYI32" s="17"/>
      <c r="HYO32" s="17"/>
      <c r="HYP32" s="17"/>
      <c r="HYQ32" s="17"/>
      <c r="HYW32" s="17"/>
      <c r="HYX32" s="17"/>
      <c r="HYY32" s="17"/>
      <c r="HZE32" s="17"/>
      <c r="HZF32" s="17"/>
      <c r="HZG32" s="17"/>
      <c r="HZM32" s="17"/>
      <c r="HZN32" s="17"/>
      <c r="HZO32" s="17"/>
      <c r="HZU32" s="17"/>
      <c r="HZV32" s="17"/>
      <c r="HZW32" s="17"/>
      <c r="IAC32" s="17"/>
      <c r="IAD32" s="17"/>
      <c r="IAE32" s="17"/>
      <c r="IAK32" s="17"/>
      <c r="IAL32" s="17"/>
      <c r="IAM32" s="17"/>
      <c r="IAS32" s="17"/>
      <c r="IAT32" s="17"/>
      <c r="IAU32" s="17"/>
      <c r="IBA32" s="17"/>
      <c r="IBB32" s="17"/>
      <c r="IBC32" s="17"/>
      <c r="IBI32" s="17"/>
      <c r="IBJ32" s="17"/>
      <c r="IBK32" s="17"/>
      <c r="IBQ32" s="17"/>
      <c r="IBR32" s="17"/>
      <c r="IBS32" s="17"/>
      <c r="IBY32" s="17"/>
      <c r="IBZ32" s="17"/>
      <c r="ICA32" s="17"/>
      <c r="ICG32" s="17"/>
      <c r="ICH32" s="17"/>
      <c r="ICI32" s="17"/>
      <c r="ICO32" s="17"/>
      <c r="ICP32" s="17"/>
      <c r="ICQ32" s="17"/>
      <c r="ICW32" s="17"/>
      <c r="ICX32" s="17"/>
      <c r="ICY32" s="17"/>
      <c r="IDE32" s="17"/>
      <c r="IDF32" s="17"/>
      <c r="IDG32" s="17"/>
      <c r="IDM32" s="17"/>
      <c r="IDN32" s="17"/>
      <c r="IDO32" s="17"/>
      <c r="IDU32" s="17"/>
      <c r="IDV32" s="17"/>
      <c r="IDW32" s="17"/>
      <c r="IEC32" s="17"/>
      <c r="IED32" s="17"/>
      <c r="IEE32" s="17"/>
      <c r="IEK32" s="17"/>
      <c r="IEL32" s="17"/>
      <c r="IEM32" s="17"/>
      <c r="IES32" s="17"/>
      <c r="IET32" s="17"/>
      <c r="IEU32" s="17"/>
      <c r="IFA32" s="17"/>
      <c r="IFB32" s="17"/>
      <c r="IFC32" s="17"/>
      <c r="IFI32" s="17"/>
      <c r="IFJ32" s="17"/>
      <c r="IFK32" s="17"/>
      <c r="IFQ32" s="17"/>
      <c r="IFR32" s="17"/>
      <c r="IFS32" s="17"/>
      <c r="IFY32" s="17"/>
      <c r="IFZ32" s="17"/>
      <c r="IGA32" s="17"/>
      <c r="IGG32" s="17"/>
      <c r="IGH32" s="17"/>
      <c r="IGI32" s="17"/>
      <c r="IGO32" s="17"/>
      <c r="IGP32" s="17"/>
      <c r="IGQ32" s="17"/>
      <c r="IGW32" s="17"/>
      <c r="IGX32" s="17"/>
      <c r="IGY32" s="17"/>
      <c r="IHE32" s="17"/>
      <c r="IHF32" s="17"/>
      <c r="IHG32" s="17"/>
      <c r="IHM32" s="17"/>
      <c r="IHN32" s="17"/>
      <c r="IHO32" s="17"/>
      <c r="IHU32" s="17"/>
      <c r="IHV32" s="17"/>
      <c r="IHW32" s="17"/>
      <c r="IIC32" s="17"/>
      <c r="IID32" s="17"/>
      <c r="IIE32" s="17"/>
      <c r="IIK32" s="17"/>
      <c r="IIL32" s="17"/>
      <c r="IIM32" s="17"/>
      <c r="IIS32" s="17"/>
      <c r="IIT32" s="17"/>
      <c r="IIU32" s="17"/>
      <c r="IJA32" s="17"/>
      <c r="IJB32" s="17"/>
      <c r="IJC32" s="17"/>
      <c r="IJI32" s="17"/>
      <c r="IJJ32" s="17"/>
      <c r="IJK32" s="17"/>
      <c r="IJQ32" s="17"/>
      <c r="IJR32" s="17"/>
      <c r="IJS32" s="17"/>
      <c r="IJY32" s="17"/>
      <c r="IJZ32" s="17"/>
      <c r="IKA32" s="17"/>
      <c r="IKG32" s="17"/>
      <c r="IKH32" s="17"/>
      <c r="IKI32" s="17"/>
      <c r="IKO32" s="17"/>
      <c r="IKP32" s="17"/>
      <c r="IKQ32" s="17"/>
      <c r="IKW32" s="17"/>
      <c r="IKX32" s="17"/>
      <c r="IKY32" s="17"/>
      <c r="ILE32" s="17"/>
      <c r="ILF32" s="17"/>
      <c r="ILG32" s="17"/>
      <c r="ILM32" s="17"/>
      <c r="ILN32" s="17"/>
      <c r="ILO32" s="17"/>
      <c r="ILU32" s="17"/>
      <c r="ILV32" s="17"/>
      <c r="ILW32" s="17"/>
      <c r="IMC32" s="17"/>
      <c r="IMD32" s="17"/>
      <c r="IME32" s="17"/>
      <c r="IMK32" s="17"/>
      <c r="IML32" s="17"/>
      <c r="IMM32" s="17"/>
      <c r="IMS32" s="17"/>
      <c r="IMT32" s="17"/>
      <c r="IMU32" s="17"/>
      <c r="INA32" s="17"/>
      <c r="INB32" s="17"/>
      <c r="INC32" s="17"/>
      <c r="INI32" s="17"/>
      <c r="INJ32" s="17"/>
      <c r="INK32" s="17"/>
      <c r="INQ32" s="17"/>
      <c r="INR32" s="17"/>
      <c r="INS32" s="17"/>
      <c r="INY32" s="17"/>
      <c r="INZ32" s="17"/>
      <c r="IOA32" s="17"/>
      <c r="IOG32" s="17"/>
      <c r="IOH32" s="17"/>
      <c r="IOI32" s="17"/>
      <c r="IOO32" s="17"/>
      <c r="IOP32" s="17"/>
      <c r="IOQ32" s="17"/>
      <c r="IOW32" s="17"/>
      <c r="IOX32" s="17"/>
      <c r="IOY32" s="17"/>
      <c r="IPE32" s="17"/>
      <c r="IPF32" s="17"/>
      <c r="IPG32" s="17"/>
      <c r="IPM32" s="17"/>
      <c r="IPN32" s="17"/>
      <c r="IPO32" s="17"/>
      <c r="IPU32" s="17"/>
      <c r="IPV32" s="17"/>
      <c r="IPW32" s="17"/>
      <c r="IQC32" s="17"/>
      <c r="IQD32" s="17"/>
      <c r="IQE32" s="17"/>
      <c r="IQK32" s="17"/>
      <c r="IQL32" s="17"/>
      <c r="IQM32" s="17"/>
      <c r="IQS32" s="17"/>
      <c r="IQT32" s="17"/>
      <c r="IQU32" s="17"/>
      <c r="IRA32" s="17"/>
      <c r="IRB32" s="17"/>
      <c r="IRC32" s="17"/>
      <c r="IRI32" s="17"/>
      <c r="IRJ32" s="17"/>
      <c r="IRK32" s="17"/>
      <c r="IRQ32" s="17"/>
      <c r="IRR32" s="17"/>
      <c r="IRS32" s="17"/>
      <c r="IRY32" s="17"/>
      <c r="IRZ32" s="17"/>
      <c r="ISA32" s="17"/>
      <c r="ISG32" s="17"/>
      <c r="ISH32" s="17"/>
      <c r="ISI32" s="17"/>
      <c r="ISO32" s="17"/>
      <c r="ISP32" s="17"/>
      <c r="ISQ32" s="17"/>
      <c r="ISW32" s="17"/>
      <c r="ISX32" s="17"/>
      <c r="ISY32" s="17"/>
      <c r="ITE32" s="17"/>
      <c r="ITF32" s="17"/>
      <c r="ITG32" s="17"/>
      <c r="ITM32" s="17"/>
      <c r="ITN32" s="17"/>
      <c r="ITO32" s="17"/>
      <c r="ITU32" s="17"/>
      <c r="ITV32" s="17"/>
      <c r="ITW32" s="17"/>
      <c r="IUC32" s="17"/>
      <c r="IUD32" s="17"/>
      <c r="IUE32" s="17"/>
      <c r="IUK32" s="17"/>
      <c r="IUL32" s="17"/>
      <c r="IUM32" s="17"/>
      <c r="IUS32" s="17"/>
      <c r="IUT32" s="17"/>
      <c r="IUU32" s="17"/>
      <c r="IVA32" s="17"/>
      <c r="IVB32" s="17"/>
      <c r="IVC32" s="17"/>
      <c r="IVI32" s="17"/>
      <c r="IVJ32" s="17"/>
      <c r="IVK32" s="17"/>
      <c r="IVQ32" s="17"/>
      <c r="IVR32" s="17"/>
      <c r="IVS32" s="17"/>
      <c r="IVY32" s="17"/>
      <c r="IVZ32" s="17"/>
      <c r="IWA32" s="17"/>
      <c r="IWG32" s="17"/>
      <c r="IWH32" s="17"/>
      <c r="IWI32" s="17"/>
      <c r="IWO32" s="17"/>
      <c r="IWP32" s="17"/>
      <c r="IWQ32" s="17"/>
      <c r="IWW32" s="17"/>
      <c r="IWX32" s="17"/>
      <c r="IWY32" s="17"/>
      <c r="IXE32" s="17"/>
      <c r="IXF32" s="17"/>
      <c r="IXG32" s="17"/>
      <c r="IXM32" s="17"/>
      <c r="IXN32" s="17"/>
      <c r="IXO32" s="17"/>
      <c r="IXU32" s="17"/>
      <c r="IXV32" s="17"/>
      <c r="IXW32" s="17"/>
      <c r="IYC32" s="17"/>
      <c r="IYD32" s="17"/>
      <c r="IYE32" s="17"/>
      <c r="IYK32" s="17"/>
      <c r="IYL32" s="17"/>
      <c r="IYM32" s="17"/>
      <c r="IYS32" s="17"/>
      <c r="IYT32" s="17"/>
      <c r="IYU32" s="17"/>
      <c r="IZA32" s="17"/>
      <c r="IZB32" s="17"/>
      <c r="IZC32" s="17"/>
      <c r="IZI32" s="17"/>
      <c r="IZJ32" s="17"/>
      <c r="IZK32" s="17"/>
      <c r="IZQ32" s="17"/>
      <c r="IZR32" s="17"/>
      <c r="IZS32" s="17"/>
      <c r="IZY32" s="17"/>
      <c r="IZZ32" s="17"/>
      <c r="JAA32" s="17"/>
      <c r="JAG32" s="17"/>
      <c r="JAH32" s="17"/>
      <c r="JAI32" s="17"/>
      <c r="JAO32" s="17"/>
      <c r="JAP32" s="17"/>
      <c r="JAQ32" s="17"/>
      <c r="JAW32" s="17"/>
      <c r="JAX32" s="17"/>
      <c r="JAY32" s="17"/>
      <c r="JBE32" s="17"/>
      <c r="JBF32" s="17"/>
      <c r="JBG32" s="17"/>
      <c r="JBM32" s="17"/>
      <c r="JBN32" s="17"/>
      <c r="JBO32" s="17"/>
      <c r="JBU32" s="17"/>
      <c r="JBV32" s="17"/>
      <c r="JBW32" s="17"/>
      <c r="JCC32" s="17"/>
      <c r="JCD32" s="17"/>
      <c r="JCE32" s="17"/>
      <c r="JCK32" s="17"/>
      <c r="JCL32" s="17"/>
      <c r="JCM32" s="17"/>
      <c r="JCS32" s="17"/>
      <c r="JCT32" s="17"/>
      <c r="JCU32" s="17"/>
      <c r="JDA32" s="17"/>
      <c r="JDB32" s="17"/>
      <c r="JDC32" s="17"/>
      <c r="JDI32" s="17"/>
      <c r="JDJ32" s="17"/>
      <c r="JDK32" s="17"/>
      <c r="JDQ32" s="17"/>
      <c r="JDR32" s="17"/>
      <c r="JDS32" s="17"/>
      <c r="JDY32" s="17"/>
      <c r="JDZ32" s="17"/>
      <c r="JEA32" s="17"/>
      <c r="JEG32" s="17"/>
      <c r="JEH32" s="17"/>
      <c r="JEI32" s="17"/>
      <c r="JEO32" s="17"/>
      <c r="JEP32" s="17"/>
      <c r="JEQ32" s="17"/>
      <c r="JEW32" s="17"/>
      <c r="JEX32" s="17"/>
      <c r="JEY32" s="17"/>
      <c r="JFE32" s="17"/>
      <c r="JFF32" s="17"/>
      <c r="JFG32" s="17"/>
      <c r="JFM32" s="17"/>
      <c r="JFN32" s="17"/>
      <c r="JFO32" s="17"/>
      <c r="JFU32" s="17"/>
      <c r="JFV32" s="17"/>
      <c r="JFW32" s="17"/>
      <c r="JGC32" s="17"/>
      <c r="JGD32" s="17"/>
      <c r="JGE32" s="17"/>
      <c r="JGK32" s="17"/>
      <c r="JGL32" s="17"/>
      <c r="JGM32" s="17"/>
      <c r="JGS32" s="17"/>
      <c r="JGT32" s="17"/>
      <c r="JGU32" s="17"/>
      <c r="JHA32" s="17"/>
      <c r="JHB32" s="17"/>
      <c r="JHC32" s="17"/>
      <c r="JHI32" s="17"/>
      <c r="JHJ32" s="17"/>
      <c r="JHK32" s="17"/>
      <c r="JHQ32" s="17"/>
      <c r="JHR32" s="17"/>
      <c r="JHS32" s="17"/>
      <c r="JHY32" s="17"/>
      <c r="JHZ32" s="17"/>
      <c r="JIA32" s="17"/>
      <c r="JIG32" s="17"/>
      <c r="JIH32" s="17"/>
      <c r="JII32" s="17"/>
      <c r="JIO32" s="17"/>
      <c r="JIP32" s="17"/>
      <c r="JIQ32" s="17"/>
      <c r="JIW32" s="17"/>
      <c r="JIX32" s="17"/>
      <c r="JIY32" s="17"/>
      <c r="JJE32" s="17"/>
      <c r="JJF32" s="17"/>
      <c r="JJG32" s="17"/>
      <c r="JJM32" s="17"/>
      <c r="JJN32" s="17"/>
      <c r="JJO32" s="17"/>
      <c r="JJU32" s="17"/>
      <c r="JJV32" s="17"/>
      <c r="JJW32" s="17"/>
      <c r="JKC32" s="17"/>
      <c r="JKD32" s="17"/>
      <c r="JKE32" s="17"/>
      <c r="JKK32" s="17"/>
      <c r="JKL32" s="17"/>
      <c r="JKM32" s="17"/>
      <c r="JKS32" s="17"/>
      <c r="JKT32" s="17"/>
      <c r="JKU32" s="17"/>
      <c r="JLA32" s="17"/>
      <c r="JLB32" s="17"/>
      <c r="JLC32" s="17"/>
      <c r="JLI32" s="17"/>
      <c r="JLJ32" s="17"/>
      <c r="JLK32" s="17"/>
      <c r="JLQ32" s="17"/>
      <c r="JLR32" s="17"/>
      <c r="JLS32" s="17"/>
      <c r="JLY32" s="17"/>
      <c r="JLZ32" s="17"/>
      <c r="JMA32" s="17"/>
      <c r="JMG32" s="17"/>
      <c r="JMH32" s="17"/>
      <c r="JMI32" s="17"/>
      <c r="JMO32" s="17"/>
      <c r="JMP32" s="17"/>
      <c r="JMQ32" s="17"/>
      <c r="JMW32" s="17"/>
      <c r="JMX32" s="17"/>
      <c r="JMY32" s="17"/>
      <c r="JNE32" s="17"/>
      <c r="JNF32" s="17"/>
      <c r="JNG32" s="17"/>
      <c r="JNM32" s="17"/>
      <c r="JNN32" s="17"/>
      <c r="JNO32" s="17"/>
      <c r="JNU32" s="17"/>
      <c r="JNV32" s="17"/>
      <c r="JNW32" s="17"/>
      <c r="JOC32" s="17"/>
      <c r="JOD32" s="17"/>
      <c r="JOE32" s="17"/>
      <c r="JOK32" s="17"/>
      <c r="JOL32" s="17"/>
      <c r="JOM32" s="17"/>
      <c r="JOS32" s="17"/>
      <c r="JOT32" s="17"/>
      <c r="JOU32" s="17"/>
      <c r="JPA32" s="17"/>
      <c r="JPB32" s="17"/>
      <c r="JPC32" s="17"/>
      <c r="JPI32" s="17"/>
      <c r="JPJ32" s="17"/>
      <c r="JPK32" s="17"/>
      <c r="JPQ32" s="17"/>
      <c r="JPR32" s="17"/>
      <c r="JPS32" s="17"/>
      <c r="JPY32" s="17"/>
      <c r="JPZ32" s="17"/>
      <c r="JQA32" s="17"/>
      <c r="JQG32" s="17"/>
      <c r="JQH32" s="17"/>
      <c r="JQI32" s="17"/>
      <c r="JQO32" s="17"/>
      <c r="JQP32" s="17"/>
      <c r="JQQ32" s="17"/>
      <c r="JQW32" s="17"/>
      <c r="JQX32" s="17"/>
      <c r="JQY32" s="17"/>
      <c r="JRE32" s="17"/>
      <c r="JRF32" s="17"/>
      <c r="JRG32" s="17"/>
      <c r="JRM32" s="17"/>
      <c r="JRN32" s="17"/>
      <c r="JRO32" s="17"/>
      <c r="JRU32" s="17"/>
      <c r="JRV32" s="17"/>
      <c r="JRW32" s="17"/>
      <c r="JSC32" s="17"/>
      <c r="JSD32" s="17"/>
      <c r="JSE32" s="17"/>
      <c r="JSK32" s="17"/>
      <c r="JSL32" s="17"/>
      <c r="JSM32" s="17"/>
      <c r="JSS32" s="17"/>
      <c r="JST32" s="17"/>
      <c r="JSU32" s="17"/>
      <c r="JTA32" s="17"/>
      <c r="JTB32" s="17"/>
      <c r="JTC32" s="17"/>
      <c r="JTI32" s="17"/>
      <c r="JTJ32" s="17"/>
      <c r="JTK32" s="17"/>
      <c r="JTQ32" s="17"/>
      <c r="JTR32" s="17"/>
      <c r="JTS32" s="17"/>
      <c r="JTY32" s="17"/>
      <c r="JTZ32" s="17"/>
      <c r="JUA32" s="17"/>
      <c r="JUG32" s="17"/>
      <c r="JUH32" s="17"/>
      <c r="JUI32" s="17"/>
      <c r="JUO32" s="17"/>
      <c r="JUP32" s="17"/>
      <c r="JUQ32" s="17"/>
      <c r="JUW32" s="17"/>
      <c r="JUX32" s="17"/>
      <c r="JUY32" s="17"/>
      <c r="JVE32" s="17"/>
      <c r="JVF32" s="17"/>
      <c r="JVG32" s="17"/>
      <c r="JVM32" s="17"/>
      <c r="JVN32" s="17"/>
      <c r="JVO32" s="17"/>
      <c r="JVU32" s="17"/>
      <c r="JVV32" s="17"/>
      <c r="JVW32" s="17"/>
      <c r="JWC32" s="17"/>
      <c r="JWD32" s="17"/>
      <c r="JWE32" s="17"/>
      <c r="JWK32" s="17"/>
      <c r="JWL32" s="17"/>
      <c r="JWM32" s="17"/>
      <c r="JWS32" s="17"/>
      <c r="JWT32" s="17"/>
      <c r="JWU32" s="17"/>
      <c r="JXA32" s="17"/>
      <c r="JXB32" s="17"/>
      <c r="JXC32" s="17"/>
      <c r="JXI32" s="17"/>
      <c r="JXJ32" s="17"/>
      <c r="JXK32" s="17"/>
      <c r="JXQ32" s="17"/>
      <c r="JXR32" s="17"/>
      <c r="JXS32" s="17"/>
      <c r="JXY32" s="17"/>
      <c r="JXZ32" s="17"/>
      <c r="JYA32" s="17"/>
      <c r="JYG32" s="17"/>
      <c r="JYH32" s="17"/>
      <c r="JYI32" s="17"/>
      <c r="JYO32" s="17"/>
      <c r="JYP32" s="17"/>
      <c r="JYQ32" s="17"/>
      <c r="JYW32" s="17"/>
      <c r="JYX32" s="17"/>
      <c r="JYY32" s="17"/>
      <c r="JZE32" s="17"/>
      <c r="JZF32" s="17"/>
      <c r="JZG32" s="17"/>
      <c r="JZM32" s="17"/>
      <c r="JZN32" s="17"/>
      <c r="JZO32" s="17"/>
      <c r="JZU32" s="17"/>
      <c r="JZV32" s="17"/>
      <c r="JZW32" s="17"/>
      <c r="KAC32" s="17"/>
      <c r="KAD32" s="17"/>
      <c r="KAE32" s="17"/>
      <c r="KAK32" s="17"/>
      <c r="KAL32" s="17"/>
      <c r="KAM32" s="17"/>
      <c r="KAS32" s="17"/>
      <c r="KAT32" s="17"/>
      <c r="KAU32" s="17"/>
      <c r="KBA32" s="17"/>
      <c r="KBB32" s="17"/>
      <c r="KBC32" s="17"/>
      <c r="KBI32" s="17"/>
      <c r="KBJ32" s="17"/>
      <c r="KBK32" s="17"/>
      <c r="KBQ32" s="17"/>
      <c r="KBR32" s="17"/>
      <c r="KBS32" s="17"/>
      <c r="KBY32" s="17"/>
      <c r="KBZ32" s="17"/>
      <c r="KCA32" s="17"/>
      <c r="KCG32" s="17"/>
      <c r="KCH32" s="17"/>
      <c r="KCI32" s="17"/>
      <c r="KCO32" s="17"/>
      <c r="KCP32" s="17"/>
      <c r="KCQ32" s="17"/>
      <c r="KCW32" s="17"/>
      <c r="KCX32" s="17"/>
      <c r="KCY32" s="17"/>
      <c r="KDE32" s="17"/>
      <c r="KDF32" s="17"/>
      <c r="KDG32" s="17"/>
      <c r="KDM32" s="17"/>
      <c r="KDN32" s="17"/>
      <c r="KDO32" s="17"/>
      <c r="KDU32" s="17"/>
      <c r="KDV32" s="17"/>
      <c r="KDW32" s="17"/>
      <c r="KEC32" s="17"/>
      <c r="KED32" s="17"/>
      <c r="KEE32" s="17"/>
      <c r="KEK32" s="17"/>
      <c r="KEL32" s="17"/>
      <c r="KEM32" s="17"/>
      <c r="KES32" s="17"/>
      <c r="KET32" s="17"/>
      <c r="KEU32" s="17"/>
      <c r="KFA32" s="17"/>
      <c r="KFB32" s="17"/>
      <c r="KFC32" s="17"/>
      <c r="KFI32" s="17"/>
      <c r="KFJ32" s="17"/>
      <c r="KFK32" s="17"/>
      <c r="KFQ32" s="17"/>
      <c r="KFR32" s="17"/>
      <c r="KFS32" s="17"/>
      <c r="KFY32" s="17"/>
      <c r="KFZ32" s="17"/>
      <c r="KGA32" s="17"/>
      <c r="KGG32" s="17"/>
      <c r="KGH32" s="17"/>
      <c r="KGI32" s="17"/>
      <c r="KGO32" s="17"/>
      <c r="KGP32" s="17"/>
      <c r="KGQ32" s="17"/>
      <c r="KGW32" s="17"/>
      <c r="KGX32" s="17"/>
      <c r="KGY32" s="17"/>
      <c r="KHE32" s="17"/>
      <c r="KHF32" s="17"/>
      <c r="KHG32" s="17"/>
      <c r="KHM32" s="17"/>
      <c r="KHN32" s="17"/>
      <c r="KHO32" s="17"/>
      <c r="KHU32" s="17"/>
      <c r="KHV32" s="17"/>
      <c r="KHW32" s="17"/>
      <c r="KIC32" s="17"/>
      <c r="KID32" s="17"/>
      <c r="KIE32" s="17"/>
      <c r="KIK32" s="17"/>
      <c r="KIL32" s="17"/>
      <c r="KIM32" s="17"/>
      <c r="KIS32" s="17"/>
      <c r="KIT32" s="17"/>
      <c r="KIU32" s="17"/>
      <c r="KJA32" s="17"/>
      <c r="KJB32" s="17"/>
      <c r="KJC32" s="17"/>
      <c r="KJI32" s="17"/>
      <c r="KJJ32" s="17"/>
      <c r="KJK32" s="17"/>
      <c r="KJQ32" s="17"/>
      <c r="KJR32" s="17"/>
      <c r="KJS32" s="17"/>
      <c r="KJY32" s="17"/>
      <c r="KJZ32" s="17"/>
      <c r="KKA32" s="17"/>
      <c r="KKG32" s="17"/>
      <c r="KKH32" s="17"/>
      <c r="KKI32" s="17"/>
      <c r="KKO32" s="17"/>
      <c r="KKP32" s="17"/>
      <c r="KKQ32" s="17"/>
      <c r="KKW32" s="17"/>
      <c r="KKX32" s="17"/>
      <c r="KKY32" s="17"/>
      <c r="KLE32" s="17"/>
      <c r="KLF32" s="17"/>
      <c r="KLG32" s="17"/>
      <c r="KLM32" s="17"/>
      <c r="KLN32" s="17"/>
      <c r="KLO32" s="17"/>
      <c r="KLU32" s="17"/>
      <c r="KLV32" s="17"/>
      <c r="KLW32" s="17"/>
      <c r="KMC32" s="17"/>
      <c r="KMD32" s="17"/>
      <c r="KME32" s="17"/>
      <c r="KMK32" s="17"/>
      <c r="KML32" s="17"/>
      <c r="KMM32" s="17"/>
      <c r="KMS32" s="17"/>
      <c r="KMT32" s="17"/>
      <c r="KMU32" s="17"/>
      <c r="KNA32" s="17"/>
      <c r="KNB32" s="17"/>
      <c r="KNC32" s="17"/>
      <c r="KNI32" s="17"/>
      <c r="KNJ32" s="17"/>
      <c r="KNK32" s="17"/>
      <c r="KNQ32" s="17"/>
      <c r="KNR32" s="17"/>
      <c r="KNS32" s="17"/>
      <c r="KNY32" s="17"/>
      <c r="KNZ32" s="17"/>
      <c r="KOA32" s="17"/>
      <c r="KOG32" s="17"/>
      <c r="KOH32" s="17"/>
      <c r="KOI32" s="17"/>
      <c r="KOO32" s="17"/>
      <c r="KOP32" s="17"/>
      <c r="KOQ32" s="17"/>
      <c r="KOW32" s="17"/>
      <c r="KOX32" s="17"/>
      <c r="KOY32" s="17"/>
      <c r="KPE32" s="17"/>
      <c r="KPF32" s="17"/>
      <c r="KPG32" s="17"/>
      <c r="KPM32" s="17"/>
      <c r="KPN32" s="17"/>
      <c r="KPO32" s="17"/>
      <c r="KPU32" s="17"/>
      <c r="KPV32" s="17"/>
      <c r="KPW32" s="17"/>
      <c r="KQC32" s="17"/>
      <c r="KQD32" s="17"/>
      <c r="KQE32" s="17"/>
      <c r="KQK32" s="17"/>
      <c r="KQL32" s="17"/>
      <c r="KQM32" s="17"/>
      <c r="KQS32" s="17"/>
      <c r="KQT32" s="17"/>
      <c r="KQU32" s="17"/>
      <c r="KRA32" s="17"/>
      <c r="KRB32" s="17"/>
      <c r="KRC32" s="17"/>
      <c r="KRI32" s="17"/>
      <c r="KRJ32" s="17"/>
      <c r="KRK32" s="17"/>
      <c r="KRQ32" s="17"/>
      <c r="KRR32" s="17"/>
      <c r="KRS32" s="17"/>
      <c r="KRY32" s="17"/>
      <c r="KRZ32" s="17"/>
      <c r="KSA32" s="17"/>
      <c r="KSG32" s="17"/>
      <c r="KSH32" s="17"/>
      <c r="KSI32" s="17"/>
      <c r="KSO32" s="17"/>
      <c r="KSP32" s="17"/>
      <c r="KSQ32" s="17"/>
      <c r="KSW32" s="17"/>
      <c r="KSX32" s="17"/>
      <c r="KSY32" s="17"/>
      <c r="KTE32" s="17"/>
      <c r="KTF32" s="17"/>
      <c r="KTG32" s="17"/>
      <c r="KTM32" s="17"/>
      <c r="KTN32" s="17"/>
      <c r="KTO32" s="17"/>
      <c r="KTU32" s="17"/>
      <c r="KTV32" s="17"/>
      <c r="KTW32" s="17"/>
      <c r="KUC32" s="17"/>
      <c r="KUD32" s="17"/>
      <c r="KUE32" s="17"/>
      <c r="KUK32" s="17"/>
      <c r="KUL32" s="17"/>
      <c r="KUM32" s="17"/>
      <c r="KUS32" s="17"/>
      <c r="KUT32" s="17"/>
      <c r="KUU32" s="17"/>
      <c r="KVA32" s="17"/>
      <c r="KVB32" s="17"/>
      <c r="KVC32" s="17"/>
      <c r="KVI32" s="17"/>
      <c r="KVJ32" s="17"/>
      <c r="KVK32" s="17"/>
      <c r="KVQ32" s="17"/>
      <c r="KVR32" s="17"/>
      <c r="KVS32" s="17"/>
      <c r="KVY32" s="17"/>
      <c r="KVZ32" s="17"/>
      <c r="KWA32" s="17"/>
      <c r="KWG32" s="17"/>
      <c r="KWH32" s="17"/>
      <c r="KWI32" s="17"/>
      <c r="KWO32" s="17"/>
      <c r="KWP32" s="17"/>
      <c r="KWQ32" s="17"/>
      <c r="KWW32" s="17"/>
      <c r="KWX32" s="17"/>
      <c r="KWY32" s="17"/>
      <c r="KXE32" s="17"/>
      <c r="KXF32" s="17"/>
      <c r="KXG32" s="17"/>
      <c r="KXM32" s="17"/>
      <c r="KXN32" s="17"/>
      <c r="KXO32" s="17"/>
      <c r="KXU32" s="17"/>
      <c r="KXV32" s="17"/>
      <c r="KXW32" s="17"/>
      <c r="KYC32" s="17"/>
      <c r="KYD32" s="17"/>
      <c r="KYE32" s="17"/>
      <c r="KYK32" s="17"/>
      <c r="KYL32" s="17"/>
      <c r="KYM32" s="17"/>
      <c r="KYS32" s="17"/>
      <c r="KYT32" s="17"/>
      <c r="KYU32" s="17"/>
      <c r="KZA32" s="17"/>
      <c r="KZB32" s="17"/>
      <c r="KZC32" s="17"/>
      <c r="KZI32" s="17"/>
      <c r="KZJ32" s="17"/>
      <c r="KZK32" s="17"/>
      <c r="KZQ32" s="17"/>
      <c r="KZR32" s="17"/>
      <c r="KZS32" s="17"/>
      <c r="KZY32" s="17"/>
      <c r="KZZ32" s="17"/>
      <c r="LAA32" s="17"/>
      <c r="LAG32" s="17"/>
      <c r="LAH32" s="17"/>
      <c r="LAI32" s="17"/>
      <c r="LAO32" s="17"/>
      <c r="LAP32" s="17"/>
      <c r="LAQ32" s="17"/>
      <c r="LAW32" s="17"/>
      <c r="LAX32" s="17"/>
      <c r="LAY32" s="17"/>
      <c r="LBE32" s="17"/>
      <c r="LBF32" s="17"/>
      <c r="LBG32" s="17"/>
      <c r="LBM32" s="17"/>
      <c r="LBN32" s="17"/>
      <c r="LBO32" s="17"/>
      <c r="LBU32" s="17"/>
      <c r="LBV32" s="17"/>
      <c r="LBW32" s="17"/>
      <c r="LCC32" s="17"/>
      <c r="LCD32" s="17"/>
      <c r="LCE32" s="17"/>
      <c r="LCK32" s="17"/>
      <c r="LCL32" s="17"/>
      <c r="LCM32" s="17"/>
      <c r="LCS32" s="17"/>
      <c r="LCT32" s="17"/>
      <c r="LCU32" s="17"/>
      <c r="LDA32" s="17"/>
      <c r="LDB32" s="17"/>
      <c r="LDC32" s="17"/>
      <c r="LDI32" s="17"/>
      <c r="LDJ32" s="17"/>
      <c r="LDK32" s="17"/>
      <c r="LDQ32" s="17"/>
      <c r="LDR32" s="17"/>
      <c r="LDS32" s="17"/>
      <c r="LDY32" s="17"/>
      <c r="LDZ32" s="17"/>
      <c r="LEA32" s="17"/>
      <c r="LEG32" s="17"/>
      <c r="LEH32" s="17"/>
      <c r="LEI32" s="17"/>
      <c r="LEO32" s="17"/>
      <c r="LEP32" s="17"/>
      <c r="LEQ32" s="17"/>
      <c r="LEW32" s="17"/>
      <c r="LEX32" s="17"/>
      <c r="LEY32" s="17"/>
      <c r="LFE32" s="17"/>
      <c r="LFF32" s="17"/>
      <c r="LFG32" s="17"/>
      <c r="LFM32" s="17"/>
      <c r="LFN32" s="17"/>
      <c r="LFO32" s="17"/>
      <c r="LFU32" s="17"/>
      <c r="LFV32" s="17"/>
      <c r="LFW32" s="17"/>
      <c r="LGC32" s="17"/>
      <c r="LGD32" s="17"/>
      <c r="LGE32" s="17"/>
      <c r="LGK32" s="17"/>
      <c r="LGL32" s="17"/>
      <c r="LGM32" s="17"/>
      <c r="LGS32" s="17"/>
      <c r="LGT32" s="17"/>
      <c r="LGU32" s="17"/>
      <c r="LHA32" s="17"/>
      <c r="LHB32" s="17"/>
      <c r="LHC32" s="17"/>
      <c r="LHI32" s="17"/>
      <c r="LHJ32" s="17"/>
      <c r="LHK32" s="17"/>
      <c r="LHQ32" s="17"/>
      <c r="LHR32" s="17"/>
      <c r="LHS32" s="17"/>
      <c r="LHY32" s="17"/>
      <c r="LHZ32" s="17"/>
      <c r="LIA32" s="17"/>
      <c r="LIG32" s="17"/>
      <c r="LIH32" s="17"/>
      <c r="LII32" s="17"/>
      <c r="LIO32" s="17"/>
      <c r="LIP32" s="17"/>
      <c r="LIQ32" s="17"/>
      <c r="LIW32" s="17"/>
      <c r="LIX32" s="17"/>
      <c r="LIY32" s="17"/>
      <c r="LJE32" s="17"/>
      <c r="LJF32" s="17"/>
      <c r="LJG32" s="17"/>
      <c r="LJM32" s="17"/>
      <c r="LJN32" s="17"/>
      <c r="LJO32" s="17"/>
      <c r="LJU32" s="17"/>
      <c r="LJV32" s="17"/>
      <c r="LJW32" s="17"/>
      <c r="LKC32" s="17"/>
      <c r="LKD32" s="17"/>
      <c r="LKE32" s="17"/>
      <c r="LKK32" s="17"/>
      <c r="LKL32" s="17"/>
      <c r="LKM32" s="17"/>
      <c r="LKS32" s="17"/>
      <c r="LKT32" s="17"/>
      <c r="LKU32" s="17"/>
      <c r="LLA32" s="17"/>
      <c r="LLB32" s="17"/>
      <c r="LLC32" s="17"/>
      <c r="LLI32" s="17"/>
      <c r="LLJ32" s="17"/>
      <c r="LLK32" s="17"/>
      <c r="LLQ32" s="17"/>
      <c r="LLR32" s="17"/>
      <c r="LLS32" s="17"/>
      <c r="LLY32" s="17"/>
      <c r="LLZ32" s="17"/>
      <c r="LMA32" s="17"/>
      <c r="LMG32" s="17"/>
      <c r="LMH32" s="17"/>
      <c r="LMI32" s="17"/>
      <c r="LMO32" s="17"/>
      <c r="LMP32" s="17"/>
      <c r="LMQ32" s="17"/>
      <c r="LMW32" s="17"/>
      <c r="LMX32" s="17"/>
      <c r="LMY32" s="17"/>
      <c r="LNE32" s="17"/>
      <c r="LNF32" s="17"/>
      <c r="LNG32" s="17"/>
      <c r="LNM32" s="17"/>
      <c r="LNN32" s="17"/>
      <c r="LNO32" s="17"/>
      <c r="LNU32" s="17"/>
      <c r="LNV32" s="17"/>
      <c r="LNW32" s="17"/>
      <c r="LOC32" s="17"/>
      <c r="LOD32" s="17"/>
      <c r="LOE32" s="17"/>
      <c r="LOK32" s="17"/>
      <c r="LOL32" s="17"/>
      <c r="LOM32" s="17"/>
      <c r="LOS32" s="17"/>
      <c r="LOT32" s="17"/>
      <c r="LOU32" s="17"/>
      <c r="LPA32" s="17"/>
      <c r="LPB32" s="17"/>
      <c r="LPC32" s="17"/>
      <c r="LPI32" s="17"/>
      <c r="LPJ32" s="17"/>
      <c r="LPK32" s="17"/>
      <c r="LPQ32" s="17"/>
      <c r="LPR32" s="17"/>
      <c r="LPS32" s="17"/>
      <c r="LPY32" s="17"/>
      <c r="LPZ32" s="17"/>
      <c r="LQA32" s="17"/>
      <c r="LQG32" s="17"/>
      <c r="LQH32" s="17"/>
      <c r="LQI32" s="17"/>
      <c r="LQO32" s="17"/>
      <c r="LQP32" s="17"/>
      <c r="LQQ32" s="17"/>
      <c r="LQW32" s="17"/>
      <c r="LQX32" s="17"/>
      <c r="LQY32" s="17"/>
      <c r="LRE32" s="17"/>
      <c r="LRF32" s="17"/>
      <c r="LRG32" s="17"/>
      <c r="LRM32" s="17"/>
      <c r="LRN32" s="17"/>
      <c r="LRO32" s="17"/>
      <c r="LRU32" s="17"/>
      <c r="LRV32" s="17"/>
      <c r="LRW32" s="17"/>
      <c r="LSC32" s="17"/>
      <c r="LSD32" s="17"/>
      <c r="LSE32" s="17"/>
      <c r="LSK32" s="17"/>
      <c r="LSL32" s="17"/>
      <c r="LSM32" s="17"/>
      <c r="LSS32" s="17"/>
      <c r="LST32" s="17"/>
      <c r="LSU32" s="17"/>
      <c r="LTA32" s="17"/>
      <c r="LTB32" s="17"/>
      <c r="LTC32" s="17"/>
      <c r="LTI32" s="17"/>
      <c r="LTJ32" s="17"/>
      <c r="LTK32" s="17"/>
      <c r="LTQ32" s="17"/>
      <c r="LTR32" s="17"/>
      <c r="LTS32" s="17"/>
      <c r="LTY32" s="17"/>
      <c r="LTZ32" s="17"/>
      <c r="LUA32" s="17"/>
      <c r="LUG32" s="17"/>
      <c r="LUH32" s="17"/>
      <c r="LUI32" s="17"/>
      <c r="LUO32" s="17"/>
      <c r="LUP32" s="17"/>
      <c r="LUQ32" s="17"/>
      <c r="LUW32" s="17"/>
      <c r="LUX32" s="17"/>
      <c r="LUY32" s="17"/>
      <c r="LVE32" s="17"/>
      <c r="LVF32" s="17"/>
      <c r="LVG32" s="17"/>
      <c r="LVM32" s="17"/>
      <c r="LVN32" s="17"/>
      <c r="LVO32" s="17"/>
      <c r="LVU32" s="17"/>
      <c r="LVV32" s="17"/>
      <c r="LVW32" s="17"/>
      <c r="LWC32" s="17"/>
      <c r="LWD32" s="17"/>
      <c r="LWE32" s="17"/>
      <c r="LWK32" s="17"/>
      <c r="LWL32" s="17"/>
      <c r="LWM32" s="17"/>
      <c r="LWS32" s="17"/>
      <c r="LWT32" s="17"/>
      <c r="LWU32" s="17"/>
      <c r="LXA32" s="17"/>
      <c r="LXB32" s="17"/>
      <c r="LXC32" s="17"/>
      <c r="LXI32" s="17"/>
      <c r="LXJ32" s="17"/>
      <c r="LXK32" s="17"/>
      <c r="LXQ32" s="17"/>
      <c r="LXR32" s="17"/>
      <c r="LXS32" s="17"/>
      <c r="LXY32" s="17"/>
      <c r="LXZ32" s="17"/>
      <c r="LYA32" s="17"/>
      <c r="LYG32" s="17"/>
      <c r="LYH32" s="17"/>
      <c r="LYI32" s="17"/>
      <c r="LYO32" s="17"/>
      <c r="LYP32" s="17"/>
      <c r="LYQ32" s="17"/>
      <c r="LYW32" s="17"/>
      <c r="LYX32" s="17"/>
      <c r="LYY32" s="17"/>
      <c r="LZE32" s="17"/>
      <c r="LZF32" s="17"/>
      <c r="LZG32" s="17"/>
      <c r="LZM32" s="17"/>
      <c r="LZN32" s="17"/>
      <c r="LZO32" s="17"/>
      <c r="LZU32" s="17"/>
      <c r="LZV32" s="17"/>
      <c r="LZW32" s="17"/>
      <c r="MAC32" s="17"/>
      <c r="MAD32" s="17"/>
      <c r="MAE32" s="17"/>
      <c r="MAK32" s="17"/>
      <c r="MAL32" s="17"/>
      <c r="MAM32" s="17"/>
      <c r="MAS32" s="17"/>
      <c r="MAT32" s="17"/>
      <c r="MAU32" s="17"/>
      <c r="MBA32" s="17"/>
      <c r="MBB32" s="17"/>
      <c r="MBC32" s="17"/>
      <c r="MBI32" s="17"/>
      <c r="MBJ32" s="17"/>
      <c r="MBK32" s="17"/>
      <c r="MBQ32" s="17"/>
      <c r="MBR32" s="17"/>
      <c r="MBS32" s="17"/>
      <c r="MBY32" s="17"/>
      <c r="MBZ32" s="17"/>
      <c r="MCA32" s="17"/>
      <c r="MCG32" s="17"/>
      <c r="MCH32" s="17"/>
      <c r="MCI32" s="17"/>
      <c r="MCO32" s="17"/>
      <c r="MCP32" s="17"/>
      <c r="MCQ32" s="17"/>
      <c r="MCW32" s="17"/>
      <c r="MCX32" s="17"/>
      <c r="MCY32" s="17"/>
      <c r="MDE32" s="17"/>
      <c r="MDF32" s="17"/>
      <c r="MDG32" s="17"/>
      <c r="MDM32" s="17"/>
      <c r="MDN32" s="17"/>
      <c r="MDO32" s="17"/>
      <c r="MDU32" s="17"/>
      <c r="MDV32" s="17"/>
      <c r="MDW32" s="17"/>
      <c r="MEC32" s="17"/>
      <c r="MED32" s="17"/>
      <c r="MEE32" s="17"/>
      <c r="MEK32" s="17"/>
      <c r="MEL32" s="17"/>
      <c r="MEM32" s="17"/>
      <c r="MES32" s="17"/>
      <c r="MET32" s="17"/>
      <c r="MEU32" s="17"/>
      <c r="MFA32" s="17"/>
      <c r="MFB32" s="17"/>
      <c r="MFC32" s="17"/>
      <c r="MFI32" s="17"/>
      <c r="MFJ32" s="17"/>
      <c r="MFK32" s="17"/>
      <c r="MFQ32" s="17"/>
      <c r="MFR32" s="17"/>
      <c r="MFS32" s="17"/>
      <c r="MFY32" s="17"/>
      <c r="MFZ32" s="17"/>
      <c r="MGA32" s="17"/>
      <c r="MGG32" s="17"/>
      <c r="MGH32" s="17"/>
      <c r="MGI32" s="17"/>
      <c r="MGO32" s="17"/>
      <c r="MGP32" s="17"/>
      <c r="MGQ32" s="17"/>
      <c r="MGW32" s="17"/>
      <c r="MGX32" s="17"/>
      <c r="MGY32" s="17"/>
      <c r="MHE32" s="17"/>
      <c r="MHF32" s="17"/>
      <c r="MHG32" s="17"/>
      <c r="MHM32" s="17"/>
      <c r="MHN32" s="17"/>
      <c r="MHO32" s="17"/>
      <c r="MHU32" s="17"/>
      <c r="MHV32" s="17"/>
      <c r="MHW32" s="17"/>
      <c r="MIC32" s="17"/>
      <c r="MID32" s="17"/>
      <c r="MIE32" s="17"/>
      <c r="MIK32" s="17"/>
      <c r="MIL32" s="17"/>
      <c r="MIM32" s="17"/>
      <c r="MIS32" s="17"/>
      <c r="MIT32" s="17"/>
      <c r="MIU32" s="17"/>
      <c r="MJA32" s="17"/>
      <c r="MJB32" s="17"/>
      <c r="MJC32" s="17"/>
      <c r="MJI32" s="17"/>
      <c r="MJJ32" s="17"/>
      <c r="MJK32" s="17"/>
      <c r="MJQ32" s="17"/>
      <c r="MJR32" s="17"/>
      <c r="MJS32" s="17"/>
      <c r="MJY32" s="17"/>
      <c r="MJZ32" s="17"/>
      <c r="MKA32" s="17"/>
      <c r="MKG32" s="17"/>
      <c r="MKH32" s="17"/>
      <c r="MKI32" s="17"/>
      <c r="MKO32" s="17"/>
      <c r="MKP32" s="17"/>
      <c r="MKQ32" s="17"/>
      <c r="MKW32" s="17"/>
      <c r="MKX32" s="17"/>
      <c r="MKY32" s="17"/>
      <c r="MLE32" s="17"/>
      <c r="MLF32" s="17"/>
      <c r="MLG32" s="17"/>
      <c r="MLM32" s="17"/>
      <c r="MLN32" s="17"/>
      <c r="MLO32" s="17"/>
      <c r="MLU32" s="17"/>
      <c r="MLV32" s="17"/>
      <c r="MLW32" s="17"/>
      <c r="MMC32" s="17"/>
      <c r="MMD32" s="17"/>
      <c r="MME32" s="17"/>
      <c r="MMK32" s="17"/>
      <c r="MML32" s="17"/>
      <c r="MMM32" s="17"/>
      <c r="MMS32" s="17"/>
      <c r="MMT32" s="17"/>
      <c r="MMU32" s="17"/>
      <c r="MNA32" s="17"/>
      <c r="MNB32" s="17"/>
      <c r="MNC32" s="17"/>
      <c r="MNI32" s="17"/>
      <c r="MNJ32" s="17"/>
      <c r="MNK32" s="17"/>
      <c r="MNQ32" s="17"/>
      <c r="MNR32" s="17"/>
      <c r="MNS32" s="17"/>
      <c r="MNY32" s="17"/>
      <c r="MNZ32" s="17"/>
      <c r="MOA32" s="17"/>
      <c r="MOG32" s="17"/>
      <c r="MOH32" s="17"/>
      <c r="MOI32" s="17"/>
      <c r="MOO32" s="17"/>
      <c r="MOP32" s="17"/>
      <c r="MOQ32" s="17"/>
      <c r="MOW32" s="17"/>
      <c r="MOX32" s="17"/>
      <c r="MOY32" s="17"/>
      <c r="MPE32" s="17"/>
      <c r="MPF32" s="17"/>
      <c r="MPG32" s="17"/>
      <c r="MPM32" s="17"/>
      <c r="MPN32" s="17"/>
      <c r="MPO32" s="17"/>
      <c r="MPU32" s="17"/>
      <c r="MPV32" s="17"/>
      <c r="MPW32" s="17"/>
      <c r="MQC32" s="17"/>
      <c r="MQD32" s="17"/>
      <c r="MQE32" s="17"/>
      <c r="MQK32" s="17"/>
      <c r="MQL32" s="17"/>
      <c r="MQM32" s="17"/>
      <c r="MQS32" s="17"/>
      <c r="MQT32" s="17"/>
      <c r="MQU32" s="17"/>
      <c r="MRA32" s="17"/>
      <c r="MRB32" s="17"/>
      <c r="MRC32" s="17"/>
      <c r="MRI32" s="17"/>
      <c r="MRJ32" s="17"/>
      <c r="MRK32" s="17"/>
      <c r="MRQ32" s="17"/>
      <c r="MRR32" s="17"/>
      <c r="MRS32" s="17"/>
      <c r="MRY32" s="17"/>
      <c r="MRZ32" s="17"/>
      <c r="MSA32" s="17"/>
      <c r="MSG32" s="17"/>
      <c r="MSH32" s="17"/>
      <c r="MSI32" s="17"/>
      <c r="MSO32" s="17"/>
      <c r="MSP32" s="17"/>
      <c r="MSQ32" s="17"/>
      <c r="MSW32" s="17"/>
      <c r="MSX32" s="17"/>
      <c r="MSY32" s="17"/>
      <c r="MTE32" s="17"/>
      <c r="MTF32" s="17"/>
      <c r="MTG32" s="17"/>
      <c r="MTM32" s="17"/>
      <c r="MTN32" s="17"/>
      <c r="MTO32" s="17"/>
      <c r="MTU32" s="17"/>
      <c r="MTV32" s="17"/>
      <c r="MTW32" s="17"/>
      <c r="MUC32" s="17"/>
      <c r="MUD32" s="17"/>
      <c r="MUE32" s="17"/>
      <c r="MUK32" s="17"/>
      <c r="MUL32" s="17"/>
      <c r="MUM32" s="17"/>
      <c r="MUS32" s="17"/>
      <c r="MUT32" s="17"/>
      <c r="MUU32" s="17"/>
      <c r="MVA32" s="17"/>
      <c r="MVB32" s="17"/>
      <c r="MVC32" s="17"/>
      <c r="MVI32" s="17"/>
      <c r="MVJ32" s="17"/>
      <c r="MVK32" s="17"/>
      <c r="MVQ32" s="17"/>
      <c r="MVR32" s="17"/>
      <c r="MVS32" s="17"/>
      <c r="MVY32" s="17"/>
      <c r="MVZ32" s="17"/>
      <c r="MWA32" s="17"/>
      <c r="MWG32" s="17"/>
      <c r="MWH32" s="17"/>
      <c r="MWI32" s="17"/>
      <c r="MWO32" s="17"/>
      <c r="MWP32" s="17"/>
      <c r="MWQ32" s="17"/>
      <c r="MWW32" s="17"/>
      <c r="MWX32" s="17"/>
      <c r="MWY32" s="17"/>
      <c r="MXE32" s="17"/>
      <c r="MXF32" s="17"/>
      <c r="MXG32" s="17"/>
      <c r="MXM32" s="17"/>
      <c r="MXN32" s="17"/>
      <c r="MXO32" s="17"/>
      <c r="MXU32" s="17"/>
      <c r="MXV32" s="17"/>
      <c r="MXW32" s="17"/>
      <c r="MYC32" s="17"/>
      <c r="MYD32" s="17"/>
      <c r="MYE32" s="17"/>
      <c r="MYK32" s="17"/>
      <c r="MYL32" s="17"/>
      <c r="MYM32" s="17"/>
      <c r="MYS32" s="17"/>
      <c r="MYT32" s="17"/>
      <c r="MYU32" s="17"/>
      <c r="MZA32" s="17"/>
      <c r="MZB32" s="17"/>
      <c r="MZC32" s="17"/>
      <c r="MZI32" s="17"/>
      <c r="MZJ32" s="17"/>
      <c r="MZK32" s="17"/>
      <c r="MZQ32" s="17"/>
      <c r="MZR32" s="17"/>
      <c r="MZS32" s="17"/>
      <c r="MZY32" s="17"/>
      <c r="MZZ32" s="17"/>
      <c r="NAA32" s="17"/>
      <c r="NAG32" s="17"/>
      <c r="NAH32" s="17"/>
      <c r="NAI32" s="17"/>
      <c r="NAO32" s="17"/>
      <c r="NAP32" s="17"/>
      <c r="NAQ32" s="17"/>
      <c r="NAW32" s="17"/>
      <c r="NAX32" s="17"/>
      <c r="NAY32" s="17"/>
      <c r="NBE32" s="17"/>
      <c r="NBF32" s="17"/>
      <c r="NBG32" s="17"/>
      <c r="NBM32" s="17"/>
      <c r="NBN32" s="17"/>
      <c r="NBO32" s="17"/>
      <c r="NBU32" s="17"/>
      <c r="NBV32" s="17"/>
      <c r="NBW32" s="17"/>
      <c r="NCC32" s="17"/>
      <c r="NCD32" s="17"/>
      <c r="NCE32" s="17"/>
      <c r="NCK32" s="17"/>
      <c r="NCL32" s="17"/>
      <c r="NCM32" s="17"/>
      <c r="NCS32" s="17"/>
      <c r="NCT32" s="17"/>
      <c r="NCU32" s="17"/>
      <c r="NDA32" s="17"/>
      <c r="NDB32" s="17"/>
      <c r="NDC32" s="17"/>
      <c r="NDI32" s="17"/>
      <c r="NDJ32" s="17"/>
      <c r="NDK32" s="17"/>
      <c r="NDQ32" s="17"/>
      <c r="NDR32" s="17"/>
      <c r="NDS32" s="17"/>
      <c r="NDY32" s="17"/>
      <c r="NDZ32" s="17"/>
      <c r="NEA32" s="17"/>
      <c r="NEG32" s="17"/>
      <c r="NEH32" s="17"/>
      <c r="NEI32" s="17"/>
      <c r="NEO32" s="17"/>
      <c r="NEP32" s="17"/>
      <c r="NEQ32" s="17"/>
      <c r="NEW32" s="17"/>
      <c r="NEX32" s="17"/>
      <c r="NEY32" s="17"/>
      <c r="NFE32" s="17"/>
      <c r="NFF32" s="17"/>
      <c r="NFG32" s="17"/>
      <c r="NFM32" s="17"/>
      <c r="NFN32" s="17"/>
      <c r="NFO32" s="17"/>
      <c r="NFU32" s="17"/>
      <c r="NFV32" s="17"/>
      <c r="NFW32" s="17"/>
      <c r="NGC32" s="17"/>
      <c r="NGD32" s="17"/>
      <c r="NGE32" s="17"/>
      <c r="NGK32" s="17"/>
      <c r="NGL32" s="17"/>
      <c r="NGM32" s="17"/>
      <c r="NGS32" s="17"/>
      <c r="NGT32" s="17"/>
      <c r="NGU32" s="17"/>
      <c r="NHA32" s="17"/>
      <c r="NHB32" s="17"/>
      <c r="NHC32" s="17"/>
      <c r="NHI32" s="17"/>
      <c r="NHJ32" s="17"/>
      <c r="NHK32" s="17"/>
      <c r="NHQ32" s="17"/>
      <c r="NHR32" s="17"/>
      <c r="NHS32" s="17"/>
      <c r="NHY32" s="17"/>
      <c r="NHZ32" s="17"/>
      <c r="NIA32" s="17"/>
      <c r="NIG32" s="17"/>
      <c r="NIH32" s="17"/>
      <c r="NII32" s="17"/>
      <c r="NIO32" s="17"/>
      <c r="NIP32" s="17"/>
      <c r="NIQ32" s="17"/>
      <c r="NIW32" s="17"/>
      <c r="NIX32" s="17"/>
      <c r="NIY32" s="17"/>
      <c r="NJE32" s="17"/>
      <c r="NJF32" s="17"/>
      <c r="NJG32" s="17"/>
      <c r="NJM32" s="17"/>
      <c r="NJN32" s="17"/>
      <c r="NJO32" s="17"/>
      <c r="NJU32" s="17"/>
      <c r="NJV32" s="17"/>
      <c r="NJW32" s="17"/>
      <c r="NKC32" s="17"/>
      <c r="NKD32" s="17"/>
      <c r="NKE32" s="17"/>
      <c r="NKK32" s="17"/>
      <c r="NKL32" s="17"/>
      <c r="NKM32" s="17"/>
      <c r="NKS32" s="17"/>
      <c r="NKT32" s="17"/>
      <c r="NKU32" s="17"/>
      <c r="NLA32" s="17"/>
      <c r="NLB32" s="17"/>
      <c r="NLC32" s="17"/>
      <c r="NLI32" s="17"/>
      <c r="NLJ32" s="17"/>
      <c r="NLK32" s="17"/>
      <c r="NLQ32" s="17"/>
      <c r="NLR32" s="17"/>
      <c r="NLS32" s="17"/>
      <c r="NLY32" s="17"/>
      <c r="NLZ32" s="17"/>
      <c r="NMA32" s="17"/>
      <c r="NMG32" s="17"/>
      <c r="NMH32" s="17"/>
      <c r="NMI32" s="17"/>
      <c r="NMO32" s="17"/>
      <c r="NMP32" s="17"/>
      <c r="NMQ32" s="17"/>
      <c r="NMW32" s="17"/>
      <c r="NMX32" s="17"/>
      <c r="NMY32" s="17"/>
      <c r="NNE32" s="17"/>
      <c r="NNF32" s="17"/>
      <c r="NNG32" s="17"/>
      <c r="NNM32" s="17"/>
      <c r="NNN32" s="17"/>
      <c r="NNO32" s="17"/>
      <c r="NNU32" s="17"/>
      <c r="NNV32" s="17"/>
      <c r="NNW32" s="17"/>
      <c r="NOC32" s="17"/>
      <c r="NOD32" s="17"/>
      <c r="NOE32" s="17"/>
      <c r="NOK32" s="17"/>
      <c r="NOL32" s="17"/>
      <c r="NOM32" s="17"/>
      <c r="NOS32" s="17"/>
      <c r="NOT32" s="17"/>
      <c r="NOU32" s="17"/>
      <c r="NPA32" s="17"/>
      <c r="NPB32" s="17"/>
      <c r="NPC32" s="17"/>
      <c r="NPI32" s="17"/>
      <c r="NPJ32" s="17"/>
      <c r="NPK32" s="17"/>
      <c r="NPQ32" s="17"/>
      <c r="NPR32" s="17"/>
      <c r="NPS32" s="17"/>
      <c r="NPY32" s="17"/>
      <c r="NPZ32" s="17"/>
      <c r="NQA32" s="17"/>
      <c r="NQG32" s="17"/>
      <c r="NQH32" s="17"/>
      <c r="NQI32" s="17"/>
      <c r="NQO32" s="17"/>
      <c r="NQP32" s="17"/>
      <c r="NQQ32" s="17"/>
      <c r="NQW32" s="17"/>
      <c r="NQX32" s="17"/>
      <c r="NQY32" s="17"/>
      <c r="NRE32" s="17"/>
      <c r="NRF32" s="17"/>
      <c r="NRG32" s="17"/>
      <c r="NRM32" s="17"/>
      <c r="NRN32" s="17"/>
      <c r="NRO32" s="17"/>
      <c r="NRU32" s="17"/>
      <c r="NRV32" s="17"/>
      <c r="NRW32" s="17"/>
      <c r="NSC32" s="17"/>
      <c r="NSD32" s="17"/>
      <c r="NSE32" s="17"/>
      <c r="NSK32" s="17"/>
      <c r="NSL32" s="17"/>
      <c r="NSM32" s="17"/>
      <c r="NSS32" s="17"/>
      <c r="NST32" s="17"/>
      <c r="NSU32" s="17"/>
      <c r="NTA32" s="17"/>
      <c r="NTB32" s="17"/>
      <c r="NTC32" s="17"/>
      <c r="NTI32" s="17"/>
      <c r="NTJ32" s="17"/>
      <c r="NTK32" s="17"/>
      <c r="NTQ32" s="17"/>
      <c r="NTR32" s="17"/>
      <c r="NTS32" s="17"/>
      <c r="NTY32" s="17"/>
      <c r="NTZ32" s="17"/>
      <c r="NUA32" s="17"/>
      <c r="NUG32" s="17"/>
      <c r="NUH32" s="17"/>
      <c r="NUI32" s="17"/>
      <c r="NUO32" s="17"/>
      <c r="NUP32" s="17"/>
      <c r="NUQ32" s="17"/>
      <c r="NUW32" s="17"/>
      <c r="NUX32" s="17"/>
      <c r="NUY32" s="17"/>
      <c r="NVE32" s="17"/>
      <c r="NVF32" s="17"/>
      <c r="NVG32" s="17"/>
      <c r="NVM32" s="17"/>
      <c r="NVN32" s="17"/>
      <c r="NVO32" s="17"/>
      <c r="NVU32" s="17"/>
      <c r="NVV32" s="17"/>
      <c r="NVW32" s="17"/>
      <c r="NWC32" s="17"/>
      <c r="NWD32" s="17"/>
      <c r="NWE32" s="17"/>
      <c r="NWK32" s="17"/>
      <c r="NWL32" s="17"/>
      <c r="NWM32" s="17"/>
      <c r="NWS32" s="17"/>
      <c r="NWT32" s="17"/>
      <c r="NWU32" s="17"/>
      <c r="NXA32" s="17"/>
      <c r="NXB32" s="17"/>
      <c r="NXC32" s="17"/>
      <c r="NXI32" s="17"/>
      <c r="NXJ32" s="17"/>
      <c r="NXK32" s="17"/>
      <c r="NXQ32" s="17"/>
      <c r="NXR32" s="17"/>
      <c r="NXS32" s="17"/>
      <c r="NXY32" s="17"/>
      <c r="NXZ32" s="17"/>
      <c r="NYA32" s="17"/>
      <c r="NYG32" s="17"/>
      <c r="NYH32" s="17"/>
      <c r="NYI32" s="17"/>
      <c r="NYO32" s="17"/>
      <c r="NYP32" s="17"/>
      <c r="NYQ32" s="17"/>
      <c r="NYW32" s="17"/>
      <c r="NYX32" s="17"/>
      <c r="NYY32" s="17"/>
      <c r="NZE32" s="17"/>
      <c r="NZF32" s="17"/>
      <c r="NZG32" s="17"/>
      <c r="NZM32" s="17"/>
      <c r="NZN32" s="17"/>
      <c r="NZO32" s="17"/>
      <c r="NZU32" s="17"/>
      <c r="NZV32" s="17"/>
      <c r="NZW32" s="17"/>
      <c r="OAC32" s="17"/>
      <c r="OAD32" s="17"/>
      <c r="OAE32" s="17"/>
      <c r="OAK32" s="17"/>
      <c r="OAL32" s="17"/>
      <c r="OAM32" s="17"/>
      <c r="OAS32" s="17"/>
      <c r="OAT32" s="17"/>
      <c r="OAU32" s="17"/>
      <c r="OBA32" s="17"/>
      <c r="OBB32" s="17"/>
      <c r="OBC32" s="17"/>
      <c r="OBI32" s="17"/>
      <c r="OBJ32" s="17"/>
      <c r="OBK32" s="17"/>
      <c r="OBQ32" s="17"/>
      <c r="OBR32" s="17"/>
      <c r="OBS32" s="17"/>
      <c r="OBY32" s="17"/>
      <c r="OBZ32" s="17"/>
      <c r="OCA32" s="17"/>
      <c r="OCG32" s="17"/>
      <c r="OCH32" s="17"/>
      <c r="OCI32" s="17"/>
      <c r="OCO32" s="17"/>
      <c r="OCP32" s="17"/>
      <c r="OCQ32" s="17"/>
      <c r="OCW32" s="17"/>
      <c r="OCX32" s="17"/>
      <c r="OCY32" s="17"/>
      <c r="ODE32" s="17"/>
      <c r="ODF32" s="17"/>
      <c r="ODG32" s="17"/>
      <c r="ODM32" s="17"/>
      <c r="ODN32" s="17"/>
      <c r="ODO32" s="17"/>
      <c r="ODU32" s="17"/>
      <c r="ODV32" s="17"/>
      <c r="ODW32" s="17"/>
      <c r="OEC32" s="17"/>
      <c r="OED32" s="17"/>
      <c r="OEE32" s="17"/>
      <c r="OEK32" s="17"/>
      <c r="OEL32" s="17"/>
      <c r="OEM32" s="17"/>
      <c r="OES32" s="17"/>
      <c r="OET32" s="17"/>
      <c r="OEU32" s="17"/>
      <c r="OFA32" s="17"/>
      <c r="OFB32" s="17"/>
      <c r="OFC32" s="17"/>
      <c r="OFI32" s="17"/>
      <c r="OFJ32" s="17"/>
      <c r="OFK32" s="17"/>
      <c r="OFQ32" s="17"/>
      <c r="OFR32" s="17"/>
      <c r="OFS32" s="17"/>
      <c r="OFY32" s="17"/>
      <c r="OFZ32" s="17"/>
      <c r="OGA32" s="17"/>
      <c r="OGG32" s="17"/>
      <c r="OGH32" s="17"/>
      <c r="OGI32" s="17"/>
      <c r="OGO32" s="17"/>
      <c r="OGP32" s="17"/>
      <c r="OGQ32" s="17"/>
      <c r="OGW32" s="17"/>
      <c r="OGX32" s="17"/>
      <c r="OGY32" s="17"/>
      <c r="OHE32" s="17"/>
      <c r="OHF32" s="17"/>
      <c r="OHG32" s="17"/>
      <c r="OHM32" s="17"/>
      <c r="OHN32" s="17"/>
      <c r="OHO32" s="17"/>
      <c r="OHU32" s="17"/>
      <c r="OHV32" s="17"/>
      <c r="OHW32" s="17"/>
      <c r="OIC32" s="17"/>
      <c r="OID32" s="17"/>
      <c r="OIE32" s="17"/>
      <c r="OIK32" s="17"/>
      <c r="OIL32" s="17"/>
      <c r="OIM32" s="17"/>
      <c r="OIS32" s="17"/>
      <c r="OIT32" s="17"/>
      <c r="OIU32" s="17"/>
      <c r="OJA32" s="17"/>
      <c r="OJB32" s="17"/>
      <c r="OJC32" s="17"/>
      <c r="OJI32" s="17"/>
      <c r="OJJ32" s="17"/>
      <c r="OJK32" s="17"/>
      <c r="OJQ32" s="17"/>
      <c r="OJR32" s="17"/>
      <c r="OJS32" s="17"/>
      <c r="OJY32" s="17"/>
      <c r="OJZ32" s="17"/>
      <c r="OKA32" s="17"/>
      <c r="OKG32" s="17"/>
      <c r="OKH32" s="17"/>
      <c r="OKI32" s="17"/>
      <c r="OKO32" s="17"/>
      <c r="OKP32" s="17"/>
      <c r="OKQ32" s="17"/>
      <c r="OKW32" s="17"/>
      <c r="OKX32" s="17"/>
      <c r="OKY32" s="17"/>
      <c r="OLE32" s="17"/>
      <c r="OLF32" s="17"/>
      <c r="OLG32" s="17"/>
      <c r="OLM32" s="17"/>
      <c r="OLN32" s="17"/>
      <c r="OLO32" s="17"/>
      <c r="OLU32" s="17"/>
      <c r="OLV32" s="17"/>
      <c r="OLW32" s="17"/>
      <c r="OMC32" s="17"/>
      <c r="OMD32" s="17"/>
      <c r="OME32" s="17"/>
      <c r="OMK32" s="17"/>
      <c r="OML32" s="17"/>
      <c r="OMM32" s="17"/>
      <c r="OMS32" s="17"/>
      <c r="OMT32" s="17"/>
      <c r="OMU32" s="17"/>
      <c r="ONA32" s="17"/>
      <c r="ONB32" s="17"/>
      <c r="ONC32" s="17"/>
      <c r="ONI32" s="17"/>
      <c r="ONJ32" s="17"/>
      <c r="ONK32" s="17"/>
      <c r="ONQ32" s="17"/>
      <c r="ONR32" s="17"/>
      <c r="ONS32" s="17"/>
      <c r="ONY32" s="17"/>
      <c r="ONZ32" s="17"/>
      <c r="OOA32" s="17"/>
      <c r="OOG32" s="17"/>
      <c r="OOH32" s="17"/>
      <c r="OOI32" s="17"/>
      <c r="OOO32" s="17"/>
      <c r="OOP32" s="17"/>
      <c r="OOQ32" s="17"/>
      <c r="OOW32" s="17"/>
      <c r="OOX32" s="17"/>
      <c r="OOY32" s="17"/>
      <c r="OPE32" s="17"/>
      <c r="OPF32" s="17"/>
      <c r="OPG32" s="17"/>
      <c r="OPM32" s="17"/>
      <c r="OPN32" s="17"/>
      <c r="OPO32" s="17"/>
      <c r="OPU32" s="17"/>
      <c r="OPV32" s="17"/>
      <c r="OPW32" s="17"/>
      <c r="OQC32" s="17"/>
      <c r="OQD32" s="17"/>
      <c r="OQE32" s="17"/>
      <c r="OQK32" s="17"/>
      <c r="OQL32" s="17"/>
      <c r="OQM32" s="17"/>
      <c r="OQS32" s="17"/>
      <c r="OQT32" s="17"/>
      <c r="OQU32" s="17"/>
      <c r="ORA32" s="17"/>
      <c r="ORB32" s="17"/>
      <c r="ORC32" s="17"/>
      <c r="ORI32" s="17"/>
      <c r="ORJ32" s="17"/>
      <c r="ORK32" s="17"/>
      <c r="ORQ32" s="17"/>
      <c r="ORR32" s="17"/>
      <c r="ORS32" s="17"/>
      <c r="ORY32" s="17"/>
      <c r="ORZ32" s="17"/>
      <c r="OSA32" s="17"/>
      <c r="OSG32" s="17"/>
      <c r="OSH32" s="17"/>
      <c r="OSI32" s="17"/>
      <c r="OSO32" s="17"/>
      <c r="OSP32" s="17"/>
      <c r="OSQ32" s="17"/>
      <c r="OSW32" s="17"/>
      <c r="OSX32" s="17"/>
      <c r="OSY32" s="17"/>
      <c r="OTE32" s="17"/>
      <c r="OTF32" s="17"/>
      <c r="OTG32" s="17"/>
      <c r="OTM32" s="17"/>
      <c r="OTN32" s="17"/>
      <c r="OTO32" s="17"/>
      <c r="OTU32" s="17"/>
      <c r="OTV32" s="17"/>
      <c r="OTW32" s="17"/>
      <c r="OUC32" s="17"/>
      <c r="OUD32" s="17"/>
      <c r="OUE32" s="17"/>
      <c r="OUK32" s="17"/>
      <c r="OUL32" s="17"/>
      <c r="OUM32" s="17"/>
      <c r="OUS32" s="17"/>
      <c r="OUT32" s="17"/>
      <c r="OUU32" s="17"/>
      <c r="OVA32" s="17"/>
      <c r="OVB32" s="17"/>
      <c r="OVC32" s="17"/>
      <c r="OVI32" s="17"/>
      <c r="OVJ32" s="17"/>
      <c r="OVK32" s="17"/>
      <c r="OVQ32" s="17"/>
      <c r="OVR32" s="17"/>
      <c r="OVS32" s="17"/>
      <c r="OVY32" s="17"/>
      <c r="OVZ32" s="17"/>
      <c r="OWA32" s="17"/>
      <c r="OWG32" s="17"/>
      <c r="OWH32" s="17"/>
      <c r="OWI32" s="17"/>
      <c r="OWO32" s="17"/>
      <c r="OWP32" s="17"/>
      <c r="OWQ32" s="17"/>
      <c r="OWW32" s="17"/>
      <c r="OWX32" s="17"/>
      <c r="OWY32" s="17"/>
      <c r="OXE32" s="17"/>
      <c r="OXF32" s="17"/>
      <c r="OXG32" s="17"/>
      <c r="OXM32" s="17"/>
      <c r="OXN32" s="17"/>
      <c r="OXO32" s="17"/>
      <c r="OXU32" s="17"/>
      <c r="OXV32" s="17"/>
      <c r="OXW32" s="17"/>
      <c r="OYC32" s="17"/>
      <c r="OYD32" s="17"/>
      <c r="OYE32" s="17"/>
      <c r="OYK32" s="17"/>
      <c r="OYL32" s="17"/>
      <c r="OYM32" s="17"/>
      <c r="OYS32" s="17"/>
      <c r="OYT32" s="17"/>
      <c r="OYU32" s="17"/>
      <c r="OZA32" s="17"/>
      <c r="OZB32" s="17"/>
      <c r="OZC32" s="17"/>
      <c r="OZI32" s="17"/>
      <c r="OZJ32" s="17"/>
      <c r="OZK32" s="17"/>
      <c r="OZQ32" s="17"/>
      <c r="OZR32" s="17"/>
      <c r="OZS32" s="17"/>
      <c r="OZY32" s="17"/>
      <c r="OZZ32" s="17"/>
      <c r="PAA32" s="17"/>
      <c r="PAG32" s="17"/>
      <c r="PAH32" s="17"/>
      <c r="PAI32" s="17"/>
      <c r="PAO32" s="17"/>
      <c r="PAP32" s="17"/>
      <c r="PAQ32" s="17"/>
      <c r="PAW32" s="17"/>
      <c r="PAX32" s="17"/>
      <c r="PAY32" s="17"/>
      <c r="PBE32" s="17"/>
      <c r="PBF32" s="17"/>
      <c r="PBG32" s="17"/>
      <c r="PBM32" s="17"/>
      <c r="PBN32" s="17"/>
      <c r="PBO32" s="17"/>
      <c r="PBU32" s="17"/>
      <c r="PBV32" s="17"/>
      <c r="PBW32" s="17"/>
      <c r="PCC32" s="17"/>
      <c r="PCD32" s="17"/>
      <c r="PCE32" s="17"/>
      <c r="PCK32" s="17"/>
      <c r="PCL32" s="17"/>
      <c r="PCM32" s="17"/>
      <c r="PCS32" s="17"/>
      <c r="PCT32" s="17"/>
      <c r="PCU32" s="17"/>
      <c r="PDA32" s="17"/>
      <c r="PDB32" s="17"/>
      <c r="PDC32" s="17"/>
      <c r="PDI32" s="17"/>
      <c r="PDJ32" s="17"/>
      <c r="PDK32" s="17"/>
      <c r="PDQ32" s="17"/>
      <c r="PDR32" s="17"/>
      <c r="PDS32" s="17"/>
      <c r="PDY32" s="17"/>
      <c r="PDZ32" s="17"/>
      <c r="PEA32" s="17"/>
      <c r="PEG32" s="17"/>
      <c r="PEH32" s="17"/>
      <c r="PEI32" s="17"/>
      <c r="PEO32" s="17"/>
      <c r="PEP32" s="17"/>
      <c r="PEQ32" s="17"/>
      <c r="PEW32" s="17"/>
      <c r="PEX32" s="17"/>
      <c r="PEY32" s="17"/>
      <c r="PFE32" s="17"/>
      <c r="PFF32" s="17"/>
      <c r="PFG32" s="17"/>
      <c r="PFM32" s="17"/>
      <c r="PFN32" s="17"/>
      <c r="PFO32" s="17"/>
      <c r="PFU32" s="17"/>
      <c r="PFV32" s="17"/>
      <c r="PFW32" s="17"/>
      <c r="PGC32" s="17"/>
      <c r="PGD32" s="17"/>
      <c r="PGE32" s="17"/>
      <c r="PGK32" s="17"/>
      <c r="PGL32" s="17"/>
      <c r="PGM32" s="17"/>
      <c r="PGS32" s="17"/>
      <c r="PGT32" s="17"/>
      <c r="PGU32" s="17"/>
      <c r="PHA32" s="17"/>
      <c r="PHB32" s="17"/>
      <c r="PHC32" s="17"/>
      <c r="PHI32" s="17"/>
      <c r="PHJ32" s="17"/>
      <c r="PHK32" s="17"/>
      <c r="PHQ32" s="17"/>
      <c r="PHR32" s="17"/>
      <c r="PHS32" s="17"/>
      <c r="PHY32" s="17"/>
      <c r="PHZ32" s="17"/>
      <c r="PIA32" s="17"/>
      <c r="PIG32" s="17"/>
      <c r="PIH32" s="17"/>
      <c r="PII32" s="17"/>
      <c r="PIO32" s="17"/>
      <c r="PIP32" s="17"/>
      <c r="PIQ32" s="17"/>
      <c r="PIW32" s="17"/>
      <c r="PIX32" s="17"/>
      <c r="PIY32" s="17"/>
      <c r="PJE32" s="17"/>
      <c r="PJF32" s="17"/>
      <c r="PJG32" s="17"/>
      <c r="PJM32" s="17"/>
      <c r="PJN32" s="17"/>
      <c r="PJO32" s="17"/>
      <c r="PJU32" s="17"/>
      <c r="PJV32" s="17"/>
      <c r="PJW32" s="17"/>
      <c r="PKC32" s="17"/>
      <c r="PKD32" s="17"/>
      <c r="PKE32" s="17"/>
      <c r="PKK32" s="17"/>
      <c r="PKL32" s="17"/>
      <c r="PKM32" s="17"/>
      <c r="PKS32" s="17"/>
      <c r="PKT32" s="17"/>
      <c r="PKU32" s="17"/>
      <c r="PLA32" s="17"/>
      <c r="PLB32" s="17"/>
      <c r="PLC32" s="17"/>
      <c r="PLI32" s="17"/>
      <c r="PLJ32" s="17"/>
      <c r="PLK32" s="17"/>
      <c r="PLQ32" s="17"/>
      <c r="PLR32" s="17"/>
      <c r="PLS32" s="17"/>
      <c r="PLY32" s="17"/>
      <c r="PLZ32" s="17"/>
      <c r="PMA32" s="17"/>
      <c r="PMG32" s="17"/>
      <c r="PMH32" s="17"/>
      <c r="PMI32" s="17"/>
      <c r="PMO32" s="17"/>
      <c r="PMP32" s="17"/>
      <c r="PMQ32" s="17"/>
      <c r="PMW32" s="17"/>
      <c r="PMX32" s="17"/>
      <c r="PMY32" s="17"/>
      <c r="PNE32" s="17"/>
      <c r="PNF32" s="17"/>
      <c r="PNG32" s="17"/>
      <c r="PNM32" s="17"/>
      <c r="PNN32" s="17"/>
      <c r="PNO32" s="17"/>
      <c r="PNU32" s="17"/>
      <c r="PNV32" s="17"/>
      <c r="PNW32" s="17"/>
      <c r="POC32" s="17"/>
      <c r="POD32" s="17"/>
      <c r="POE32" s="17"/>
      <c r="POK32" s="17"/>
      <c r="POL32" s="17"/>
      <c r="POM32" s="17"/>
      <c r="POS32" s="17"/>
      <c r="POT32" s="17"/>
      <c r="POU32" s="17"/>
      <c r="PPA32" s="17"/>
      <c r="PPB32" s="17"/>
      <c r="PPC32" s="17"/>
      <c r="PPI32" s="17"/>
      <c r="PPJ32" s="17"/>
      <c r="PPK32" s="17"/>
      <c r="PPQ32" s="17"/>
      <c r="PPR32" s="17"/>
      <c r="PPS32" s="17"/>
      <c r="PPY32" s="17"/>
      <c r="PPZ32" s="17"/>
      <c r="PQA32" s="17"/>
      <c r="PQG32" s="17"/>
      <c r="PQH32" s="17"/>
      <c r="PQI32" s="17"/>
      <c r="PQO32" s="17"/>
      <c r="PQP32" s="17"/>
      <c r="PQQ32" s="17"/>
      <c r="PQW32" s="17"/>
      <c r="PQX32" s="17"/>
      <c r="PQY32" s="17"/>
      <c r="PRE32" s="17"/>
      <c r="PRF32" s="17"/>
      <c r="PRG32" s="17"/>
      <c r="PRM32" s="17"/>
      <c r="PRN32" s="17"/>
      <c r="PRO32" s="17"/>
      <c r="PRU32" s="17"/>
      <c r="PRV32" s="17"/>
      <c r="PRW32" s="17"/>
      <c r="PSC32" s="17"/>
      <c r="PSD32" s="17"/>
      <c r="PSE32" s="17"/>
      <c r="PSK32" s="17"/>
      <c r="PSL32" s="17"/>
      <c r="PSM32" s="17"/>
      <c r="PSS32" s="17"/>
      <c r="PST32" s="17"/>
      <c r="PSU32" s="17"/>
      <c r="PTA32" s="17"/>
      <c r="PTB32" s="17"/>
      <c r="PTC32" s="17"/>
      <c r="PTI32" s="17"/>
      <c r="PTJ32" s="17"/>
      <c r="PTK32" s="17"/>
      <c r="PTQ32" s="17"/>
      <c r="PTR32" s="17"/>
      <c r="PTS32" s="17"/>
      <c r="PTY32" s="17"/>
      <c r="PTZ32" s="17"/>
      <c r="PUA32" s="17"/>
      <c r="PUG32" s="17"/>
      <c r="PUH32" s="17"/>
      <c r="PUI32" s="17"/>
      <c r="PUO32" s="17"/>
      <c r="PUP32" s="17"/>
      <c r="PUQ32" s="17"/>
      <c r="PUW32" s="17"/>
      <c r="PUX32" s="17"/>
      <c r="PUY32" s="17"/>
      <c r="PVE32" s="17"/>
      <c r="PVF32" s="17"/>
      <c r="PVG32" s="17"/>
      <c r="PVM32" s="17"/>
      <c r="PVN32" s="17"/>
      <c r="PVO32" s="17"/>
      <c r="PVU32" s="17"/>
      <c r="PVV32" s="17"/>
      <c r="PVW32" s="17"/>
      <c r="PWC32" s="17"/>
      <c r="PWD32" s="17"/>
      <c r="PWE32" s="17"/>
      <c r="PWK32" s="17"/>
      <c r="PWL32" s="17"/>
      <c r="PWM32" s="17"/>
      <c r="PWS32" s="17"/>
      <c r="PWT32" s="17"/>
      <c r="PWU32" s="17"/>
      <c r="PXA32" s="17"/>
      <c r="PXB32" s="17"/>
      <c r="PXC32" s="17"/>
      <c r="PXI32" s="17"/>
      <c r="PXJ32" s="17"/>
      <c r="PXK32" s="17"/>
      <c r="PXQ32" s="17"/>
      <c r="PXR32" s="17"/>
      <c r="PXS32" s="17"/>
      <c r="PXY32" s="17"/>
      <c r="PXZ32" s="17"/>
      <c r="PYA32" s="17"/>
      <c r="PYG32" s="17"/>
      <c r="PYH32" s="17"/>
      <c r="PYI32" s="17"/>
      <c r="PYO32" s="17"/>
      <c r="PYP32" s="17"/>
      <c r="PYQ32" s="17"/>
      <c r="PYW32" s="17"/>
      <c r="PYX32" s="17"/>
      <c r="PYY32" s="17"/>
      <c r="PZE32" s="17"/>
      <c r="PZF32" s="17"/>
      <c r="PZG32" s="17"/>
      <c r="PZM32" s="17"/>
      <c r="PZN32" s="17"/>
      <c r="PZO32" s="17"/>
      <c r="PZU32" s="17"/>
      <c r="PZV32" s="17"/>
      <c r="PZW32" s="17"/>
      <c r="QAC32" s="17"/>
      <c r="QAD32" s="17"/>
      <c r="QAE32" s="17"/>
      <c r="QAK32" s="17"/>
      <c r="QAL32" s="17"/>
      <c r="QAM32" s="17"/>
      <c r="QAS32" s="17"/>
      <c r="QAT32" s="17"/>
      <c r="QAU32" s="17"/>
      <c r="QBA32" s="17"/>
      <c r="QBB32" s="17"/>
      <c r="QBC32" s="17"/>
      <c r="QBI32" s="17"/>
      <c r="QBJ32" s="17"/>
      <c r="QBK32" s="17"/>
      <c r="QBQ32" s="17"/>
      <c r="QBR32" s="17"/>
      <c r="QBS32" s="17"/>
      <c r="QBY32" s="17"/>
      <c r="QBZ32" s="17"/>
      <c r="QCA32" s="17"/>
      <c r="QCG32" s="17"/>
      <c r="QCH32" s="17"/>
      <c r="QCI32" s="17"/>
      <c r="QCO32" s="17"/>
      <c r="QCP32" s="17"/>
      <c r="QCQ32" s="17"/>
      <c r="QCW32" s="17"/>
      <c r="QCX32" s="17"/>
      <c r="QCY32" s="17"/>
      <c r="QDE32" s="17"/>
      <c r="QDF32" s="17"/>
      <c r="QDG32" s="17"/>
      <c r="QDM32" s="17"/>
      <c r="QDN32" s="17"/>
      <c r="QDO32" s="17"/>
      <c r="QDU32" s="17"/>
      <c r="QDV32" s="17"/>
      <c r="QDW32" s="17"/>
      <c r="QEC32" s="17"/>
      <c r="QED32" s="17"/>
      <c r="QEE32" s="17"/>
      <c r="QEK32" s="17"/>
      <c r="QEL32" s="17"/>
      <c r="QEM32" s="17"/>
      <c r="QES32" s="17"/>
      <c r="QET32" s="17"/>
      <c r="QEU32" s="17"/>
      <c r="QFA32" s="17"/>
      <c r="QFB32" s="17"/>
      <c r="QFC32" s="17"/>
      <c r="QFI32" s="17"/>
      <c r="QFJ32" s="17"/>
      <c r="QFK32" s="17"/>
      <c r="QFQ32" s="17"/>
      <c r="QFR32" s="17"/>
      <c r="QFS32" s="17"/>
      <c r="QFY32" s="17"/>
      <c r="QFZ32" s="17"/>
      <c r="QGA32" s="17"/>
      <c r="QGG32" s="17"/>
      <c r="QGH32" s="17"/>
      <c r="QGI32" s="17"/>
      <c r="QGO32" s="17"/>
      <c r="QGP32" s="17"/>
      <c r="QGQ32" s="17"/>
      <c r="QGW32" s="17"/>
      <c r="QGX32" s="17"/>
      <c r="QGY32" s="17"/>
      <c r="QHE32" s="17"/>
      <c r="QHF32" s="17"/>
      <c r="QHG32" s="17"/>
      <c r="QHM32" s="17"/>
      <c r="QHN32" s="17"/>
      <c r="QHO32" s="17"/>
      <c r="QHU32" s="17"/>
      <c r="QHV32" s="17"/>
      <c r="QHW32" s="17"/>
      <c r="QIC32" s="17"/>
      <c r="QID32" s="17"/>
      <c r="QIE32" s="17"/>
      <c r="QIK32" s="17"/>
      <c r="QIL32" s="17"/>
      <c r="QIM32" s="17"/>
      <c r="QIS32" s="17"/>
      <c r="QIT32" s="17"/>
      <c r="QIU32" s="17"/>
      <c r="QJA32" s="17"/>
      <c r="QJB32" s="17"/>
      <c r="QJC32" s="17"/>
      <c r="QJI32" s="17"/>
      <c r="QJJ32" s="17"/>
      <c r="QJK32" s="17"/>
      <c r="QJQ32" s="17"/>
      <c r="QJR32" s="17"/>
      <c r="QJS32" s="17"/>
      <c r="QJY32" s="17"/>
      <c r="QJZ32" s="17"/>
      <c r="QKA32" s="17"/>
      <c r="QKG32" s="17"/>
      <c r="QKH32" s="17"/>
      <c r="QKI32" s="17"/>
      <c r="QKO32" s="17"/>
      <c r="QKP32" s="17"/>
      <c r="QKQ32" s="17"/>
      <c r="QKW32" s="17"/>
      <c r="QKX32" s="17"/>
      <c r="QKY32" s="17"/>
      <c r="QLE32" s="17"/>
      <c r="QLF32" s="17"/>
      <c r="QLG32" s="17"/>
      <c r="QLM32" s="17"/>
      <c r="QLN32" s="17"/>
      <c r="QLO32" s="17"/>
      <c r="QLU32" s="17"/>
      <c r="QLV32" s="17"/>
      <c r="QLW32" s="17"/>
      <c r="QMC32" s="17"/>
      <c r="QMD32" s="17"/>
      <c r="QME32" s="17"/>
      <c r="QMK32" s="17"/>
      <c r="QML32" s="17"/>
      <c r="QMM32" s="17"/>
      <c r="QMS32" s="17"/>
      <c r="QMT32" s="17"/>
      <c r="QMU32" s="17"/>
      <c r="QNA32" s="17"/>
      <c r="QNB32" s="17"/>
      <c r="QNC32" s="17"/>
      <c r="QNI32" s="17"/>
      <c r="QNJ32" s="17"/>
      <c r="QNK32" s="17"/>
      <c r="QNQ32" s="17"/>
      <c r="QNR32" s="17"/>
      <c r="QNS32" s="17"/>
      <c r="QNY32" s="17"/>
      <c r="QNZ32" s="17"/>
      <c r="QOA32" s="17"/>
      <c r="QOG32" s="17"/>
      <c r="QOH32" s="17"/>
      <c r="QOI32" s="17"/>
      <c r="QOO32" s="17"/>
      <c r="QOP32" s="17"/>
      <c r="QOQ32" s="17"/>
      <c r="QOW32" s="17"/>
      <c r="QOX32" s="17"/>
      <c r="QOY32" s="17"/>
      <c r="QPE32" s="17"/>
      <c r="QPF32" s="17"/>
      <c r="QPG32" s="17"/>
      <c r="QPM32" s="17"/>
      <c r="QPN32" s="17"/>
      <c r="QPO32" s="17"/>
      <c r="QPU32" s="17"/>
      <c r="QPV32" s="17"/>
      <c r="QPW32" s="17"/>
      <c r="QQC32" s="17"/>
      <c r="QQD32" s="17"/>
      <c r="QQE32" s="17"/>
      <c r="QQK32" s="17"/>
      <c r="QQL32" s="17"/>
      <c r="QQM32" s="17"/>
      <c r="QQS32" s="17"/>
      <c r="QQT32" s="17"/>
      <c r="QQU32" s="17"/>
      <c r="QRA32" s="17"/>
      <c r="QRB32" s="17"/>
      <c r="QRC32" s="17"/>
      <c r="QRI32" s="17"/>
      <c r="QRJ32" s="17"/>
      <c r="QRK32" s="17"/>
      <c r="QRQ32" s="17"/>
      <c r="QRR32" s="17"/>
      <c r="QRS32" s="17"/>
      <c r="QRY32" s="17"/>
      <c r="QRZ32" s="17"/>
      <c r="QSA32" s="17"/>
      <c r="QSG32" s="17"/>
      <c r="QSH32" s="17"/>
      <c r="QSI32" s="17"/>
      <c r="QSO32" s="17"/>
      <c r="QSP32" s="17"/>
      <c r="QSQ32" s="17"/>
      <c r="QSW32" s="17"/>
      <c r="QSX32" s="17"/>
      <c r="QSY32" s="17"/>
      <c r="QTE32" s="17"/>
      <c r="QTF32" s="17"/>
      <c r="QTG32" s="17"/>
      <c r="QTM32" s="17"/>
      <c r="QTN32" s="17"/>
      <c r="QTO32" s="17"/>
      <c r="QTU32" s="17"/>
      <c r="QTV32" s="17"/>
      <c r="QTW32" s="17"/>
      <c r="QUC32" s="17"/>
      <c r="QUD32" s="17"/>
      <c r="QUE32" s="17"/>
      <c r="QUK32" s="17"/>
      <c r="QUL32" s="17"/>
      <c r="QUM32" s="17"/>
      <c r="QUS32" s="17"/>
      <c r="QUT32" s="17"/>
      <c r="QUU32" s="17"/>
      <c r="QVA32" s="17"/>
      <c r="QVB32" s="17"/>
      <c r="QVC32" s="17"/>
      <c r="QVI32" s="17"/>
      <c r="QVJ32" s="17"/>
      <c r="QVK32" s="17"/>
      <c r="QVQ32" s="17"/>
      <c r="QVR32" s="17"/>
      <c r="QVS32" s="17"/>
      <c r="QVY32" s="17"/>
      <c r="QVZ32" s="17"/>
      <c r="QWA32" s="17"/>
      <c r="QWG32" s="17"/>
      <c r="QWH32" s="17"/>
      <c r="QWI32" s="17"/>
      <c r="QWO32" s="17"/>
      <c r="QWP32" s="17"/>
      <c r="QWQ32" s="17"/>
      <c r="QWW32" s="17"/>
      <c r="QWX32" s="17"/>
      <c r="QWY32" s="17"/>
      <c r="QXE32" s="17"/>
      <c r="QXF32" s="17"/>
      <c r="QXG32" s="17"/>
      <c r="QXM32" s="17"/>
      <c r="QXN32" s="17"/>
      <c r="QXO32" s="17"/>
      <c r="QXU32" s="17"/>
      <c r="QXV32" s="17"/>
      <c r="QXW32" s="17"/>
      <c r="QYC32" s="17"/>
      <c r="QYD32" s="17"/>
      <c r="QYE32" s="17"/>
      <c r="QYK32" s="17"/>
      <c r="QYL32" s="17"/>
      <c r="QYM32" s="17"/>
      <c r="QYS32" s="17"/>
      <c r="QYT32" s="17"/>
      <c r="QYU32" s="17"/>
      <c r="QZA32" s="17"/>
      <c r="QZB32" s="17"/>
      <c r="QZC32" s="17"/>
      <c r="QZI32" s="17"/>
      <c r="QZJ32" s="17"/>
      <c r="QZK32" s="17"/>
      <c r="QZQ32" s="17"/>
      <c r="QZR32" s="17"/>
      <c r="QZS32" s="17"/>
      <c r="QZY32" s="17"/>
      <c r="QZZ32" s="17"/>
      <c r="RAA32" s="17"/>
      <c r="RAG32" s="17"/>
      <c r="RAH32" s="17"/>
      <c r="RAI32" s="17"/>
      <c r="RAO32" s="17"/>
      <c r="RAP32" s="17"/>
      <c r="RAQ32" s="17"/>
      <c r="RAW32" s="17"/>
      <c r="RAX32" s="17"/>
      <c r="RAY32" s="17"/>
      <c r="RBE32" s="17"/>
      <c r="RBF32" s="17"/>
      <c r="RBG32" s="17"/>
      <c r="RBM32" s="17"/>
      <c r="RBN32" s="17"/>
      <c r="RBO32" s="17"/>
      <c r="RBU32" s="17"/>
      <c r="RBV32" s="17"/>
      <c r="RBW32" s="17"/>
      <c r="RCC32" s="17"/>
      <c r="RCD32" s="17"/>
      <c r="RCE32" s="17"/>
      <c r="RCK32" s="17"/>
      <c r="RCL32" s="17"/>
      <c r="RCM32" s="17"/>
      <c r="RCS32" s="17"/>
      <c r="RCT32" s="17"/>
      <c r="RCU32" s="17"/>
      <c r="RDA32" s="17"/>
      <c r="RDB32" s="17"/>
      <c r="RDC32" s="17"/>
      <c r="RDI32" s="17"/>
      <c r="RDJ32" s="17"/>
      <c r="RDK32" s="17"/>
      <c r="RDQ32" s="17"/>
      <c r="RDR32" s="17"/>
      <c r="RDS32" s="17"/>
      <c r="RDY32" s="17"/>
      <c r="RDZ32" s="17"/>
      <c r="REA32" s="17"/>
      <c r="REG32" s="17"/>
      <c r="REH32" s="17"/>
      <c r="REI32" s="17"/>
      <c r="REO32" s="17"/>
      <c r="REP32" s="17"/>
      <c r="REQ32" s="17"/>
      <c r="REW32" s="17"/>
      <c r="REX32" s="17"/>
      <c r="REY32" s="17"/>
      <c r="RFE32" s="17"/>
      <c r="RFF32" s="17"/>
      <c r="RFG32" s="17"/>
      <c r="RFM32" s="17"/>
      <c r="RFN32" s="17"/>
      <c r="RFO32" s="17"/>
      <c r="RFU32" s="17"/>
      <c r="RFV32" s="17"/>
      <c r="RFW32" s="17"/>
      <c r="RGC32" s="17"/>
      <c r="RGD32" s="17"/>
      <c r="RGE32" s="17"/>
      <c r="RGK32" s="17"/>
      <c r="RGL32" s="17"/>
      <c r="RGM32" s="17"/>
      <c r="RGS32" s="17"/>
      <c r="RGT32" s="17"/>
      <c r="RGU32" s="17"/>
      <c r="RHA32" s="17"/>
      <c r="RHB32" s="17"/>
      <c r="RHC32" s="17"/>
      <c r="RHI32" s="17"/>
      <c r="RHJ32" s="17"/>
      <c r="RHK32" s="17"/>
      <c r="RHQ32" s="17"/>
      <c r="RHR32" s="17"/>
      <c r="RHS32" s="17"/>
      <c r="RHY32" s="17"/>
      <c r="RHZ32" s="17"/>
      <c r="RIA32" s="17"/>
      <c r="RIG32" s="17"/>
      <c r="RIH32" s="17"/>
      <c r="RII32" s="17"/>
      <c r="RIO32" s="17"/>
      <c r="RIP32" s="17"/>
      <c r="RIQ32" s="17"/>
      <c r="RIW32" s="17"/>
      <c r="RIX32" s="17"/>
      <c r="RIY32" s="17"/>
      <c r="RJE32" s="17"/>
      <c r="RJF32" s="17"/>
      <c r="RJG32" s="17"/>
      <c r="RJM32" s="17"/>
      <c r="RJN32" s="17"/>
      <c r="RJO32" s="17"/>
      <c r="RJU32" s="17"/>
      <c r="RJV32" s="17"/>
      <c r="RJW32" s="17"/>
      <c r="RKC32" s="17"/>
      <c r="RKD32" s="17"/>
      <c r="RKE32" s="17"/>
      <c r="RKK32" s="17"/>
      <c r="RKL32" s="17"/>
      <c r="RKM32" s="17"/>
      <c r="RKS32" s="17"/>
      <c r="RKT32" s="17"/>
      <c r="RKU32" s="17"/>
      <c r="RLA32" s="17"/>
      <c r="RLB32" s="17"/>
      <c r="RLC32" s="17"/>
      <c r="RLI32" s="17"/>
      <c r="RLJ32" s="17"/>
      <c r="RLK32" s="17"/>
      <c r="RLQ32" s="17"/>
      <c r="RLR32" s="17"/>
      <c r="RLS32" s="17"/>
      <c r="RLY32" s="17"/>
      <c r="RLZ32" s="17"/>
      <c r="RMA32" s="17"/>
      <c r="RMG32" s="17"/>
      <c r="RMH32" s="17"/>
      <c r="RMI32" s="17"/>
      <c r="RMO32" s="17"/>
      <c r="RMP32" s="17"/>
      <c r="RMQ32" s="17"/>
      <c r="RMW32" s="17"/>
      <c r="RMX32" s="17"/>
      <c r="RMY32" s="17"/>
      <c r="RNE32" s="17"/>
      <c r="RNF32" s="17"/>
      <c r="RNG32" s="17"/>
      <c r="RNM32" s="17"/>
      <c r="RNN32" s="17"/>
      <c r="RNO32" s="17"/>
      <c r="RNU32" s="17"/>
      <c r="RNV32" s="17"/>
      <c r="RNW32" s="17"/>
      <c r="ROC32" s="17"/>
      <c r="ROD32" s="17"/>
      <c r="ROE32" s="17"/>
      <c r="ROK32" s="17"/>
      <c r="ROL32" s="17"/>
      <c r="ROM32" s="17"/>
      <c r="ROS32" s="17"/>
      <c r="ROT32" s="17"/>
      <c r="ROU32" s="17"/>
      <c r="RPA32" s="17"/>
      <c r="RPB32" s="17"/>
      <c r="RPC32" s="17"/>
      <c r="RPI32" s="17"/>
      <c r="RPJ32" s="17"/>
      <c r="RPK32" s="17"/>
      <c r="RPQ32" s="17"/>
      <c r="RPR32" s="17"/>
      <c r="RPS32" s="17"/>
      <c r="RPY32" s="17"/>
      <c r="RPZ32" s="17"/>
      <c r="RQA32" s="17"/>
      <c r="RQG32" s="17"/>
      <c r="RQH32" s="17"/>
      <c r="RQI32" s="17"/>
      <c r="RQO32" s="17"/>
      <c r="RQP32" s="17"/>
      <c r="RQQ32" s="17"/>
      <c r="RQW32" s="17"/>
      <c r="RQX32" s="17"/>
      <c r="RQY32" s="17"/>
      <c r="RRE32" s="17"/>
      <c r="RRF32" s="17"/>
      <c r="RRG32" s="17"/>
      <c r="RRM32" s="17"/>
      <c r="RRN32" s="17"/>
      <c r="RRO32" s="17"/>
      <c r="RRU32" s="17"/>
      <c r="RRV32" s="17"/>
      <c r="RRW32" s="17"/>
      <c r="RSC32" s="17"/>
      <c r="RSD32" s="17"/>
      <c r="RSE32" s="17"/>
      <c r="RSK32" s="17"/>
      <c r="RSL32" s="17"/>
      <c r="RSM32" s="17"/>
      <c r="RSS32" s="17"/>
      <c r="RST32" s="17"/>
      <c r="RSU32" s="17"/>
      <c r="RTA32" s="17"/>
      <c r="RTB32" s="17"/>
      <c r="RTC32" s="17"/>
      <c r="RTI32" s="17"/>
      <c r="RTJ32" s="17"/>
      <c r="RTK32" s="17"/>
      <c r="RTQ32" s="17"/>
      <c r="RTR32" s="17"/>
      <c r="RTS32" s="17"/>
      <c r="RTY32" s="17"/>
      <c r="RTZ32" s="17"/>
      <c r="RUA32" s="17"/>
      <c r="RUG32" s="17"/>
      <c r="RUH32" s="17"/>
      <c r="RUI32" s="17"/>
      <c r="RUO32" s="17"/>
      <c r="RUP32" s="17"/>
      <c r="RUQ32" s="17"/>
      <c r="RUW32" s="17"/>
      <c r="RUX32" s="17"/>
      <c r="RUY32" s="17"/>
      <c r="RVE32" s="17"/>
      <c r="RVF32" s="17"/>
      <c r="RVG32" s="17"/>
      <c r="RVM32" s="17"/>
      <c r="RVN32" s="17"/>
      <c r="RVO32" s="17"/>
      <c r="RVU32" s="17"/>
      <c r="RVV32" s="17"/>
      <c r="RVW32" s="17"/>
      <c r="RWC32" s="17"/>
      <c r="RWD32" s="17"/>
      <c r="RWE32" s="17"/>
      <c r="RWK32" s="17"/>
      <c r="RWL32" s="17"/>
      <c r="RWM32" s="17"/>
      <c r="RWS32" s="17"/>
      <c r="RWT32" s="17"/>
      <c r="RWU32" s="17"/>
      <c r="RXA32" s="17"/>
      <c r="RXB32" s="17"/>
      <c r="RXC32" s="17"/>
      <c r="RXI32" s="17"/>
      <c r="RXJ32" s="17"/>
      <c r="RXK32" s="17"/>
      <c r="RXQ32" s="17"/>
      <c r="RXR32" s="17"/>
      <c r="RXS32" s="17"/>
      <c r="RXY32" s="17"/>
      <c r="RXZ32" s="17"/>
      <c r="RYA32" s="17"/>
      <c r="RYG32" s="17"/>
      <c r="RYH32" s="17"/>
      <c r="RYI32" s="17"/>
      <c r="RYO32" s="17"/>
      <c r="RYP32" s="17"/>
      <c r="RYQ32" s="17"/>
      <c r="RYW32" s="17"/>
      <c r="RYX32" s="17"/>
      <c r="RYY32" s="17"/>
      <c r="RZE32" s="17"/>
      <c r="RZF32" s="17"/>
      <c r="RZG32" s="17"/>
      <c r="RZM32" s="17"/>
      <c r="RZN32" s="17"/>
      <c r="RZO32" s="17"/>
      <c r="RZU32" s="17"/>
      <c r="RZV32" s="17"/>
      <c r="RZW32" s="17"/>
      <c r="SAC32" s="17"/>
      <c r="SAD32" s="17"/>
      <c r="SAE32" s="17"/>
      <c r="SAK32" s="17"/>
      <c r="SAL32" s="17"/>
      <c r="SAM32" s="17"/>
      <c r="SAS32" s="17"/>
      <c r="SAT32" s="17"/>
      <c r="SAU32" s="17"/>
      <c r="SBA32" s="17"/>
      <c r="SBB32" s="17"/>
      <c r="SBC32" s="17"/>
      <c r="SBI32" s="17"/>
      <c r="SBJ32" s="17"/>
      <c r="SBK32" s="17"/>
      <c r="SBQ32" s="17"/>
      <c r="SBR32" s="17"/>
      <c r="SBS32" s="17"/>
      <c r="SBY32" s="17"/>
      <c r="SBZ32" s="17"/>
      <c r="SCA32" s="17"/>
      <c r="SCG32" s="17"/>
      <c r="SCH32" s="17"/>
      <c r="SCI32" s="17"/>
      <c r="SCO32" s="17"/>
      <c r="SCP32" s="17"/>
      <c r="SCQ32" s="17"/>
      <c r="SCW32" s="17"/>
      <c r="SCX32" s="17"/>
      <c r="SCY32" s="17"/>
      <c r="SDE32" s="17"/>
      <c r="SDF32" s="17"/>
      <c r="SDG32" s="17"/>
      <c r="SDM32" s="17"/>
      <c r="SDN32" s="17"/>
      <c r="SDO32" s="17"/>
      <c r="SDU32" s="17"/>
      <c r="SDV32" s="17"/>
      <c r="SDW32" s="17"/>
      <c r="SEC32" s="17"/>
      <c r="SED32" s="17"/>
      <c r="SEE32" s="17"/>
      <c r="SEK32" s="17"/>
      <c r="SEL32" s="17"/>
      <c r="SEM32" s="17"/>
      <c r="SES32" s="17"/>
      <c r="SET32" s="17"/>
      <c r="SEU32" s="17"/>
      <c r="SFA32" s="17"/>
      <c r="SFB32" s="17"/>
      <c r="SFC32" s="17"/>
      <c r="SFI32" s="17"/>
      <c r="SFJ32" s="17"/>
      <c r="SFK32" s="17"/>
      <c r="SFQ32" s="17"/>
      <c r="SFR32" s="17"/>
      <c r="SFS32" s="17"/>
      <c r="SFY32" s="17"/>
      <c r="SFZ32" s="17"/>
      <c r="SGA32" s="17"/>
      <c r="SGG32" s="17"/>
      <c r="SGH32" s="17"/>
      <c r="SGI32" s="17"/>
      <c r="SGO32" s="17"/>
      <c r="SGP32" s="17"/>
      <c r="SGQ32" s="17"/>
      <c r="SGW32" s="17"/>
      <c r="SGX32" s="17"/>
      <c r="SGY32" s="17"/>
      <c r="SHE32" s="17"/>
      <c r="SHF32" s="17"/>
      <c r="SHG32" s="17"/>
      <c r="SHM32" s="17"/>
      <c r="SHN32" s="17"/>
      <c r="SHO32" s="17"/>
      <c r="SHU32" s="17"/>
      <c r="SHV32" s="17"/>
      <c r="SHW32" s="17"/>
      <c r="SIC32" s="17"/>
      <c r="SID32" s="17"/>
      <c r="SIE32" s="17"/>
      <c r="SIK32" s="17"/>
      <c r="SIL32" s="17"/>
      <c r="SIM32" s="17"/>
      <c r="SIS32" s="17"/>
      <c r="SIT32" s="17"/>
      <c r="SIU32" s="17"/>
      <c r="SJA32" s="17"/>
      <c r="SJB32" s="17"/>
      <c r="SJC32" s="17"/>
      <c r="SJI32" s="17"/>
      <c r="SJJ32" s="17"/>
      <c r="SJK32" s="17"/>
      <c r="SJQ32" s="17"/>
      <c r="SJR32" s="17"/>
      <c r="SJS32" s="17"/>
      <c r="SJY32" s="17"/>
      <c r="SJZ32" s="17"/>
      <c r="SKA32" s="17"/>
      <c r="SKG32" s="17"/>
      <c r="SKH32" s="17"/>
      <c r="SKI32" s="17"/>
      <c r="SKO32" s="17"/>
      <c r="SKP32" s="17"/>
      <c r="SKQ32" s="17"/>
      <c r="SKW32" s="17"/>
      <c r="SKX32" s="17"/>
      <c r="SKY32" s="17"/>
      <c r="SLE32" s="17"/>
      <c r="SLF32" s="17"/>
      <c r="SLG32" s="17"/>
      <c r="SLM32" s="17"/>
      <c r="SLN32" s="17"/>
      <c r="SLO32" s="17"/>
      <c r="SLU32" s="17"/>
      <c r="SLV32" s="17"/>
      <c r="SLW32" s="17"/>
      <c r="SMC32" s="17"/>
      <c r="SMD32" s="17"/>
      <c r="SME32" s="17"/>
      <c r="SMK32" s="17"/>
      <c r="SML32" s="17"/>
      <c r="SMM32" s="17"/>
      <c r="SMS32" s="17"/>
      <c r="SMT32" s="17"/>
      <c r="SMU32" s="17"/>
      <c r="SNA32" s="17"/>
      <c r="SNB32" s="17"/>
      <c r="SNC32" s="17"/>
      <c r="SNI32" s="17"/>
      <c r="SNJ32" s="17"/>
      <c r="SNK32" s="17"/>
      <c r="SNQ32" s="17"/>
      <c r="SNR32" s="17"/>
      <c r="SNS32" s="17"/>
      <c r="SNY32" s="17"/>
      <c r="SNZ32" s="17"/>
      <c r="SOA32" s="17"/>
      <c r="SOG32" s="17"/>
      <c r="SOH32" s="17"/>
      <c r="SOI32" s="17"/>
      <c r="SOO32" s="17"/>
      <c r="SOP32" s="17"/>
      <c r="SOQ32" s="17"/>
      <c r="SOW32" s="17"/>
      <c r="SOX32" s="17"/>
      <c r="SOY32" s="17"/>
      <c r="SPE32" s="17"/>
      <c r="SPF32" s="17"/>
      <c r="SPG32" s="17"/>
      <c r="SPM32" s="17"/>
      <c r="SPN32" s="17"/>
      <c r="SPO32" s="17"/>
      <c r="SPU32" s="17"/>
      <c r="SPV32" s="17"/>
      <c r="SPW32" s="17"/>
      <c r="SQC32" s="17"/>
      <c r="SQD32" s="17"/>
      <c r="SQE32" s="17"/>
      <c r="SQK32" s="17"/>
      <c r="SQL32" s="17"/>
      <c r="SQM32" s="17"/>
      <c r="SQS32" s="17"/>
      <c r="SQT32" s="17"/>
      <c r="SQU32" s="17"/>
      <c r="SRA32" s="17"/>
      <c r="SRB32" s="17"/>
      <c r="SRC32" s="17"/>
      <c r="SRI32" s="17"/>
      <c r="SRJ32" s="17"/>
      <c r="SRK32" s="17"/>
      <c r="SRQ32" s="17"/>
      <c r="SRR32" s="17"/>
      <c r="SRS32" s="17"/>
      <c r="SRY32" s="17"/>
      <c r="SRZ32" s="17"/>
      <c r="SSA32" s="17"/>
      <c r="SSG32" s="17"/>
      <c r="SSH32" s="17"/>
      <c r="SSI32" s="17"/>
      <c r="SSO32" s="17"/>
      <c r="SSP32" s="17"/>
      <c r="SSQ32" s="17"/>
      <c r="SSW32" s="17"/>
      <c r="SSX32" s="17"/>
      <c r="SSY32" s="17"/>
      <c r="STE32" s="17"/>
      <c r="STF32" s="17"/>
      <c r="STG32" s="17"/>
      <c r="STM32" s="17"/>
      <c r="STN32" s="17"/>
      <c r="STO32" s="17"/>
      <c r="STU32" s="17"/>
      <c r="STV32" s="17"/>
      <c r="STW32" s="17"/>
      <c r="SUC32" s="17"/>
      <c r="SUD32" s="17"/>
      <c r="SUE32" s="17"/>
      <c r="SUK32" s="17"/>
      <c r="SUL32" s="17"/>
      <c r="SUM32" s="17"/>
      <c r="SUS32" s="17"/>
      <c r="SUT32" s="17"/>
      <c r="SUU32" s="17"/>
      <c r="SVA32" s="17"/>
      <c r="SVB32" s="17"/>
      <c r="SVC32" s="17"/>
      <c r="SVI32" s="17"/>
      <c r="SVJ32" s="17"/>
      <c r="SVK32" s="17"/>
      <c r="SVQ32" s="17"/>
      <c r="SVR32" s="17"/>
      <c r="SVS32" s="17"/>
      <c r="SVY32" s="17"/>
      <c r="SVZ32" s="17"/>
      <c r="SWA32" s="17"/>
      <c r="SWG32" s="17"/>
      <c r="SWH32" s="17"/>
      <c r="SWI32" s="17"/>
      <c r="SWO32" s="17"/>
      <c r="SWP32" s="17"/>
      <c r="SWQ32" s="17"/>
      <c r="SWW32" s="17"/>
      <c r="SWX32" s="17"/>
      <c r="SWY32" s="17"/>
      <c r="SXE32" s="17"/>
      <c r="SXF32" s="17"/>
      <c r="SXG32" s="17"/>
      <c r="SXM32" s="17"/>
      <c r="SXN32" s="17"/>
      <c r="SXO32" s="17"/>
      <c r="SXU32" s="17"/>
      <c r="SXV32" s="17"/>
      <c r="SXW32" s="17"/>
      <c r="SYC32" s="17"/>
      <c r="SYD32" s="17"/>
      <c r="SYE32" s="17"/>
      <c r="SYK32" s="17"/>
      <c r="SYL32" s="17"/>
      <c r="SYM32" s="17"/>
      <c r="SYS32" s="17"/>
      <c r="SYT32" s="17"/>
      <c r="SYU32" s="17"/>
      <c r="SZA32" s="17"/>
      <c r="SZB32" s="17"/>
      <c r="SZC32" s="17"/>
      <c r="SZI32" s="17"/>
      <c r="SZJ32" s="17"/>
      <c r="SZK32" s="17"/>
      <c r="SZQ32" s="17"/>
      <c r="SZR32" s="17"/>
      <c r="SZS32" s="17"/>
      <c r="SZY32" s="17"/>
      <c r="SZZ32" s="17"/>
      <c r="TAA32" s="17"/>
      <c r="TAG32" s="17"/>
      <c r="TAH32" s="17"/>
      <c r="TAI32" s="17"/>
      <c r="TAO32" s="17"/>
      <c r="TAP32" s="17"/>
      <c r="TAQ32" s="17"/>
      <c r="TAW32" s="17"/>
      <c r="TAX32" s="17"/>
      <c r="TAY32" s="17"/>
      <c r="TBE32" s="17"/>
      <c r="TBF32" s="17"/>
      <c r="TBG32" s="17"/>
      <c r="TBM32" s="17"/>
      <c r="TBN32" s="17"/>
      <c r="TBO32" s="17"/>
      <c r="TBU32" s="17"/>
      <c r="TBV32" s="17"/>
      <c r="TBW32" s="17"/>
      <c r="TCC32" s="17"/>
      <c r="TCD32" s="17"/>
      <c r="TCE32" s="17"/>
      <c r="TCK32" s="17"/>
      <c r="TCL32" s="17"/>
      <c r="TCM32" s="17"/>
      <c r="TCS32" s="17"/>
      <c r="TCT32" s="17"/>
      <c r="TCU32" s="17"/>
      <c r="TDA32" s="17"/>
      <c r="TDB32" s="17"/>
      <c r="TDC32" s="17"/>
      <c r="TDI32" s="17"/>
      <c r="TDJ32" s="17"/>
      <c r="TDK32" s="17"/>
      <c r="TDQ32" s="17"/>
      <c r="TDR32" s="17"/>
      <c r="TDS32" s="17"/>
      <c r="TDY32" s="17"/>
      <c r="TDZ32" s="17"/>
      <c r="TEA32" s="17"/>
      <c r="TEG32" s="17"/>
      <c r="TEH32" s="17"/>
      <c r="TEI32" s="17"/>
      <c r="TEO32" s="17"/>
      <c r="TEP32" s="17"/>
      <c r="TEQ32" s="17"/>
      <c r="TEW32" s="17"/>
      <c r="TEX32" s="17"/>
      <c r="TEY32" s="17"/>
      <c r="TFE32" s="17"/>
      <c r="TFF32" s="17"/>
      <c r="TFG32" s="17"/>
      <c r="TFM32" s="17"/>
      <c r="TFN32" s="17"/>
      <c r="TFO32" s="17"/>
      <c r="TFU32" s="17"/>
      <c r="TFV32" s="17"/>
      <c r="TFW32" s="17"/>
      <c r="TGC32" s="17"/>
      <c r="TGD32" s="17"/>
      <c r="TGE32" s="17"/>
      <c r="TGK32" s="17"/>
      <c r="TGL32" s="17"/>
      <c r="TGM32" s="17"/>
      <c r="TGS32" s="17"/>
      <c r="TGT32" s="17"/>
      <c r="TGU32" s="17"/>
      <c r="THA32" s="17"/>
      <c r="THB32" s="17"/>
      <c r="THC32" s="17"/>
      <c r="THI32" s="17"/>
      <c r="THJ32" s="17"/>
      <c r="THK32" s="17"/>
      <c r="THQ32" s="17"/>
      <c r="THR32" s="17"/>
      <c r="THS32" s="17"/>
      <c r="THY32" s="17"/>
      <c r="THZ32" s="17"/>
      <c r="TIA32" s="17"/>
      <c r="TIG32" s="17"/>
      <c r="TIH32" s="17"/>
      <c r="TII32" s="17"/>
      <c r="TIO32" s="17"/>
      <c r="TIP32" s="17"/>
      <c r="TIQ32" s="17"/>
      <c r="TIW32" s="17"/>
      <c r="TIX32" s="17"/>
      <c r="TIY32" s="17"/>
      <c r="TJE32" s="17"/>
      <c r="TJF32" s="17"/>
      <c r="TJG32" s="17"/>
      <c r="TJM32" s="17"/>
      <c r="TJN32" s="17"/>
      <c r="TJO32" s="17"/>
      <c r="TJU32" s="17"/>
      <c r="TJV32" s="17"/>
      <c r="TJW32" s="17"/>
      <c r="TKC32" s="17"/>
      <c r="TKD32" s="17"/>
      <c r="TKE32" s="17"/>
      <c r="TKK32" s="17"/>
      <c r="TKL32" s="17"/>
      <c r="TKM32" s="17"/>
      <c r="TKS32" s="17"/>
      <c r="TKT32" s="17"/>
      <c r="TKU32" s="17"/>
      <c r="TLA32" s="17"/>
      <c r="TLB32" s="17"/>
      <c r="TLC32" s="17"/>
      <c r="TLI32" s="17"/>
      <c r="TLJ32" s="17"/>
      <c r="TLK32" s="17"/>
      <c r="TLQ32" s="17"/>
      <c r="TLR32" s="17"/>
      <c r="TLS32" s="17"/>
      <c r="TLY32" s="17"/>
      <c r="TLZ32" s="17"/>
      <c r="TMA32" s="17"/>
      <c r="TMG32" s="17"/>
      <c r="TMH32" s="17"/>
      <c r="TMI32" s="17"/>
      <c r="TMO32" s="17"/>
      <c r="TMP32" s="17"/>
      <c r="TMQ32" s="17"/>
      <c r="TMW32" s="17"/>
      <c r="TMX32" s="17"/>
      <c r="TMY32" s="17"/>
      <c r="TNE32" s="17"/>
      <c r="TNF32" s="17"/>
      <c r="TNG32" s="17"/>
      <c r="TNM32" s="17"/>
      <c r="TNN32" s="17"/>
      <c r="TNO32" s="17"/>
      <c r="TNU32" s="17"/>
      <c r="TNV32" s="17"/>
      <c r="TNW32" s="17"/>
      <c r="TOC32" s="17"/>
      <c r="TOD32" s="17"/>
      <c r="TOE32" s="17"/>
      <c r="TOK32" s="17"/>
      <c r="TOL32" s="17"/>
      <c r="TOM32" s="17"/>
      <c r="TOS32" s="17"/>
      <c r="TOT32" s="17"/>
      <c r="TOU32" s="17"/>
      <c r="TPA32" s="17"/>
      <c r="TPB32" s="17"/>
      <c r="TPC32" s="17"/>
      <c r="TPI32" s="17"/>
      <c r="TPJ32" s="17"/>
      <c r="TPK32" s="17"/>
      <c r="TPQ32" s="17"/>
      <c r="TPR32" s="17"/>
      <c r="TPS32" s="17"/>
      <c r="TPY32" s="17"/>
      <c r="TPZ32" s="17"/>
      <c r="TQA32" s="17"/>
      <c r="TQG32" s="17"/>
      <c r="TQH32" s="17"/>
      <c r="TQI32" s="17"/>
      <c r="TQO32" s="17"/>
      <c r="TQP32" s="17"/>
      <c r="TQQ32" s="17"/>
      <c r="TQW32" s="17"/>
      <c r="TQX32" s="17"/>
      <c r="TQY32" s="17"/>
      <c r="TRE32" s="17"/>
      <c r="TRF32" s="17"/>
      <c r="TRG32" s="17"/>
      <c r="TRM32" s="17"/>
      <c r="TRN32" s="17"/>
      <c r="TRO32" s="17"/>
      <c r="TRU32" s="17"/>
      <c r="TRV32" s="17"/>
      <c r="TRW32" s="17"/>
      <c r="TSC32" s="17"/>
      <c r="TSD32" s="17"/>
      <c r="TSE32" s="17"/>
      <c r="TSK32" s="17"/>
      <c r="TSL32" s="17"/>
      <c r="TSM32" s="17"/>
      <c r="TSS32" s="17"/>
      <c r="TST32" s="17"/>
      <c r="TSU32" s="17"/>
      <c r="TTA32" s="17"/>
      <c r="TTB32" s="17"/>
      <c r="TTC32" s="17"/>
      <c r="TTI32" s="17"/>
      <c r="TTJ32" s="17"/>
      <c r="TTK32" s="17"/>
      <c r="TTQ32" s="17"/>
      <c r="TTR32" s="17"/>
      <c r="TTS32" s="17"/>
      <c r="TTY32" s="17"/>
      <c r="TTZ32" s="17"/>
      <c r="TUA32" s="17"/>
      <c r="TUG32" s="17"/>
      <c r="TUH32" s="17"/>
      <c r="TUI32" s="17"/>
      <c r="TUO32" s="17"/>
      <c r="TUP32" s="17"/>
      <c r="TUQ32" s="17"/>
      <c r="TUW32" s="17"/>
      <c r="TUX32" s="17"/>
      <c r="TUY32" s="17"/>
      <c r="TVE32" s="17"/>
      <c r="TVF32" s="17"/>
      <c r="TVG32" s="17"/>
      <c r="TVM32" s="17"/>
      <c r="TVN32" s="17"/>
      <c r="TVO32" s="17"/>
      <c r="TVU32" s="17"/>
      <c r="TVV32" s="17"/>
      <c r="TVW32" s="17"/>
      <c r="TWC32" s="17"/>
      <c r="TWD32" s="17"/>
      <c r="TWE32" s="17"/>
      <c r="TWK32" s="17"/>
      <c r="TWL32" s="17"/>
      <c r="TWM32" s="17"/>
      <c r="TWS32" s="17"/>
      <c r="TWT32" s="17"/>
      <c r="TWU32" s="17"/>
      <c r="TXA32" s="17"/>
      <c r="TXB32" s="17"/>
      <c r="TXC32" s="17"/>
      <c r="TXI32" s="17"/>
      <c r="TXJ32" s="17"/>
      <c r="TXK32" s="17"/>
      <c r="TXQ32" s="17"/>
      <c r="TXR32" s="17"/>
      <c r="TXS32" s="17"/>
      <c r="TXY32" s="17"/>
      <c r="TXZ32" s="17"/>
      <c r="TYA32" s="17"/>
      <c r="TYG32" s="17"/>
      <c r="TYH32" s="17"/>
      <c r="TYI32" s="17"/>
      <c r="TYO32" s="17"/>
      <c r="TYP32" s="17"/>
      <c r="TYQ32" s="17"/>
      <c r="TYW32" s="17"/>
      <c r="TYX32" s="17"/>
      <c r="TYY32" s="17"/>
      <c r="TZE32" s="17"/>
      <c r="TZF32" s="17"/>
      <c r="TZG32" s="17"/>
      <c r="TZM32" s="17"/>
      <c r="TZN32" s="17"/>
      <c r="TZO32" s="17"/>
      <c r="TZU32" s="17"/>
      <c r="TZV32" s="17"/>
      <c r="TZW32" s="17"/>
      <c r="UAC32" s="17"/>
      <c r="UAD32" s="17"/>
      <c r="UAE32" s="17"/>
      <c r="UAK32" s="17"/>
      <c r="UAL32" s="17"/>
      <c r="UAM32" s="17"/>
      <c r="UAS32" s="17"/>
      <c r="UAT32" s="17"/>
      <c r="UAU32" s="17"/>
      <c r="UBA32" s="17"/>
      <c r="UBB32" s="17"/>
      <c r="UBC32" s="17"/>
      <c r="UBI32" s="17"/>
      <c r="UBJ32" s="17"/>
      <c r="UBK32" s="17"/>
      <c r="UBQ32" s="17"/>
      <c r="UBR32" s="17"/>
      <c r="UBS32" s="17"/>
      <c r="UBY32" s="17"/>
      <c r="UBZ32" s="17"/>
      <c r="UCA32" s="17"/>
      <c r="UCG32" s="17"/>
      <c r="UCH32" s="17"/>
      <c r="UCI32" s="17"/>
      <c r="UCO32" s="17"/>
      <c r="UCP32" s="17"/>
      <c r="UCQ32" s="17"/>
      <c r="UCW32" s="17"/>
      <c r="UCX32" s="17"/>
      <c r="UCY32" s="17"/>
      <c r="UDE32" s="17"/>
      <c r="UDF32" s="17"/>
      <c r="UDG32" s="17"/>
      <c r="UDM32" s="17"/>
      <c r="UDN32" s="17"/>
      <c r="UDO32" s="17"/>
      <c r="UDU32" s="17"/>
      <c r="UDV32" s="17"/>
      <c r="UDW32" s="17"/>
      <c r="UEC32" s="17"/>
      <c r="UED32" s="17"/>
      <c r="UEE32" s="17"/>
      <c r="UEK32" s="17"/>
      <c r="UEL32" s="17"/>
      <c r="UEM32" s="17"/>
      <c r="UES32" s="17"/>
      <c r="UET32" s="17"/>
      <c r="UEU32" s="17"/>
      <c r="UFA32" s="17"/>
      <c r="UFB32" s="17"/>
      <c r="UFC32" s="17"/>
      <c r="UFI32" s="17"/>
      <c r="UFJ32" s="17"/>
      <c r="UFK32" s="17"/>
      <c r="UFQ32" s="17"/>
      <c r="UFR32" s="17"/>
      <c r="UFS32" s="17"/>
      <c r="UFY32" s="17"/>
      <c r="UFZ32" s="17"/>
      <c r="UGA32" s="17"/>
      <c r="UGG32" s="17"/>
      <c r="UGH32" s="17"/>
      <c r="UGI32" s="17"/>
      <c r="UGO32" s="17"/>
      <c r="UGP32" s="17"/>
      <c r="UGQ32" s="17"/>
      <c r="UGW32" s="17"/>
      <c r="UGX32" s="17"/>
      <c r="UGY32" s="17"/>
      <c r="UHE32" s="17"/>
      <c r="UHF32" s="17"/>
      <c r="UHG32" s="17"/>
      <c r="UHM32" s="17"/>
      <c r="UHN32" s="17"/>
      <c r="UHO32" s="17"/>
      <c r="UHU32" s="17"/>
      <c r="UHV32" s="17"/>
      <c r="UHW32" s="17"/>
      <c r="UIC32" s="17"/>
      <c r="UID32" s="17"/>
      <c r="UIE32" s="17"/>
      <c r="UIK32" s="17"/>
      <c r="UIL32" s="17"/>
      <c r="UIM32" s="17"/>
      <c r="UIS32" s="17"/>
      <c r="UIT32" s="17"/>
      <c r="UIU32" s="17"/>
      <c r="UJA32" s="17"/>
      <c r="UJB32" s="17"/>
      <c r="UJC32" s="17"/>
      <c r="UJI32" s="17"/>
      <c r="UJJ32" s="17"/>
      <c r="UJK32" s="17"/>
      <c r="UJQ32" s="17"/>
      <c r="UJR32" s="17"/>
      <c r="UJS32" s="17"/>
      <c r="UJY32" s="17"/>
      <c r="UJZ32" s="17"/>
      <c r="UKA32" s="17"/>
      <c r="UKG32" s="17"/>
      <c r="UKH32" s="17"/>
      <c r="UKI32" s="17"/>
      <c r="UKO32" s="17"/>
      <c r="UKP32" s="17"/>
      <c r="UKQ32" s="17"/>
      <c r="UKW32" s="17"/>
      <c r="UKX32" s="17"/>
      <c r="UKY32" s="17"/>
      <c r="ULE32" s="17"/>
      <c r="ULF32" s="17"/>
      <c r="ULG32" s="17"/>
      <c r="ULM32" s="17"/>
      <c r="ULN32" s="17"/>
      <c r="ULO32" s="17"/>
      <c r="ULU32" s="17"/>
      <c r="ULV32" s="17"/>
      <c r="ULW32" s="17"/>
      <c r="UMC32" s="17"/>
      <c r="UMD32" s="17"/>
      <c r="UME32" s="17"/>
      <c r="UMK32" s="17"/>
      <c r="UML32" s="17"/>
      <c r="UMM32" s="17"/>
      <c r="UMS32" s="17"/>
      <c r="UMT32" s="17"/>
      <c r="UMU32" s="17"/>
      <c r="UNA32" s="17"/>
      <c r="UNB32" s="17"/>
      <c r="UNC32" s="17"/>
      <c r="UNI32" s="17"/>
      <c r="UNJ32" s="17"/>
      <c r="UNK32" s="17"/>
      <c r="UNQ32" s="17"/>
      <c r="UNR32" s="17"/>
      <c r="UNS32" s="17"/>
      <c r="UNY32" s="17"/>
      <c r="UNZ32" s="17"/>
      <c r="UOA32" s="17"/>
      <c r="UOG32" s="17"/>
      <c r="UOH32" s="17"/>
      <c r="UOI32" s="17"/>
      <c r="UOO32" s="17"/>
      <c r="UOP32" s="17"/>
      <c r="UOQ32" s="17"/>
      <c r="UOW32" s="17"/>
      <c r="UOX32" s="17"/>
      <c r="UOY32" s="17"/>
      <c r="UPE32" s="17"/>
      <c r="UPF32" s="17"/>
      <c r="UPG32" s="17"/>
      <c r="UPM32" s="17"/>
      <c r="UPN32" s="17"/>
      <c r="UPO32" s="17"/>
      <c r="UPU32" s="17"/>
      <c r="UPV32" s="17"/>
      <c r="UPW32" s="17"/>
      <c r="UQC32" s="17"/>
      <c r="UQD32" s="17"/>
      <c r="UQE32" s="17"/>
      <c r="UQK32" s="17"/>
      <c r="UQL32" s="17"/>
      <c r="UQM32" s="17"/>
      <c r="UQS32" s="17"/>
      <c r="UQT32" s="17"/>
      <c r="UQU32" s="17"/>
      <c r="URA32" s="17"/>
      <c r="URB32" s="17"/>
      <c r="URC32" s="17"/>
      <c r="URI32" s="17"/>
      <c r="URJ32" s="17"/>
      <c r="URK32" s="17"/>
      <c r="URQ32" s="17"/>
      <c r="URR32" s="17"/>
      <c r="URS32" s="17"/>
      <c r="URY32" s="17"/>
      <c r="URZ32" s="17"/>
      <c r="USA32" s="17"/>
      <c r="USG32" s="17"/>
      <c r="USH32" s="17"/>
      <c r="USI32" s="17"/>
      <c r="USO32" s="17"/>
      <c r="USP32" s="17"/>
      <c r="USQ32" s="17"/>
      <c r="USW32" s="17"/>
      <c r="USX32" s="17"/>
      <c r="USY32" s="17"/>
      <c r="UTE32" s="17"/>
      <c r="UTF32" s="17"/>
      <c r="UTG32" s="17"/>
      <c r="UTM32" s="17"/>
      <c r="UTN32" s="17"/>
      <c r="UTO32" s="17"/>
      <c r="UTU32" s="17"/>
      <c r="UTV32" s="17"/>
      <c r="UTW32" s="17"/>
      <c r="UUC32" s="17"/>
      <c r="UUD32" s="17"/>
      <c r="UUE32" s="17"/>
      <c r="UUK32" s="17"/>
      <c r="UUL32" s="17"/>
      <c r="UUM32" s="17"/>
      <c r="UUS32" s="17"/>
      <c r="UUT32" s="17"/>
      <c r="UUU32" s="17"/>
      <c r="UVA32" s="17"/>
      <c r="UVB32" s="17"/>
      <c r="UVC32" s="17"/>
      <c r="UVI32" s="17"/>
      <c r="UVJ32" s="17"/>
      <c r="UVK32" s="17"/>
      <c r="UVQ32" s="17"/>
      <c r="UVR32" s="17"/>
      <c r="UVS32" s="17"/>
      <c r="UVY32" s="17"/>
      <c r="UVZ32" s="17"/>
      <c r="UWA32" s="17"/>
      <c r="UWG32" s="17"/>
      <c r="UWH32" s="17"/>
      <c r="UWI32" s="17"/>
      <c r="UWO32" s="17"/>
      <c r="UWP32" s="17"/>
      <c r="UWQ32" s="17"/>
      <c r="UWW32" s="17"/>
      <c r="UWX32" s="17"/>
      <c r="UWY32" s="17"/>
      <c r="UXE32" s="17"/>
      <c r="UXF32" s="17"/>
      <c r="UXG32" s="17"/>
      <c r="UXM32" s="17"/>
      <c r="UXN32" s="17"/>
      <c r="UXO32" s="17"/>
      <c r="UXU32" s="17"/>
      <c r="UXV32" s="17"/>
      <c r="UXW32" s="17"/>
      <c r="UYC32" s="17"/>
      <c r="UYD32" s="17"/>
      <c r="UYE32" s="17"/>
      <c r="UYK32" s="17"/>
      <c r="UYL32" s="17"/>
      <c r="UYM32" s="17"/>
      <c r="UYS32" s="17"/>
      <c r="UYT32" s="17"/>
      <c r="UYU32" s="17"/>
      <c r="UZA32" s="17"/>
      <c r="UZB32" s="17"/>
      <c r="UZC32" s="17"/>
      <c r="UZI32" s="17"/>
      <c r="UZJ32" s="17"/>
      <c r="UZK32" s="17"/>
      <c r="UZQ32" s="17"/>
      <c r="UZR32" s="17"/>
      <c r="UZS32" s="17"/>
      <c r="UZY32" s="17"/>
      <c r="UZZ32" s="17"/>
      <c r="VAA32" s="17"/>
      <c r="VAG32" s="17"/>
      <c r="VAH32" s="17"/>
      <c r="VAI32" s="17"/>
      <c r="VAO32" s="17"/>
      <c r="VAP32" s="17"/>
      <c r="VAQ32" s="17"/>
      <c r="VAW32" s="17"/>
      <c r="VAX32" s="17"/>
      <c r="VAY32" s="17"/>
      <c r="VBE32" s="17"/>
      <c r="VBF32" s="17"/>
      <c r="VBG32" s="17"/>
      <c r="VBM32" s="17"/>
      <c r="VBN32" s="17"/>
      <c r="VBO32" s="17"/>
      <c r="VBU32" s="17"/>
      <c r="VBV32" s="17"/>
      <c r="VBW32" s="17"/>
      <c r="VCC32" s="17"/>
      <c r="VCD32" s="17"/>
      <c r="VCE32" s="17"/>
      <c r="VCK32" s="17"/>
      <c r="VCL32" s="17"/>
      <c r="VCM32" s="17"/>
      <c r="VCS32" s="17"/>
      <c r="VCT32" s="17"/>
      <c r="VCU32" s="17"/>
      <c r="VDA32" s="17"/>
      <c r="VDB32" s="17"/>
      <c r="VDC32" s="17"/>
      <c r="VDI32" s="17"/>
      <c r="VDJ32" s="17"/>
      <c r="VDK32" s="17"/>
      <c r="VDQ32" s="17"/>
      <c r="VDR32" s="17"/>
      <c r="VDS32" s="17"/>
      <c r="VDY32" s="17"/>
      <c r="VDZ32" s="17"/>
      <c r="VEA32" s="17"/>
      <c r="VEG32" s="17"/>
      <c r="VEH32" s="17"/>
      <c r="VEI32" s="17"/>
      <c r="VEO32" s="17"/>
      <c r="VEP32" s="17"/>
      <c r="VEQ32" s="17"/>
      <c r="VEW32" s="17"/>
      <c r="VEX32" s="17"/>
      <c r="VEY32" s="17"/>
      <c r="VFE32" s="17"/>
      <c r="VFF32" s="17"/>
      <c r="VFG32" s="17"/>
      <c r="VFM32" s="17"/>
      <c r="VFN32" s="17"/>
      <c r="VFO32" s="17"/>
      <c r="VFU32" s="17"/>
      <c r="VFV32" s="17"/>
      <c r="VFW32" s="17"/>
      <c r="VGC32" s="17"/>
      <c r="VGD32" s="17"/>
      <c r="VGE32" s="17"/>
      <c r="VGK32" s="17"/>
      <c r="VGL32" s="17"/>
      <c r="VGM32" s="17"/>
      <c r="VGS32" s="17"/>
      <c r="VGT32" s="17"/>
      <c r="VGU32" s="17"/>
      <c r="VHA32" s="17"/>
      <c r="VHB32" s="17"/>
      <c r="VHC32" s="17"/>
      <c r="VHI32" s="17"/>
      <c r="VHJ32" s="17"/>
      <c r="VHK32" s="17"/>
      <c r="VHQ32" s="17"/>
      <c r="VHR32" s="17"/>
      <c r="VHS32" s="17"/>
      <c r="VHY32" s="17"/>
      <c r="VHZ32" s="17"/>
      <c r="VIA32" s="17"/>
      <c r="VIG32" s="17"/>
      <c r="VIH32" s="17"/>
      <c r="VII32" s="17"/>
      <c r="VIO32" s="17"/>
      <c r="VIP32" s="17"/>
      <c r="VIQ32" s="17"/>
      <c r="VIW32" s="17"/>
      <c r="VIX32" s="17"/>
      <c r="VIY32" s="17"/>
      <c r="VJE32" s="17"/>
      <c r="VJF32" s="17"/>
      <c r="VJG32" s="17"/>
      <c r="VJM32" s="17"/>
      <c r="VJN32" s="17"/>
      <c r="VJO32" s="17"/>
      <c r="VJU32" s="17"/>
      <c r="VJV32" s="17"/>
      <c r="VJW32" s="17"/>
      <c r="VKC32" s="17"/>
      <c r="VKD32" s="17"/>
      <c r="VKE32" s="17"/>
      <c r="VKK32" s="17"/>
      <c r="VKL32" s="17"/>
      <c r="VKM32" s="17"/>
      <c r="VKS32" s="17"/>
      <c r="VKT32" s="17"/>
      <c r="VKU32" s="17"/>
      <c r="VLA32" s="17"/>
      <c r="VLB32" s="17"/>
      <c r="VLC32" s="17"/>
      <c r="VLI32" s="17"/>
      <c r="VLJ32" s="17"/>
      <c r="VLK32" s="17"/>
      <c r="VLQ32" s="17"/>
      <c r="VLR32" s="17"/>
      <c r="VLS32" s="17"/>
      <c r="VLY32" s="17"/>
      <c r="VLZ32" s="17"/>
      <c r="VMA32" s="17"/>
      <c r="VMG32" s="17"/>
      <c r="VMH32" s="17"/>
      <c r="VMI32" s="17"/>
      <c r="VMO32" s="17"/>
      <c r="VMP32" s="17"/>
      <c r="VMQ32" s="17"/>
      <c r="VMW32" s="17"/>
      <c r="VMX32" s="17"/>
      <c r="VMY32" s="17"/>
      <c r="VNE32" s="17"/>
      <c r="VNF32" s="17"/>
      <c r="VNG32" s="17"/>
      <c r="VNM32" s="17"/>
      <c r="VNN32" s="17"/>
      <c r="VNO32" s="17"/>
      <c r="VNU32" s="17"/>
      <c r="VNV32" s="17"/>
      <c r="VNW32" s="17"/>
      <c r="VOC32" s="17"/>
      <c r="VOD32" s="17"/>
      <c r="VOE32" s="17"/>
      <c r="VOK32" s="17"/>
      <c r="VOL32" s="17"/>
      <c r="VOM32" s="17"/>
      <c r="VOS32" s="17"/>
      <c r="VOT32" s="17"/>
      <c r="VOU32" s="17"/>
      <c r="VPA32" s="17"/>
      <c r="VPB32" s="17"/>
      <c r="VPC32" s="17"/>
      <c r="VPI32" s="17"/>
      <c r="VPJ32" s="17"/>
      <c r="VPK32" s="17"/>
      <c r="VPQ32" s="17"/>
      <c r="VPR32" s="17"/>
      <c r="VPS32" s="17"/>
      <c r="VPY32" s="17"/>
      <c r="VPZ32" s="17"/>
      <c r="VQA32" s="17"/>
      <c r="VQG32" s="17"/>
      <c r="VQH32" s="17"/>
      <c r="VQI32" s="17"/>
      <c r="VQO32" s="17"/>
      <c r="VQP32" s="17"/>
      <c r="VQQ32" s="17"/>
      <c r="VQW32" s="17"/>
      <c r="VQX32" s="17"/>
      <c r="VQY32" s="17"/>
      <c r="VRE32" s="17"/>
      <c r="VRF32" s="17"/>
      <c r="VRG32" s="17"/>
      <c r="VRM32" s="17"/>
      <c r="VRN32" s="17"/>
      <c r="VRO32" s="17"/>
      <c r="VRU32" s="17"/>
      <c r="VRV32" s="17"/>
      <c r="VRW32" s="17"/>
      <c r="VSC32" s="17"/>
      <c r="VSD32" s="17"/>
      <c r="VSE32" s="17"/>
      <c r="VSK32" s="17"/>
      <c r="VSL32" s="17"/>
      <c r="VSM32" s="17"/>
      <c r="VSS32" s="17"/>
      <c r="VST32" s="17"/>
      <c r="VSU32" s="17"/>
      <c r="VTA32" s="17"/>
      <c r="VTB32" s="17"/>
      <c r="VTC32" s="17"/>
      <c r="VTI32" s="17"/>
      <c r="VTJ32" s="17"/>
      <c r="VTK32" s="17"/>
      <c r="VTQ32" s="17"/>
      <c r="VTR32" s="17"/>
      <c r="VTS32" s="17"/>
      <c r="VTY32" s="17"/>
      <c r="VTZ32" s="17"/>
      <c r="VUA32" s="17"/>
      <c r="VUG32" s="17"/>
      <c r="VUH32" s="17"/>
      <c r="VUI32" s="17"/>
      <c r="VUO32" s="17"/>
      <c r="VUP32" s="17"/>
      <c r="VUQ32" s="17"/>
      <c r="VUW32" s="17"/>
      <c r="VUX32" s="17"/>
      <c r="VUY32" s="17"/>
      <c r="VVE32" s="17"/>
      <c r="VVF32" s="17"/>
      <c r="VVG32" s="17"/>
      <c r="VVM32" s="17"/>
      <c r="VVN32" s="17"/>
      <c r="VVO32" s="17"/>
      <c r="VVU32" s="17"/>
      <c r="VVV32" s="17"/>
      <c r="VVW32" s="17"/>
      <c r="VWC32" s="17"/>
      <c r="VWD32" s="17"/>
      <c r="VWE32" s="17"/>
      <c r="VWK32" s="17"/>
      <c r="VWL32" s="17"/>
      <c r="VWM32" s="17"/>
      <c r="VWS32" s="17"/>
      <c r="VWT32" s="17"/>
      <c r="VWU32" s="17"/>
      <c r="VXA32" s="17"/>
      <c r="VXB32" s="17"/>
      <c r="VXC32" s="17"/>
      <c r="VXI32" s="17"/>
      <c r="VXJ32" s="17"/>
      <c r="VXK32" s="17"/>
      <c r="VXQ32" s="17"/>
      <c r="VXR32" s="17"/>
      <c r="VXS32" s="17"/>
      <c r="VXY32" s="17"/>
      <c r="VXZ32" s="17"/>
      <c r="VYA32" s="17"/>
      <c r="VYG32" s="17"/>
      <c r="VYH32" s="17"/>
      <c r="VYI32" s="17"/>
      <c r="VYO32" s="17"/>
      <c r="VYP32" s="17"/>
      <c r="VYQ32" s="17"/>
      <c r="VYW32" s="17"/>
      <c r="VYX32" s="17"/>
      <c r="VYY32" s="17"/>
      <c r="VZE32" s="17"/>
      <c r="VZF32" s="17"/>
      <c r="VZG32" s="17"/>
      <c r="VZM32" s="17"/>
      <c r="VZN32" s="17"/>
      <c r="VZO32" s="17"/>
      <c r="VZU32" s="17"/>
      <c r="VZV32" s="17"/>
      <c r="VZW32" s="17"/>
      <c r="WAC32" s="17"/>
      <c r="WAD32" s="17"/>
      <c r="WAE32" s="17"/>
      <c r="WAK32" s="17"/>
      <c r="WAL32" s="17"/>
      <c r="WAM32" s="17"/>
      <c r="WAS32" s="17"/>
      <c r="WAT32" s="17"/>
      <c r="WAU32" s="17"/>
      <c r="WBA32" s="17"/>
      <c r="WBB32" s="17"/>
      <c r="WBC32" s="17"/>
      <c r="WBI32" s="17"/>
      <c r="WBJ32" s="17"/>
      <c r="WBK32" s="17"/>
      <c r="WBQ32" s="17"/>
      <c r="WBR32" s="17"/>
      <c r="WBS32" s="17"/>
      <c r="WBY32" s="17"/>
      <c r="WBZ32" s="17"/>
      <c r="WCA32" s="17"/>
      <c r="WCG32" s="17"/>
      <c r="WCH32" s="17"/>
      <c r="WCI32" s="17"/>
      <c r="WCO32" s="17"/>
      <c r="WCP32" s="17"/>
      <c r="WCQ32" s="17"/>
      <c r="WCW32" s="17"/>
      <c r="WCX32" s="17"/>
      <c r="WCY32" s="17"/>
      <c r="WDE32" s="17"/>
      <c r="WDF32" s="17"/>
      <c r="WDG32" s="17"/>
      <c r="WDM32" s="17"/>
      <c r="WDN32" s="17"/>
      <c r="WDO32" s="17"/>
      <c r="WDU32" s="17"/>
      <c r="WDV32" s="17"/>
      <c r="WDW32" s="17"/>
      <c r="WEC32" s="17"/>
      <c r="WED32" s="17"/>
      <c r="WEE32" s="17"/>
      <c r="WEK32" s="17"/>
      <c r="WEL32" s="17"/>
      <c r="WEM32" s="17"/>
      <c r="WES32" s="17"/>
      <c r="WET32" s="17"/>
      <c r="WEU32" s="17"/>
      <c r="WFA32" s="17"/>
      <c r="WFB32" s="17"/>
      <c r="WFC32" s="17"/>
      <c r="WFI32" s="17"/>
      <c r="WFJ32" s="17"/>
      <c r="WFK32" s="17"/>
      <c r="WFQ32" s="17"/>
      <c r="WFR32" s="17"/>
      <c r="WFS32" s="17"/>
      <c r="WFY32" s="17"/>
      <c r="WFZ32" s="17"/>
      <c r="WGA32" s="17"/>
      <c r="WGG32" s="17"/>
      <c r="WGH32" s="17"/>
      <c r="WGI32" s="17"/>
      <c r="WGO32" s="17"/>
      <c r="WGP32" s="17"/>
      <c r="WGQ32" s="17"/>
      <c r="WGW32" s="17"/>
      <c r="WGX32" s="17"/>
      <c r="WGY32" s="17"/>
      <c r="WHE32" s="17"/>
      <c r="WHF32" s="17"/>
      <c r="WHG32" s="17"/>
      <c r="WHM32" s="17"/>
      <c r="WHN32" s="17"/>
      <c r="WHO32" s="17"/>
      <c r="WHU32" s="17"/>
      <c r="WHV32" s="17"/>
      <c r="WHW32" s="17"/>
      <c r="WIC32" s="17"/>
      <c r="WID32" s="17"/>
      <c r="WIE32" s="17"/>
      <c r="WIK32" s="17"/>
      <c r="WIL32" s="17"/>
      <c r="WIM32" s="17"/>
      <c r="WIS32" s="17"/>
      <c r="WIT32" s="17"/>
      <c r="WIU32" s="17"/>
      <c r="WJA32" s="17"/>
      <c r="WJB32" s="17"/>
      <c r="WJC32" s="17"/>
      <c r="WJI32" s="17"/>
      <c r="WJJ32" s="17"/>
      <c r="WJK32" s="17"/>
      <c r="WJQ32" s="17"/>
      <c r="WJR32" s="17"/>
      <c r="WJS32" s="17"/>
      <c r="WJY32" s="17"/>
      <c r="WJZ32" s="17"/>
      <c r="WKA32" s="17"/>
      <c r="WKG32" s="17"/>
      <c r="WKH32" s="17"/>
      <c r="WKI32" s="17"/>
      <c r="WKO32" s="17"/>
      <c r="WKP32" s="17"/>
      <c r="WKQ32" s="17"/>
      <c r="WKW32" s="17"/>
      <c r="WKX32" s="17"/>
      <c r="WKY32" s="17"/>
      <c r="WLE32" s="17"/>
      <c r="WLF32" s="17"/>
      <c r="WLG32" s="17"/>
      <c r="WLM32" s="17"/>
      <c r="WLN32" s="17"/>
      <c r="WLO32" s="17"/>
      <c r="WLU32" s="17"/>
      <c r="WLV32" s="17"/>
      <c r="WLW32" s="17"/>
      <c r="WMC32" s="17"/>
      <c r="WMD32" s="17"/>
      <c r="WME32" s="17"/>
      <c r="WMK32" s="17"/>
      <c r="WML32" s="17"/>
      <c r="WMM32" s="17"/>
      <c r="WMS32" s="17"/>
      <c r="WMT32" s="17"/>
      <c r="WMU32" s="17"/>
      <c r="WNA32" s="17"/>
      <c r="WNB32" s="17"/>
      <c r="WNC32" s="17"/>
      <c r="WNI32" s="17"/>
      <c r="WNJ32" s="17"/>
      <c r="WNK32" s="17"/>
      <c r="WNQ32" s="17"/>
      <c r="WNR32" s="17"/>
      <c r="WNS32" s="17"/>
      <c r="WNY32" s="17"/>
      <c r="WNZ32" s="17"/>
      <c r="WOA32" s="17"/>
      <c r="WOG32" s="17"/>
      <c r="WOH32" s="17"/>
      <c r="WOI32" s="17"/>
      <c r="WOO32" s="17"/>
      <c r="WOP32" s="17"/>
      <c r="WOQ32" s="17"/>
      <c r="WOW32" s="17"/>
      <c r="WOX32" s="17"/>
      <c r="WOY32" s="17"/>
      <c r="WPE32" s="17"/>
      <c r="WPF32" s="17"/>
      <c r="WPG32" s="17"/>
      <c r="WPM32" s="17"/>
      <c r="WPN32" s="17"/>
      <c r="WPO32" s="17"/>
      <c r="WPU32" s="17"/>
      <c r="WPV32" s="17"/>
      <c r="WPW32" s="17"/>
      <c r="WQC32" s="17"/>
      <c r="WQD32" s="17"/>
      <c r="WQE32" s="17"/>
      <c r="WQK32" s="17"/>
      <c r="WQL32" s="17"/>
      <c r="WQM32" s="17"/>
      <c r="WQS32" s="17"/>
      <c r="WQT32" s="17"/>
      <c r="WQU32" s="17"/>
      <c r="WRA32" s="17"/>
      <c r="WRB32" s="17"/>
      <c r="WRC32" s="17"/>
      <c r="WRI32" s="17"/>
      <c r="WRJ32" s="17"/>
      <c r="WRK32" s="17"/>
      <c r="WRQ32" s="17"/>
      <c r="WRR32" s="17"/>
      <c r="WRS32" s="17"/>
      <c r="WRY32" s="17"/>
      <c r="WRZ32" s="17"/>
      <c r="WSA32" s="17"/>
      <c r="WSG32" s="17"/>
      <c r="WSH32" s="17"/>
      <c r="WSI32" s="17"/>
      <c r="WSO32" s="17"/>
      <c r="WSP32" s="17"/>
      <c r="WSQ32" s="17"/>
      <c r="WSW32" s="17"/>
      <c r="WSX32" s="17"/>
      <c r="WSY32" s="17"/>
      <c r="WTE32" s="17"/>
      <c r="WTF32" s="17"/>
      <c r="WTG32" s="17"/>
      <c r="WTM32" s="17"/>
      <c r="WTN32" s="17"/>
      <c r="WTO32" s="17"/>
      <c r="WTU32" s="17"/>
      <c r="WTV32" s="17"/>
      <c r="WTW32" s="17"/>
      <c r="WUC32" s="17"/>
      <c r="WUD32" s="17"/>
      <c r="WUE32" s="17"/>
      <c r="WUK32" s="17"/>
      <c r="WUL32" s="17"/>
      <c r="WUM32" s="17"/>
      <c r="WUS32" s="17"/>
      <c r="WUT32" s="17"/>
      <c r="WUU32" s="17"/>
      <c r="WVA32" s="17"/>
      <c r="WVB32" s="17"/>
      <c r="WVC32" s="17"/>
      <c r="WVI32" s="17"/>
      <c r="WVJ32" s="17"/>
      <c r="WVK32" s="17"/>
      <c r="WVQ32" s="17"/>
      <c r="WVR32" s="17"/>
      <c r="WVS32" s="17"/>
      <c r="WVY32" s="17"/>
      <c r="WVZ32" s="17"/>
      <c r="WWA32" s="17"/>
      <c r="WWG32" s="17"/>
      <c r="WWH32" s="17"/>
      <c r="WWI32" s="17"/>
      <c r="WWO32" s="17"/>
      <c r="WWP32" s="17"/>
      <c r="WWQ32" s="17"/>
      <c r="WWW32" s="17"/>
      <c r="WWX32" s="17"/>
      <c r="WWY32" s="17"/>
      <c r="WXE32" s="17"/>
      <c r="WXF32" s="17"/>
      <c r="WXG32" s="17"/>
      <c r="WXM32" s="17"/>
      <c r="WXN32" s="17"/>
      <c r="WXO32" s="17"/>
      <c r="WXU32" s="17"/>
      <c r="WXV32" s="17"/>
      <c r="WXW32" s="17"/>
      <c r="WYC32" s="17"/>
      <c r="WYD32" s="17"/>
      <c r="WYE32" s="17"/>
      <c r="WYK32" s="17"/>
      <c r="WYL32" s="17"/>
      <c r="WYM32" s="17"/>
      <c r="WYS32" s="17"/>
      <c r="WYT32" s="17"/>
      <c r="WYU32" s="17"/>
      <c r="WZA32" s="17"/>
      <c r="WZB32" s="17"/>
      <c r="WZC32" s="17"/>
      <c r="WZI32" s="17"/>
      <c r="WZJ32" s="17"/>
      <c r="WZK32" s="17"/>
      <c r="WZQ32" s="17"/>
      <c r="WZR32" s="17"/>
      <c r="WZS32" s="17"/>
      <c r="WZY32" s="17"/>
      <c r="WZZ32" s="17"/>
      <c r="XAA32" s="17"/>
      <c r="XAG32" s="17"/>
      <c r="XAH32" s="17"/>
      <c r="XAI32" s="17"/>
      <c r="XAO32" s="17"/>
      <c r="XAP32" s="17"/>
      <c r="XAQ32" s="17"/>
      <c r="XAW32" s="17"/>
      <c r="XAX32" s="17"/>
      <c r="XAY32" s="17"/>
      <c r="XBE32" s="17"/>
      <c r="XBF32" s="17"/>
      <c r="XBG32" s="17"/>
      <c r="XBM32" s="17"/>
      <c r="XBN32" s="17"/>
      <c r="XBO32" s="17"/>
      <c r="XBU32" s="17"/>
      <c r="XBV32" s="17"/>
      <c r="XBW32" s="17"/>
      <c r="XCC32" s="17"/>
      <c r="XCD32" s="17"/>
      <c r="XCE32" s="17"/>
      <c r="XCK32" s="17"/>
      <c r="XCL32" s="17"/>
      <c r="XCM32" s="17"/>
      <c r="XCS32" s="17"/>
      <c r="XCT32" s="17"/>
      <c r="XCU32" s="17"/>
      <c r="XDA32" s="17"/>
      <c r="XDB32" s="17"/>
      <c r="XDC32" s="17"/>
      <c r="XDI32" s="17"/>
      <c r="XDJ32" s="17"/>
      <c r="XDK32" s="17"/>
      <c r="XDQ32" s="17"/>
      <c r="XDR32" s="17"/>
      <c r="XDS32" s="17"/>
      <c r="XDY32" s="17"/>
      <c r="XDZ32" s="17"/>
      <c r="XEA32" s="17"/>
      <c r="XEG32" s="17"/>
      <c r="XEH32" s="17"/>
      <c r="XEI32" s="17"/>
      <c r="XEO32" s="17"/>
      <c r="XEP32" s="17"/>
      <c r="XEQ32" s="17"/>
      <c r="XEW32" s="17"/>
      <c r="XEX32" s="17"/>
      <c r="XEY32" s="17"/>
    </row>
    <row r="33" spans="1:11" x14ac:dyDescent="0.25">
      <c r="A33" s="10" t="s">
        <v>6</v>
      </c>
      <c r="B33" s="9" t="s">
        <v>139</v>
      </c>
      <c r="C33" s="9"/>
      <c r="D33" s="9"/>
      <c r="E33" s="9"/>
      <c r="F33" s="9"/>
      <c r="G33" s="9"/>
      <c r="H33" s="9"/>
      <c r="I33" s="3"/>
      <c r="J33" s="3"/>
      <c r="K33" s="3"/>
    </row>
    <row r="34" spans="1:11" x14ac:dyDescent="0.25">
      <c r="A34" s="10" t="s">
        <v>3</v>
      </c>
      <c r="B34" s="9" t="s">
        <v>135</v>
      </c>
      <c r="C34" s="9"/>
      <c r="D34" s="9"/>
      <c r="E34" s="9"/>
      <c r="F34" s="9"/>
      <c r="G34" s="9"/>
      <c r="H34" s="9"/>
      <c r="I34" s="3"/>
      <c r="J34" s="3"/>
      <c r="K34" s="3"/>
    </row>
    <row r="35" spans="1:11" x14ac:dyDescent="0.25">
      <c r="A35" s="10" t="s">
        <v>5</v>
      </c>
      <c r="B35" s="9">
        <v>1</v>
      </c>
      <c r="C35" s="9"/>
      <c r="D35" s="9"/>
      <c r="E35" s="9"/>
      <c r="F35" s="9"/>
      <c r="G35" s="9"/>
      <c r="H35" s="9"/>
      <c r="I35" s="3"/>
      <c r="J35" s="3"/>
      <c r="K35" s="3"/>
    </row>
    <row r="36" spans="1:11" x14ac:dyDescent="0.25">
      <c r="A36" s="10" t="s">
        <v>7</v>
      </c>
      <c r="B36" s="9" t="s">
        <v>8</v>
      </c>
      <c r="C36" s="9"/>
      <c r="D36" s="9"/>
      <c r="E36" s="9"/>
      <c r="F36" s="9"/>
      <c r="G36" s="9"/>
      <c r="H36" s="9"/>
      <c r="I36" s="3"/>
      <c r="J36" s="3"/>
      <c r="K36" s="3"/>
    </row>
    <row r="37" spans="1:11" x14ac:dyDescent="0.25">
      <c r="A37" s="10" t="s">
        <v>2</v>
      </c>
      <c r="B37" s="9" t="s">
        <v>521</v>
      </c>
      <c r="C37" s="9"/>
      <c r="D37" s="9"/>
      <c r="E37" s="9"/>
      <c r="F37" s="9"/>
      <c r="G37" s="9"/>
      <c r="H37" s="9"/>
      <c r="I37" s="3"/>
      <c r="J37" s="3"/>
      <c r="K37" s="3"/>
    </row>
    <row r="38" spans="1:11" x14ac:dyDescent="0.25">
      <c r="A38" s="10" t="s">
        <v>9</v>
      </c>
      <c r="B38" s="9"/>
      <c r="C38" s="9"/>
      <c r="D38" s="9"/>
      <c r="E38" s="9"/>
      <c r="F38" s="9"/>
      <c r="G38" s="9"/>
      <c r="H38" s="9"/>
    </row>
    <row r="39" spans="1:11" x14ac:dyDescent="0.25">
      <c r="A39" s="10" t="s">
        <v>10</v>
      </c>
      <c r="B39" s="10" t="s">
        <v>6</v>
      </c>
      <c r="C39" s="10" t="s">
        <v>3</v>
      </c>
      <c r="D39" s="10" t="s">
        <v>11</v>
      </c>
      <c r="E39" s="10" t="s">
        <v>7</v>
      </c>
      <c r="F39" s="10" t="s">
        <v>13</v>
      </c>
      <c r="G39" s="10" t="s">
        <v>12</v>
      </c>
      <c r="H39" s="5" t="s">
        <v>0</v>
      </c>
      <c r="I39" s="1" t="s">
        <v>2</v>
      </c>
    </row>
    <row r="40" spans="1:11" x14ac:dyDescent="0.25">
      <c r="A40" s="9" t="s">
        <v>520</v>
      </c>
      <c r="B40" s="9" t="s">
        <v>139</v>
      </c>
      <c r="C40" s="9" t="s">
        <v>135</v>
      </c>
      <c r="D40" s="48">
        <v>1</v>
      </c>
      <c r="E40" s="9" t="s">
        <v>8</v>
      </c>
      <c r="F40" s="9" t="s">
        <v>14</v>
      </c>
      <c r="G40" s="9"/>
      <c r="H40" s="6" t="str">
        <f>Intro!$B$3</f>
        <v>EV battery metals</v>
      </c>
    </row>
    <row r="41" spans="1:11" x14ac:dyDescent="0.25">
      <c r="A41" s="9" t="s">
        <v>518</v>
      </c>
      <c r="B41" s="9" t="s">
        <v>136</v>
      </c>
      <c r="C41" s="9" t="s">
        <v>135</v>
      </c>
      <c r="D41" s="48">
        <v>46</v>
      </c>
      <c r="E41" s="9" t="s">
        <v>8</v>
      </c>
      <c r="F41" s="9" t="s">
        <v>15</v>
      </c>
      <c r="G41" s="9"/>
      <c r="H41" s="6" t="str">
        <f>Intro!$B$3</f>
        <v>EV battery metals</v>
      </c>
    </row>
    <row r="42" spans="1:11" x14ac:dyDescent="0.25">
      <c r="A42" s="6" t="s">
        <v>209</v>
      </c>
      <c r="B42" s="9" t="s">
        <v>29</v>
      </c>
      <c r="C42" s="9" t="s">
        <v>135</v>
      </c>
      <c r="D42" s="48">
        <v>4.0999999999999996</v>
      </c>
      <c r="E42" s="9" t="s">
        <v>28</v>
      </c>
      <c r="F42" s="9" t="s">
        <v>15</v>
      </c>
      <c r="H42" s="6" t="str">
        <f>Intro!$B$4</f>
        <v>ecoinvent-3.10-cutoff</v>
      </c>
    </row>
    <row r="43" spans="1:11" x14ac:dyDescent="0.25">
      <c r="A43" s="6" t="s">
        <v>140</v>
      </c>
      <c r="B43" s="6" t="s">
        <v>141</v>
      </c>
      <c r="C43" s="9" t="s">
        <v>24</v>
      </c>
      <c r="D43" s="48">
        <v>0.7</v>
      </c>
      <c r="E43" s="9" t="s">
        <v>8</v>
      </c>
      <c r="F43" s="9" t="s">
        <v>15</v>
      </c>
      <c r="H43" s="6" t="str">
        <f>Intro!$B$4</f>
        <v>ecoinvent-3.10-cutoff</v>
      </c>
    </row>
    <row r="44" spans="1:11" x14ac:dyDescent="0.25">
      <c r="A44" s="6" t="s">
        <v>142</v>
      </c>
      <c r="B44" s="6" t="s">
        <v>143</v>
      </c>
      <c r="C44" s="9" t="s">
        <v>24</v>
      </c>
      <c r="D44" s="48">
        <v>1.9</v>
      </c>
      <c r="E44" s="9" t="s">
        <v>8</v>
      </c>
      <c r="F44" s="9" t="s">
        <v>15</v>
      </c>
      <c r="H44" s="6" t="str">
        <f>Intro!$B$4</f>
        <v>ecoinvent-3.10-cutoff</v>
      </c>
    </row>
    <row r="45" spans="1:11" x14ac:dyDescent="0.25">
      <c r="A45" s="6" t="s">
        <v>144</v>
      </c>
      <c r="B45" s="6" t="s">
        <v>145</v>
      </c>
      <c r="C45" s="9" t="s">
        <v>18</v>
      </c>
      <c r="D45" s="48">
        <v>0.32</v>
      </c>
      <c r="E45" s="9" t="s">
        <v>8</v>
      </c>
      <c r="F45" s="9" t="s">
        <v>15</v>
      </c>
      <c r="H45" s="6" t="str">
        <f>Intro!$B$4</f>
        <v>ecoinvent-3.10-cutoff</v>
      </c>
    </row>
    <row r="46" spans="1:11" x14ac:dyDescent="0.25">
      <c r="A46" s="6" t="s">
        <v>146</v>
      </c>
      <c r="B46" s="6" t="s">
        <v>147</v>
      </c>
      <c r="C46" s="9" t="s">
        <v>24</v>
      </c>
      <c r="D46" s="48">
        <v>8.5000000000000006E-2</v>
      </c>
      <c r="E46" s="9" t="s">
        <v>8</v>
      </c>
      <c r="F46" s="9" t="s">
        <v>15</v>
      </c>
      <c r="H46" s="6" t="str">
        <f>Intro!$B$4</f>
        <v>ecoinvent-3.10-cutoff</v>
      </c>
    </row>
    <row r="47" spans="1:11" x14ac:dyDescent="0.25">
      <c r="A47" s="6" t="s">
        <v>148</v>
      </c>
      <c r="B47" s="6" t="s">
        <v>149</v>
      </c>
      <c r="C47" s="9" t="s">
        <v>18</v>
      </c>
      <c r="D47" s="48">
        <v>1.5</v>
      </c>
      <c r="E47" s="9" t="s">
        <v>8</v>
      </c>
      <c r="F47" s="9" t="s">
        <v>15</v>
      </c>
      <c r="H47" s="6" t="str">
        <f>Intro!$B$4</f>
        <v>ecoinvent-3.10-cutoff</v>
      </c>
    </row>
    <row r="48" spans="1:11" x14ac:dyDescent="0.25">
      <c r="A48" s="6" t="s">
        <v>150</v>
      </c>
      <c r="B48" s="6" t="s">
        <v>25</v>
      </c>
      <c r="C48" s="9" t="s">
        <v>18</v>
      </c>
      <c r="D48" s="48">
        <v>2.7</v>
      </c>
      <c r="E48" s="9" t="s">
        <v>17</v>
      </c>
      <c r="F48" s="9" t="s">
        <v>15</v>
      </c>
      <c r="H48" s="6" t="str">
        <f>Intro!$B$4</f>
        <v>ecoinvent-3.10-cutoff</v>
      </c>
      <c r="I48" t="s">
        <v>286</v>
      </c>
    </row>
    <row r="49" spans="1:1019 1025:2043 2049:3067 3073:4091 4097:5115 5121:6139 6145:7163 7169:8187 8193:9211 9217:10235 10241:11259 11265:12283 12289:13307 13313:14331 14337:15355 15361:16379" x14ac:dyDescent="0.25">
      <c r="A49" s="6" t="s">
        <v>16</v>
      </c>
      <c r="B49" s="6" t="s">
        <v>19</v>
      </c>
      <c r="C49" s="9" t="s">
        <v>18</v>
      </c>
      <c r="D49" s="48">
        <v>13</v>
      </c>
      <c r="E49" s="9" t="s">
        <v>17</v>
      </c>
      <c r="F49" s="9" t="s">
        <v>15</v>
      </c>
      <c r="H49" s="6" t="str">
        <f>Intro!$B$4</f>
        <v>ecoinvent-3.10-cutoff</v>
      </c>
      <c r="I49" t="s">
        <v>285</v>
      </c>
    </row>
    <row r="50" spans="1:1019 1025:2043 2049:3067 3073:4091 4097:5115 5121:6139 6145:7163 7169:8187 8193:9211 9217:10235 10241:11259 11265:12283 12289:13307 13313:14331 14337:15355 15361:16379" x14ac:dyDescent="0.25">
      <c r="A50" s="6" t="s">
        <v>152</v>
      </c>
      <c r="B50" s="6" t="s">
        <v>84</v>
      </c>
      <c r="C50" s="9" t="s">
        <v>18</v>
      </c>
      <c r="D50" s="48">
        <v>-22</v>
      </c>
      <c r="E50" s="9" t="s">
        <v>8</v>
      </c>
      <c r="F50" s="9" t="s">
        <v>15</v>
      </c>
      <c r="H50" s="6" t="str">
        <f>Intro!$B$4</f>
        <v>ecoinvent-3.10-cutoff</v>
      </c>
    </row>
    <row r="51" spans="1:1019 1025:2043 2049:3067 3073:4091 4097:5115 5121:6139 6145:7163 7169:8187 8193:9211 9217:10235 10241:11259 11265:12283 12289:13307 13313:14331 14337:15355 15361:16379" x14ac:dyDescent="0.25">
      <c r="A51" s="6" t="s">
        <v>153</v>
      </c>
      <c r="B51" s="6" t="s">
        <v>154</v>
      </c>
      <c r="C51" s="6" t="s">
        <v>24</v>
      </c>
      <c r="D51" s="48">
        <v>-22</v>
      </c>
      <c r="E51" s="6" t="s">
        <v>8</v>
      </c>
      <c r="F51" s="6" t="s">
        <v>15</v>
      </c>
      <c r="H51" s="6" t="str">
        <f>Intro!$B$4</f>
        <v>ecoinvent-3.10-cutoff</v>
      </c>
    </row>
    <row r="52" spans="1:1019 1025:2043 2049:3067 3073:4091 4097:5115 5121:6139 6145:7163 7169:8187 8193:9211 9217:10235 10241:11259 11265:12283 12289:13307 13313:14331 14337:15355 15361:16379" x14ac:dyDescent="0.25">
      <c r="A52" s="6" t="s">
        <v>103</v>
      </c>
      <c r="D52" s="48">
        <f>70/997</f>
        <v>7.0210631895687062E-2</v>
      </c>
      <c r="E52" s="9" t="s">
        <v>48</v>
      </c>
      <c r="F52" s="9" t="s">
        <v>43</v>
      </c>
      <c r="G52" s="9" t="s">
        <v>97</v>
      </c>
      <c r="H52" s="6" t="str">
        <f>Intro!$B$5</f>
        <v>ecoinvent-3.10-biosphere</v>
      </c>
    </row>
    <row r="53" spans="1:1019 1025:2043 2049:3067 3073:4091 4097:5115 5121:6139 6145:7163 7169:8187 8193:9211 9217:10235 10241:11259 11265:12283 12289:13307 13313:14331 14337:15355 15361:16379" x14ac:dyDescent="0.25">
      <c r="A53" s="6" t="s">
        <v>151</v>
      </c>
      <c r="D53" s="48">
        <v>1.4E-2</v>
      </c>
      <c r="E53" s="9" t="s">
        <v>8</v>
      </c>
      <c r="F53" s="9" t="s">
        <v>43</v>
      </c>
      <c r="G53" s="6" t="s">
        <v>42</v>
      </c>
      <c r="H53" s="6" t="str">
        <f>Intro!$B$5</f>
        <v>ecoinvent-3.10-biosphere</v>
      </c>
    </row>
    <row r="54" spans="1:1019 1025:2043 2049:3067 3073:4091 4097:5115 5121:6139 6145:7163 7169:8187 8193:9211 9217:10235 10241:11259 11265:12283 12289:13307 13313:14331 14337:15355 15361:16379" s="4" customFormat="1" x14ac:dyDescent="0.25">
      <c r="A54" s="8"/>
      <c r="B54" s="8"/>
      <c r="C54" s="8"/>
      <c r="D54" s="8"/>
      <c r="E54" s="8"/>
      <c r="F54" s="8"/>
      <c r="G54" s="8"/>
      <c r="H54" s="8"/>
    </row>
    <row r="55" spans="1:1019 1025:2043 2049:3067 3073:4091 4097:5115 5121:6139 6145:7163 7169:8187 8193:9211 9217:10235 10241:11259 11265:12283 12289:13307 13313:14331 14337:15355 15361:16379" s="3" customFormat="1" x14ac:dyDescent="0.25">
      <c r="A55" s="10" t="s">
        <v>1</v>
      </c>
      <c r="B55" s="10" t="s">
        <v>518</v>
      </c>
      <c r="C55" s="10"/>
      <c r="D55" s="9"/>
      <c r="E55" s="9"/>
      <c r="F55" s="9"/>
      <c r="G55" s="9"/>
      <c r="H55" s="9"/>
      <c r="I55" s="17"/>
      <c r="J55" s="17"/>
      <c r="K55" s="17"/>
      <c r="Q55" s="17"/>
      <c r="R55" s="17"/>
      <c r="S55" s="17"/>
      <c r="Y55" s="17"/>
      <c r="Z55" s="17"/>
      <c r="AA55" s="17"/>
      <c r="AG55" s="17"/>
      <c r="AH55" s="17"/>
      <c r="AI55" s="17"/>
      <c r="AO55" s="17"/>
      <c r="AP55" s="17"/>
      <c r="AQ55" s="17"/>
      <c r="AW55" s="17"/>
      <c r="AX55" s="17"/>
      <c r="AY55" s="17"/>
      <c r="BE55" s="17"/>
      <c r="BF55" s="17"/>
      <c r="BG55" s="17"/>
      <c r="BM55" s="17"/>
      <c r="BN55" s="17"/>
      <c r="BO55" s="17"/>
      <c r="BU55" s="17"/>
      <c r="BV55" s="17"/>
      <c r="BW55" s="17"/>
      <c r="CC55" s="17"/>
      <c r="CD55" s="17"/>
      <c r="CE55" s="17"/>
      <c r="CK55" s="17"/>
      <c r="CL55" s="17"/>
      <c r="CM55" s="17"/>
      <c r="CS55" s="17"/>
      <c r="CT55" s="17"/>
      <c r="CU55" s="17"/>
      <c r="DA55" s="17"/>
      <c r="DB55" s="17"/>
      <c r="DC55" s="17"/>
      <c r="DI55" s="17"/>
      <c r="DJ55" s="17"/>
      <c r="DK55" s="17"/>
      <c r="DQ55" s="17"/>
      <c r="DR55" s="17"/>
      <c r="DS55" s="17"/>
      <c r="DY55" s="17"/>
      <c r="DZ55" s="17"/>
      <c r="EA55" s="17"/>
      <c r="EG55" s="17"/>
      <c r="EH55" s="17"/>
      <c r="EI55" s="17"/>
      <c r="EO55" s="17"/>
      <c r="EP55" s="17"/>
      <c r="EQ55" s="17"/>
      <c r="EW55" s="17"/>
      <c r="EX55" s="17"/>
      <c r="EY55" s="17"/>
      <c r="FE55" s="17"/>
      <c r="FF55" s="17"/>
      <c r="FG55" s="17"/>
      <c r="FM55" s="17"/>
      <c r="FN55" s="17"/>
      <c r="FO55" s="17"/>
      <c r="FU55" s="17"/>
      <c r="FV55" s="17"/>
      <c r="FW55" s="17"/>
      <c r="GC55" s="17"/>
      <c r="GD55" s="17"/>
      <c r="GE55" s="17"/>
      <c r="GK55" s="17"/>
      <c r="GL55" s="17"/>
      <c r="GM55" s="17"/>
      <c r="GS55" s="17"/>
      <c r="GT55" s="17"/>
      <c r="GU55" s="17"/>
      <c r="HA55" s="17"/>
      <c r="HB55" s="17"/>
      <c r="HC55" s="17"/>
      <c r="HI55" s="17"/>
      <c r="HJ55" s="17"/>
      <c r="HK55" s="17"/>
      <c r="HQ55" s="17"/>
      <c r="HR55" s="17"/>
      <c r="HS55" s="17"/>
      <c r="HY55" s="17"/>
      <c r="HZ55" s="17"/>
      <c r="IA55" s="17"/>
      <c r="IG55" s="17"/>
      <c r="IH55" s="17"/>
      <c r="II55" s="17"/>
      <c r="IO55" s="17"/>
      <c r="IP55" s="17"/>
      <c r="IQ55" s="17"/>
      <c r="IW55" s="17"/>
      <c r="IX55" s="17"/>
      <c r="IY55" s="17"/>
      <c r="JE55" s="17"/>
      <c r="JF55" s="17"/>
      <c r="JG55" s="17"/>
      <c r="JM55" s="17"/>
      <c r="JN55" s="17"/>
      <c r="JO55" s="17"/>
      <c r="JU55" s="17"/>
      <c r="JV55" s="17"/>
      <c r="JW55" s="17"/>
      <c r="KC55" s="17"/>
      <c r="KD55" s="17"/>
      <c r="KE55" s="17"/>
      <c r="KK55" s="17"/>
      <c r="KL55" s="17"/>
      <c r="KM55" s="17"/>
      <c r="KS55" s="17"/>
      <c r="KT55" s="17"/>
      <c r="KU55" s="17"/>
      <c r="LA55" s="17"/>
      <c r="LB55" s="17"/>
      <c r="LC55" s="17"/>
      <c r="LI55" s="17"/>
      <c r="LJ55" s="17"/>
      <c r="LK55" s="17"/>
      <c r="LQ55" s="17"/>
      <c r="LR55" s="17"/>
      <c r="LS55" s="17"/>
      <c r="LY55" s="17"/>
      <c r="LZ55" s="17"/>
      <c r="MA55" s="17"/>
      <c r="MG55" s="17"/>
      <c r="MH55" s="17"/>
      <c r="MI55" s="17"/>
      <c r="MO55" s="17"/>
      <c r="MP55" s="17"/>
      <c r="MQ55" s="17"/>
      <c r="MW55" s="17"/>
      <c r="MX55" s="17"/>
      <c r="MY55" s="17"/>
      <c r="NE55" s="17"/>
      <c r="NF55" s="17"/>
      <c r="NG55" s="17"/>
      <c r="NM55" s="17"/>
      <c r="NN55" s="17"/>
      <c r="NO55" s="17"/>
      <c r="NU55" s="17"/>
      <c r="NV55" s="17"/>
      <c r="NW55" s="17"/>
      <c r="OC55" s="17"/>
      <c r="OD55" s="17"/>
      <c r="OE55" s="17"/>
      <c r="OK55" s="17"/>
      <c r="OL55" s="17"/>
      <c r="OM55" s="17"/>
      <c r="OS55" s="17"/>
      <c r="OT55" s="17"/>
      <c r="OU55" s="17"/>
      <c r="PA55" s="17"/>
      <c r="PB55" s="17"/>
      <c r="PC55" s="17"/>
      <c r="PI55" s="17"/>
      <c r="PJ55" s="17"/>
      <c r="PK55" s="17"/>
      <c r="PQ55" s="17"/>
      <c r="PR55" s="17"/>
      <c r="PS55" s="17"/>
      <c r="PY55" s="17"/>
      <c r="PZ55" s="17"/>
      <c r="QA55" s="17"/>
      <c r="QG55" s="17"/>
      <c r="QH55" s="17"/>
      <c r="QI55" s="17"/>
      <c r="QO55" s="17"/>
      <c r="QP55" s="17"/>
      <c r="QQ55" s="17"/>
      <c r="QW55" s="17"/>
      <c r="QX55" s="17"/>
      <c r="QY55" s="17"/>
      <c r="RE55" s="17"/>
      <c r="RF55" s="17"/>
      <c r="RG55" s="17"/>
      <c r="RM55" s="17"/>
      <c r="RN55" s="17"/>
      <c r="RO55" s="17"/>
      <c r="RU55" s="17"/>
      <c r="RV55" s="17"/>
      <c r="RW55" s="17"/>
      <c r="SC55" s="17"/>
      <c r="SD55" s="17"/>
      <c r="SE55" s="17"/>
      <c r="SK55" s="17"/>
      <c r="SL55" s="17"/>
      <c r="SM55" s="17"/>
      <c r="SS55" s="17"/>
      <c r="ST55" s="17"/>
      <c r="SU55" s="17"/>
      <c r="TA55" s="17"/>
      <c r="TB55" s="17"/>
      <c r="TC55" s="17"/>
      <c r="TI55" s="17"/>
      <c r="TJ55" s="17"/>
      <c r="TK55" s="17"/>
      <c r="TQ55" s="17"/>
      <c r="TR55" s="17"/>
      <c r="TS55" s="17"/>
      <c r="TY55" s="17"/>
      <c r="TZ55" s="17"/>
      <c r="UA55" s="17"/>
      <c r="UG55" s="17"/>
      <c r="UH55" s="17"/>
      <c r="UI55" s="17"/>
      <c r="UO55" s="17"/>
      <c r="UP55" s="17"/>
      <c r="UQ55" s="17"/>
      <c r="UW55" s="17"/>
      <c r="UX55" s="17"/>
      <c r="UY55" s="17"/>
      <c r="VE55" s="17"/>
      <c r="VF55" s="17"/>
      <c r="VG55" s="17"/>
      <c r="VM55" s="17"/>
      <c r="VN55" s="17"/>
      <c r="VO55" s="17"/>
      <c r="VU55" s="17"/>
      <c r="VV55" s="17"/>
      <c r="VW55" s="17"/>
      <c r="WC55" s="17"/>
      <c r="WD55" s="17"/>
      <c r="WE55" s="17"/>
      <c r="WK55" s="17"/>
      <c r="WL55" s="17"/>
      <c r="WM55" s="17"/>
      <c r="WS55" s="17"/>
      <c r="WT55" s="17"/>
      <c r="WU55" s="17"/>
      <c r="XA55" s="17"/>
      <c r="XB55" s="17"/>
      <c r="XC55" s="17"/>
      <c r="XI55" s="17"/>
      <c r="XJ55" s="17"/>
      <c r="XK55" s="17"/>
      <c r="XQ55" s="17"/>
      <c r="XR55" s="17"/>
      <c r="XS55" s="17"/>
      <c r="XY55" s="17"/>
      <c r="XZ55" s="17"/>
      <c r="YA55" s="17"/>
      <c r="YG55" s="17"/>
      <c r="YH55" s="17"/>
      <c r="YI55" s="17"/>
      <c r="YO55" s="17"/>
      <c r="YP55" s="17"/>
      <c r="YQ55" s="17"/>
      <c r="YW55" s="17"/>
      <c r="YX55" s="17"/>
      <c r="YY55" s="17"/>
      <c r="ZE55" s="17"/>
      <c r="ZF55" s="17"/>
      <c r="ZG55" s="17"/>
      <c r="ZM55" s="17"/>
      <c r="ZN55" s="17"/>
      <c r="ZO55" s="17"/>
      <c r="ZU55" s="17"/>
      <c r="ZV55" s="17"/>
      <c r="ZW55" s="17"/>
      <c r="AAC55" s="17"/>
      <c r="AAD55" s="17"/>
      <c r="AAE55" s="17"/>
      <c r="AAK55" s="17"/>
      <c r="AAL55" s="17"/>
      <c r="AAM55" s="17"/>
      <c r="AAS55" s="17"/>
      <c r="AAT55" s="17"/>
      <c r="AAU55" s="17"/>
      <c r="ABA55" s="17"/>
      <c r="ABB55" s="17"/>
      <c r="ABC55" s="17"/>
      <c r="ABI55" s="17"/>
      <c r="ABJ55" s="17"/>
      <c r="ABK55" s="17"/>
      <c r="ABQ55" s="17"/>
      <c r="ABR55" s="17"/>
      <c r="ABS55" s="17"/>
      <c r="ABY55" s="17"/>
      <c r="ABZ55" s="17"/>
      <c r="ACA55" s="17"/>
      <c r="ACG55" s="17"/>
      <c r="ACH55" s="17"/>
      <c r="ACI55" s="17"/>
      <c r="ACO55" s="17"/>
      <c r="ACP55" s="17"/>
      <c r="ACQ55" s="17"/>
      <c r="ACW55" s="17"/>
      <c r="ACX55" s="17"/>
      <c r="ACY55" s="17"/>
      <c r="ADE55" s="17"/>
      <c r="ADF55" s="17"/>
      <c r="ADG55" s="17"/>
      <c r="ADM55" s="17"/>
      <c r="ADN55" s="17"/>
      <c r="ADO55" s="17"/>
      <c r="ADU55" s="17"/>
      <c r="ADV55" s="17"/>
      <c r="ADW55" s="17"/>
      <c r="AEC55" s="17"/>
      <c r="AED55" s="17"/>
      <c r="AEE55" s="17"/>
      <c r="AEK55" s="17"/>
      <c r="AEL55" s="17"/>
      <c r="AEM55" s="17"/>
      <c r="AES55" s="17"/>
      <c r="AET55" s="17"/>
      <c r="AEU55" s="17"/>
      <c r="AFA55" s="17"/>
      <c r="AFB55" s="17"/>
      <c r="AFC55" s="17"/>
      <c r="AFI55" s="17"/>
      <c r="AFJ55" s="17"/>
      <c r="AFK55" s="17"/>
      <c r="AFQ55" s="17"/>
      <c r="AFR55" s="17"/>
      <c r="AFS55" s="17"/>
      <c r="AFY55" s="17"/>
      <c r="AFZ55" s="17"/>
      <c r="AGA55" s="17"/>
      <c r="AGG55" s="17"/>
      <c r="AGH55" s="17"/>
      <c r="AGI55" s="17"/>
      <c r="AGO55" s="17"/>
      <c r="AGP55" s="17"/>
      <c r="AGQ55" s="17"/>
      <c r="AGW55" s="17"/>
      <c r="AGX55" s="17"/>
      <c r="AGY55" s="17"/>
      <c r="AHE55" s="17"/>
      <c r="AHF55" s="17"/>
      <c r="AHG55" s="17"/>
      <c r="AHM55" s="17"/>
      <c r="AHN55" s="17"/>
      <c r="AHO55" s="17"/>
      <c r="AHU55" s="17"/>
      <c r="AHV55" s="17"/>
      <c r="AHW55" s="17"/>
      <c r="AIC55" s="17"/>
      <c r="AID55" s="17"/>
      <c r="AIE55" s="17"/>
      <c r="AIK55" s="17"/>
      <c r="AIL55" s="17"/>
      <c r="AIM55" s="17"/>
      <c r="AIS55" s="17"/>
      <c r="AIT55" s="17"/>
      <c r="AIU55" s="17"/>
      <c r="AJA55" s="17"/>
      <c r="AJB55" s="17"/>
      <c r="AJC55" s="17"/>
      <c r="AJI55" s="17"/>
      <c r="AJJ55" s="17"/>
      <c r="AJK55" s="17"/>
      <c r="AJQ55" s="17"/>
      <c r="AJR55" s="17"/>
      <c r="AJS55" s="17"/>
      <c r="AJY55" s="17"/>
      <c r="AJZ55" s="17"/>
      <c r="AKA55" s="17"/>
      <c r="AKG55" s="17"/>
      <c r="AKH55" s="17"/>
      <c r="AKI55" s="17"/>
      <c r="AKO55" s="17"/>
      <c r="AKP55" s="17"/>
      <c r="AKQ55" s="17"/>
      <c r="AKW55" s="17"/>
      <c r="AKX55" s="17"/>
      <c r="AKY55" s="17"/>
      <c r="ALE55" s="17"/>
      <c r="ALF55" s="17"/>
      <c r="ALG55" s="17"/>
      <c r="ALM55" s="17"/>
      <c r="ALN55" s="17"/>
      <c r="ALO55" s="17"/>
      <c r="ALU55" s="17"/>
      <c r="ALV55" s="17"/>
      <c r="ALW55" s="17"/>
      <c r="AMC55" s="17"/>
      <c r="AMD55" s="17"/>
      <c r="AME55" s="17"/>
      <c r="AMK55" s="17"/>
      <c r="AML55" s="17"/>
      <c r="AMM55" s="17"/>
      <c r="AMS55" s="17"/>
      <c r="AMT55" s="17"/>
      <c r="AMU55" s="17"/>
      <c r="ANA55" s="17"/>
      <c r="ANB55" s="17"/>
      <c r="ANC55" s="17"/>
      <c r="ANI55" s="17"/>
      <c r="ANJ55" s="17"/>
      <c r="ANK55" s="17"/>
      <c r="ANQ55" s="17"/>
      <c r="ANR55" s="17"/>
      <c r="ANS55" s="17"/>
      <c r="ANY55" s="17"/>
      <c r="ANZ55" s="17"/>
      <c r="AOA55" s="17"/>
      <c r="AOG55" s="17"/>
      <c r="AOH55" s="17"/>
      <c r="AOI55" s="17"/>
      <c r="AOO55" s="17"/>
      <c r="AOP55" s="17"/>
      <c r="AOQ55" s="17"/>
      <c r="AOW55" s="17"/>
      <c r="AOX55" s="17"/>
      <c r="AOY55" s="17"/>
      <c r="APE55" s="17"/>
      <c r="APF55" s="17"/>
      <c r="APG55" s="17"/>
      <c r="APM55" s="17"/>
      <c r="APN55" s="17"/>
      <c r="APO55" s="17"/>
      <c r="APU55" s="17"/>
      <c r="APV55" s="17"/>
      <c r="APW55" s="17"/>
      <c r="AQC55" s="17"/>
      <c r="AQD55" s="17"/>
      <c r="AQE55" s="17"/>
      <c r="AQK55" s="17"/>
      <c r="AQL55" s="17"/>
      <c r="AQM55" s="17"/>
      <c r="AQS55" s="17"/>
      <c r="AQT55" s="17"/>
      <c r="AQU55" s="17"/>
      <c r="ARA55" s="17"/>
      <c r="ARB55" s="17"/>
      <c r="ARC55" s="17"/>
      <c r="ARI55" s="17"/>
      <c r="ARJ55" s="17"/>
      <c r="ARK55" s="17"/>
      <c r="ARQ55" s="17"/>
      <c r="ARR55" s="17"/>
      <c r="ARS55" s="17"/>
      <c r="ARY55" s="17"/>
      <c r="ARZ55" s="17"/>
      <c r="ASA55" s="17"/>
      <c r="ASG55" s="17"/>
      <c r="ASH55" s="17"/>
      <c r="ASI55" s="17"/>
      <c r="ASO55" s="17"/>
      <c r="ASP55" s="17"/>
      <c r="ASQ55" s="17"/>
      <c r="ASW55" s="17"/>
      <c r="ASX55" s="17"/>
      <c r="ASY55" s="17"/>
      <c r="ATE55" s="17"/>
      <c r="ATF55" s="17"/>
      <c r="ATG55" s="17"/>
      <c r="ATM55" s="17"/>
      <c r="ATN55" s="17"/>
      <c r="ATO55" s="17"/>
      <c r="ATU55" s="17"/>
      <c r="ATV55" s="17"/>
      <c r="ATW55" s="17"/>
      <c r="AUC55" s="17"/>
      <c r="AUD55" s="17"/>
      <c r="AUE55" s="17"/>
      <c r="AUK55" s="17"/>
      <c r="AUL55" s="17"/>
      <c r="AUM55" s="17"/>
      <c r="AUS55" s="17"/>
      <c r="AUT55" s="17"/>
      <c r="AUU55" s="17"/>
      <c r="AVA55" s="17"/>
      <c r="AVB55" s="17"/>
      <c r="AVC55" s="17"/>
      <c r="AVI55" s="17"/>
      <c r="AVJ55" s="17"/>
      <c r="AVK55" s="17"/>
      <c r="AVQ55" s="17"/>
      <c r="AVR55" s="17"/>
      <c r="AVS55" s="17"/>
      <c r="AVY55" s="17"/>
      <c r="AVZ55" s="17"/>
      <c r="AWA55" s="17"/>
      <c r="AWG55" s="17"/>
      <c r="AWH55" s="17"/>
      <c r="AWI55" s="17"/>
      <c r="AWO55" s="17"/>
      <c r="AWP55" s="17"/>
      <c r="AWQ55" s="17"/>
      <c r="AWW55" s="17"/>
      <c r="AWX55" s="17"/>
      <c r="AWY55" s="17"/>
      <c r="AXE55" s="17"/>
      <c r="AXF55" s="17"/>
      <c r="AXG55" s="17"/>
      <c r="AXM55" s="17"/>
      <c r="AXN55" s="17"/>
      <c r="AXO55" s="17"/>
      <c r="AXU55" s="17"/>
      <c r="AXV55" s="17"/>
      <c r="AXW55" s="17"/>
      <c r="AYC55" s="17"/>
      <c r="AYD55" s="17"/>
      <c r="AYE55" s="17"/>
      <c r="AYK55" s="17"/>
      <c r="AYL55" s="17"/>
      <c r="AYM55" s="17"/>
      <c r="AYS55" s="17"/>
      <c r="AYT55" s="17"/>
      <c r="AYU55" s="17"/>
      <c r="AZA55" s="17"/>
      <c r="AZB55" s="17"/>
      <c r="AZC55" s="17"/>
      <c r="AZI55" s="17"/>
      <c r="AZJ55" s="17"/>
      <c r="AZK55" s="17"/>
      <c r="AZQ55" s="17"/>
      <c r="AZR55" s="17"/>
      <c r="AZS55" s="17"/>
      <c r="AZY55" s="17"/>
      <c r="AZZ55" s="17"/>
      <c r="BAA55" s="17"/>
      <c r="BAG55" s="17"/>
      <c r="BAH55" s="17"/>
      <c r="BAI55" s="17"/>
      <c r="BAO55" s="17"/>
      <c r="BAP55" s="17"/>
      <c r="BAQ55" s="17"/>
      <c r="BAW55" s="17"/>
      <c r="BAX55" s="17"/>
      <c r="BAY55" s="17"/>
      <c r="BBE55" s="17"/>
      <c r="BBF55" s="17"/>
      <c r="BBG55" s="17"/>
      <c r="BBM55" s="17"/>
      <c r="BBN55" s="17"/>
      <c r="BBO55" s="17"/>
      <c r="BBU55" s="17"/>
      <c r="BBV55" s="17"/>
      <c r="BBW55" s="17"/>
      <c r="BCC55" s="17"/>
      <c r="BCD55" s="17"/>
      <c r="BCE55" s="17"/>
      <c r="BCK55" s="17"/>
      <c r="BCL55" s="17"/>
      <c r="BCM55" s="17"/>
      <c r="BCS55" s="17"/>
      <c r="BCT55" s="17"/>
      <c r="BCU55" s="17"/>
      <c r="BDA55" s="17"/>
      <c r="BDB55" s="17"/>
      <c r="BDC55" s="17"/>
      <c r="BDI55" s="17"/>
      <c r="BDJ55" s="17"/>
      <c r="BDK55" s="17"/>
      <c r="BDQ55" s="17"/>
      <c r="BDR55" s="17"/>
      <c r="BDS55" s="17"/>
      <c r="BDY55" s="17"/>
      <c r="BDZ55" s="17"/>
      <c r="BEA55" s="17"/>
      <c r="BEG55" s="17"/>
      <c r="BEH55" s="17"/>
      <c r="BEI55" s="17"/>
      <c r="BEO55" s="17"/>
      <c r="BEP55" s="17"/>
      <c r="BEQ55" s="17"/>
      <c r="BEW55" s="17"/>
      <c r="BEX55" s="17"/>
      <c r="BEY55" s="17"/>
      <c r="BFE55" s="17"/>
      <c r="BFF55" s="17"/>
      <c r="BFG55" s="17"/>
      <c r="BFM55" s="17"/>
      <c r="BFN55" s="17"/>
      <c r="BFO55" s="17"/>
      <c r="BFU55" s="17"/>
      <c r="BFV55" s="17"/>
      <c r="BFW55" s="17"/>
      <c r="BGC55" s="17"/>
      <c r="BGD55" s="17"/>
      <c r="BGE55" s="17"/>
      <c r="BGK55" s="17"/>
      <c r="BGL55" s="17"/>
      <c r="BGM55" s="17"/>
      <c r="BGS55" s="17"/>
      <c r="BGT55" s="17"/>
      <c r="BGU55" s="17"/>
      <c r="BHA55" s="17"/>
      <c r="BHB55" s="17"/>
      <c r="BHC55" s="17"/>
      <c r="BHI55" s="17"/>
      <c r="BHJ55" s="17"/>
      <c r="BHK55" s="17"/>
      <c r="BHQ55" s="17"/>
      <c r="BHR55" s="17"/>
      <c r="BHS55" s="17"/>
      <c r="BHY55" s="17"/>
      <c r="BHZ55" s="17"/>
      <c r="BIA55" s="17"/>
      <c r="BIG55" s="17"/>
      <c r="BIH55" s="17"/>
      <c r="BII55" s="17"/>
      <c r="BIO55" s="17"/>
      <c r="BIP55" s="17"/>
      <c r="BIQ55" s="17"/>
      <c r="BIW55" s="17"/>
      <c r="BIX55" s="17"/>
      <c r="BIY55" s="17"/>
      <c r="BJE55" s="17"/>
      <c r="BJF55" s="17"/>
      <c r="BJG55" s="17"/>
      <c r="BJM55" s="17"/>
      <c r="BJN55" s="17"/>
      <c r="BJO55" s="17"/>
      <c r="BJU55" s="17"/>
      <c r="BJV55" s="17"/>
      <c r="BJW55" s="17"/>
      <c r="BKC55" s="17"/>
      <c r="BKD55" s="17"/>
      <c r="BKE55" s="17"/>
      <c r="BKK55" s="17"/>
      <c r="BKL55" s="17"/>
      <c r="BKM55" s="17"/>
      <c r="BKS55" s="17"/>
      <c r="BKT55" s="17"/>
      <c r="BKU55" s="17"/>
      <c r="BLA55" s="17"/>
      <c r="BLB55" s="17"/>
      <c r="BLC55" s="17"/>
      <c r="BLI55" s="17"/>
      <c r="BLJ55" s="17"/>
      <c r="BLK55" s="17"/>
      <c r="BLQ55" s="17"/>
      <c r="BLR55" s="17"/>
      <c r="BLS55" s="17"/>
      <c r="BLY55" s="17"/>
      <c r="BLZ55" s="17"/>
      <c r="BMA55" s="17"/>
      <c r="BMG55" s="17"/>
      <c r="BMH55" s="17"/>
      <c r="BMI55" s="17"/>
      <c r="BMO55" s="17"/>
      <c r="BMP55" s="17"/>
      <c r="BMQ55" s="17"/>
      <c r="BMW55" s="17"/>
      <c r="BMX55" s="17"/>
      <c r="BMY55" s="17"/>
      <c r="BNE55" s="17"/>
      <c r="BNF55" s="17"/>
      <c r="BNG55" s="17"/>
      <c r="BNM55" s="17"/>
      <c r="BNN55" s="17"/>
      <c r="BNO55" s="17"/>
      <c r="BNU55" s="17"/>
      <c r="BNV55" s="17"/>
      <c r="BNW55" s="17"/>
      <c r="BOC55" s="17"/>
      <c r="BOD55" s="17"/>
      <c r="BOE55" s="17"/>
      <c r="BOK55" s="17"/>
      <c r="BOL55" s="17"/>
      <c r="BOM55" s="17"/>
      <c r="BOS55" s="17"/>
      <c r="BOT55" s="17"/>
      <c r="BOU55" s="17"/>
      <c r="BPA55" s="17"/>
      <c r="BPB55" s="17"/>
      <c r="BPC55" s="17"/>
      <c r="BPI55" s="17"/>
      <c r="BPJ55" s="17"/>
      <c r="BPK55" s="17"/>
      <c r="BPQ55" s="17"/>
      <c r="BPR55" s="17"/>
      <c r="BPS55" s="17"/>
      <c r="BPY55" s="17"/>
      <c r="BPZ55" s="17"/>
      <c r="BQA55" s="17"/>
      <c r="BQG55" s="17"/>
      <c r="BQH55" s="17"/>
      <c r="BQI55" s="17"/>
      <c r="BQO55" s="17"/>
      <c r="BQP55" s="17"/>
      <c r="BQQ55" s="17"/>
      <c r="BQW55" s="17"/>
      <c r="BQX55" s="17"/>
      <c r="BQY55" s="17"/>
      <c r="BRE55" s="17"/>
      <c r="BRF55" s="17"/>
      <c r="BRG55" s="17"/>
      <c r="BRM55" s="17"/>
      <c r="BRN55" s="17"/>
      <c r="BRO55" s="17"/>
      <c r="BRU55" s="17"/>
      <c r="BRV55" s="17"/>
      <c r="BRW55" s="17"/>
      <c r="BSC55" s="17"/>
      <c r="BSD55" s="17"/>
      <c r="BSE55" s="17"/>
      <c r="BSK55" s="17"/>
      <c r="BSL55" s="17"/>
      <c r="BSM55" s="17"/>
      <c r="BSS55" s="17"/>
      <c r="BST55" s="17"/>
      <c r="BSU55" s="17"/>
      <c r="BTA55" s="17"/>
      <c r="BTB55" s="17"/>
      <c r="BTC55" s="17"/>
      <c r="BTI55" s="17"/>
      <c r="BTJ55" s="17"/>
      <c r="BTK55" s="17"/>
      <c r="BTQ55" s="17"/>
      <c r="BTR55" s="17"/>
      <c r="BTS55" s="17"/>
      <c r="BTY55" s="17"/>
      <c r="BTZ55" s="17"/>
      <c r="BUA55" s="17"/>
      <c r="BUG55" s="17"/>
      <c r="BUH55" s="17"/>
      <c r="BUI55" s="17"/>
      <c r="BUO55" s="17"/>
      <c r="BUP55" s="17"/>
      <c r="BUQ55" s="17"/>
      <c r="BUW55" s="17"/>
      <c r="BUX55" s="17"/>
      <c r="BUY55" s="17"/>
      <c r="BVE55" s="17"/>
      <c r="BVF55" s="17"/>
      <c r="BVG55" s="17"/>
      <c r="BVM55" s="17"/>
      <c r="BVN55" s="17"/>
      <c r="BVO55" s="17"/>
      <c r="BVU55" s="17"/>
      <c r="BVV55" s="17"/>
      <c r="BVW55" s="17"/>
      <c r="BWC55" s="17"/>
      <c r="BWD55" s="17"/>
      <c r="BWE55" s="17"/>
      <c r="BWK55" s="17"/>
      <c r="BWL55" s="17"/>
      <c r="BWM55" s="17"/>
      <c r="BWS55" s="17"/>
      <c r="BWT55" s="17"/>
      <c r="BWU55" s="17"/>
      <c r="BXA55" s="17"/>
      <c r="BXB55" s="17"/>
      <c r="BXC55" s="17"/>
      <c r="BXI55" s="17"/>
      <c r="BXJ55" s="17"/>
      <c r="BXK55" s="17"/>
      <c r="BXQ55" s="17"/>
      <c r="BXR55" s="17"/>
      <c r="BXS55" s="17"/>
      <c r="BXY55" s="17"/>
      <c r="BXZ55" s="17"/>
      <c r="BYA55" s="17"/>
      <c r="BYG55" s="17"/>
      <c r="BYH55" s="17"/>
      <c r="BYI55" s="17"/>
      <c r="BYO55" s="17"/>
      <c r="BYP55" s="17"/>
      <c r="BYQ55" s="17"/>
      <c r="BYW55" s="17"/>
      <c r="BYX55" s="17"/>
      <c r="BYY55" s="17"/>
      <c r="BZE55" s="17"/>
      <c r="BZF55" s="17"/>
      <c r="BZG55" s="17"/>
      <c r="BZM55" s="17"/>
      <c r="BZN55" s="17"/>
      <c r="BZO55" s="17"/>
      <c r="BZU55" s="17"/>
      <c r="BZV55" s="17"/>
      <c r="BZW55" s="17"/>
      <c r="CAC55" s="17"/>
      <c r="CAD55" s="17"/>
      <c r="CAE55" s="17"/>
      <c r="CAK55" s="17"/>
      <c r="CAL55" s="17"/>
      <c r="CAM55" s="17"/>
      <c r="CAS55" s="17"/>
      <c r="CAT55" s="17"/>
      <c r="CAU55" s="17"/>
      <c r="CBA55" s="17"/>
      <c r="CBB55" s="17"/>
      <c r="CBC55" s="17"/>
      <c r="CBI55" s="17"/>
      <c r="CBJ55" s="17"/>
      <c r="CBK55" s="17"/>
      <c r="CBQ55" s="17"/>
      <c r="CBR55" s="17"/>
      <c r="CBS55" s="17"/>
      <c r="CBY55" s="17"/>
      <c r="CBZ55" s="17"/>
      <c r="CCA55" s="17"/>
      <c r="CCG55" s="17"/>
      <c r="CCH55" s="17"/>
      <c r="CCI55" s="17"/>
      <c r="CCO55" s="17"/>
      <c r="CCP55" s="17"/>
      <c r="CCQ55" s="17"/>
      <c r="CCW55" s="17"/>
      <c r="CCX55" s="17"/>
      <c r="CCY55" s="17"/>
      <c r="CDE55" s="17"/>
      <c r="CDF55" s="17"/>
      <c r="CDG55" s="17"/>
      <c r="CDM55" s="17"/>
      <c r="CDN55" s="17"/>
      <c r="CDO55" s="17"/>
      <c r="CDU55" s="17"/>
      <c r="CDV55" s="17"/>
      <c r="CDW55" s="17"/>
      <c r="CEC55" s="17"/>
      <c r="CED55" s="17"/>
      <c r="CEE55" s="17"/>
      <c r="CEK55" s="17"/>
      <c r="CEL55" s="17"/>
      <c r="CEM55" s="17"/>
      <c r="CES55" s="17"/>
      <c r="CET55" s="17"/>
      <c r="CEU55" s="17"/>
      <c r="CFA55" s="17"/>
      <c r="CFB55" s="17"/>
      <c r="CFC55" s="17"/>
      <c r="CFI55" s="17"/>
      <c r="CFJ55" s="17"/>
      <c r="CFK55" s="17"/>
      <c r="CFQ55" s="17"/>
      <c r="CFR55" s="17"/>
      <c r="CFS55" s="17"/>
      <c r="CFY55" s="17"/>
      <c r="CFZ55" s="17"/>
      <c r="CGA55" s="17"/>
      <c r="CGG55" s="17"/>
      <c r="CGH55" s="17"/>
      <c r="CGI55" s="17"/>
      <c r="CGO55" s="17"/>
      <c r="CGP55" s="17"/>
      <c r="CGQ55" s="17"/>
      <c r="CGW55" s="17"/>
      <c r="CGX55" s="17"/>
      <c r="CGY55" s="17"/>
      <c r="CHE55" s="17"/>
      <c r="CHF55" s="17"/>
      <c r="CHG55" s="17"/>
      <c r="CHM55" s="17"/>
      <c r="CHN55" s="17"/>
      <c r="CHO55" s="17"/>
      <c r="CHU55" s="17"/>
      <c r="CHV55" s="17"/>
      <c r="CHW55" s="17"/>
      <c r="CIC55" s="17"/>
      <c r="CID55" s="17"/>
      <c r="CIE55" s="17"/>
      <c r="CIK55" s="17"/>
      <c r="CIL55" s="17"/>
      <c r="CIM55" s="17"/>
      <c r="CIS55" s="17"/>
      <c r="CIT55" s="17"/>
      <c r="CIU55" s="17"/>
      <c r="CJA55" s="17"/>
      <c r="CJB55" s="17"/>
      <c r="CJC55" s="17"/>
      <c r="CJI55" s="17"/>
      <c r="CJJ55" s="17"/>
      <c r="CJK55" s="17"/>
      <c r="CJQ55" s="17"/>
      <c r="CJR55" s="17"/>
      <c r="CJS55" s="17"/>
      <c r="CJY55" s="17"/>
      <c r="CJZ55" s="17"/>
      <c r="CKA55" s="17"/>
      <c r="CKG55" s="17"/>
      <c r="CKH55" s="17"/>
      <c r="CKI55" s="17"/>
      <c r="CKO55" s="17"/>
      <c r="CKP55" s="17"/>
      <c r="CKQ55" s="17"/>
      <c r="CKW55" s="17"/>
      <c r="CKX55" s="17"/>
      <c r="CKY55" s="17"/>
      <c r="CLE55" s="17"/>
      <c r="CLF55" s="17"/>
      <c r="CLG55" s="17"/>
      <c r="CLM55" s="17"/>
      <c r="CLN55" s="17"/>
      <c r="CLO55" s="17"/>
      <c r="CLU55" s="17"/>
      <c r="CLV55" s="17"/>
      <c r="CLW55" s="17"/>
      <c r="CMC55" s="17"/>
      <c r="CMD55" s="17"/>
      <c r="CME55" s="17"/>
      <c r="CMK55" s="17"/>
      <c r="CML55" s="17"/>
      <c r="CMM55" s="17"/>
      <c r="CMS55" s="17"/>
      <c r="CMT55" s="17"/>
      <c r="CMU55" s="17"/>
      <c r="CNA55" s="17"/>
      <c r="CNB55" s="17"/>
      <c r="CNC55" s="17"/>
      <c r="CNI55" s="17"/>
      <c r="CNJ55" s="17"/>
      <c r="CNK55" s="17"/>
      <c r="CNQ55" s="17"/>
      <c r="CNR55" s="17"/>
      <c r="CNS55" s="17"/>
      <c r="CNY55" s="17"/>
      <c r="CNZ55" s="17"/>
      <c r="COA55" s="17"/>
      <c r="COG55" s="17"/>
      <c r="COH55" s="17"/>
      <c r="COI55" s="17"/>
      <c r="COO55" s="17"/>
      <c r="COP55" s="17"/>
      <c r="COQ55" s="17"/>
      <c r="COW55" s="17"/>
      <c r="COX55" s="17"/>
      <c r="COY55" s="17"/>
      <c r="CPE55" s="17"/>
      <c r="CPF55" s="17"/>
      <c r="CPG55" s="17"/>
      <c r="CPM55" s="17"/>
      <c r="CPN55" s="17"/>
      <c r="CPO55" s="17"/>
      <c r="CPU55" s="17"/>
      <c r="CPV55" s="17"/>
      <c r="CPW55" s="17"/>
      <c r="CQC55" s="17"/>
      <c r="CQD55" s="17"/>
      <c r="CQE55" s="17"/>
      <c r="CQK55" s="17"/>
      <c r="CQL55" s="17"/>
      <c r="CQM55" s="17"/>
      <c r="CQS55" s="17"/>
      <c r="CQT55" s="17"/>
      <c r="CQU55" s="17"/>
      <c r="CRA55" s="17"/>
      <c r="CRB55" s="17"/>
      <c r="CRC55" s="17"/>
      <c r="CRI55" s="17"/>
      <c r="CRJ55" s="17"/>
      <c r="CRK55" s="17"/>
      <c r="CRQ55" s="17"/>
      <c r="CRR55" s="17"/>
      <c r="CRS55" s="17"/>
      <c r="CRY55" s="17"/>
      <c r="CRZ55" s="17"/>
      <c r="CSA55" s="17"/>
      <c r="CSG55" s="17"/>
      <c r="CSH55" s="17"/>
      <c r="CSI55" s="17"/>
      <c r="CSO55" s="17"/>
      <c r="CSP55" s="17"/>
      <c r="CSQ55" s="17"/>
      <c r="CSW55" s="17"/>
      <c r="CSX55" s="17"/>
      <c r="CSY55" s="17"/>
      <c r="CTE55" s="17"/>
      <c r="CTF55" s="17"/>
      <c r="CTG55" s="17"/>
      <c r="CTM55" s="17"/>
      <c r="CTN55" s="17"/>
      <c r="CTO55" s="17"/>
      <c r="CTU55" s="17"/>
      <c r="CTV55" s="17"/>
      <c r="CTW55" s="17"/>
      <c r="CUC55" s="17"/>
      <c r="CUD55" s="17"/>
      <c r="CUE55" s="17"/>
      <c r="CUK55" s="17"/>
      <c r="CUL55" s="17"/>
      <c r="CUM55" s="17"/>
      <c r="CUS55" s="17"/>
      <c r="CUT55" s="17"/>
      <c r="CUU55" s="17"/>
      <c r="CVA55" s="17"/>
      <c r="CVB55" s="17"/>
      <c r="CVC55" s="17"/>
      <c r="CVI55" s="17"/>
      <c r="CVJ55" s="17"/>
      <c r="CVK55" s="17"/>
      <c r="CVQ55" s="17"/>
      <c r="CVR55" s="17"/>
      <c r="CVS55" s="17"/>
      <c r="CVY55" s="17"/>
      <c r="CVZ55" s="17"/>
      <c r="CWA55" s="17"/>
      <c r="CWG55" s="17"/>
      <c r="CWH55" s="17"/>
      <c r="CWI55" s="17"/>
      <c r="CWO55" s="17"/>
      <c r="CWP55" s="17"/>
      <c r="CWQ55" s="17"/>
      <c r="CWW55" s="17"/>
      <c r="CWX55" s="17"/>
      <c r="CWY55" s="17"/>
      <c r="CXE55" s="17"/>
      <c r="CXF55" s="17"/>
      <c r="CXG55" s="17"/>
      <c r="CXM55" s="17"/>
      <c r="CXN55" s="17"/>
      <c r="CXO55" s="17"/>
      <c r="CXU55" s="17"/>
      <c r="CXV55" s="17"/>
      <c r="CXW55" s="17"/>
      <c r="CYC55" s="17"/>
      <c r="CYD55" s="17"/>
      <c r="CYE55" s="17"/>
      <c r="CYK55" s="17"/>
      <c r="CYL55" s="17"/>
      <c r="CYM55" s="17"/>
      <c r="CYS55" s="17"/>
      <c r="CYT55" s="17"/>
      <c r="CYU55" s="17"/>
      <c r="CZA55" s="17"/>
      <c r="CZB55" s="17"/>
      <c r="CZC55" s="17"/>
      <c r="CZI55" s="17"/>
      <c r="CZJ55" s="17"/>
      <c r="CZK55" s="17"/>
      <c r="CZQ55" s="17"/>
      <c r="CZR55" s="17"/>
      <c r="CZS55" s="17"/>
      <c r="CZY55" s="17"/>
      <c r="CZZ55" s="17"/>
      <c r="DAA55" s="17"/>
      <c r="DAG55" s="17"/>
      <c r="DAH55" s="17"/>
      <c r="DAI55" s="17"/>
      <c r="DAO55" s="17"/>
      <c r="DAP55" s="17"/>
      <c r="DAQ55" s="17"/>
      <c r="DAW55" s="17"/>
      <c r="DAX55" s="17"/>
      <c r="DAY55" s="17"/>
      <c r="DBE55" s="17"/>
      <c r="DBF55" s="17"/>
      <c r="DBG55" s="17"/>
      <c r="DBM55" s="17"/>
      <c r="DBN55" s="17"/>
      <c r="DBO55" s="17"/>
      <c r="DBU55" s="17"/>
      <c r="DBV55" s="17"/>
      <c r="DBW55" s="17"/>
      <c r="DCC55" s="17"/>
      <c r="DCD55" s="17"/>
      <c r="DCE55" s="17"/>
      <c r="DCK55" s="17"/>
      <c r="DCL55" s="17"/>
      <c r="DCM55" s="17"/>
      <c r="DCS55" s="17"/>
      <c r="DCT55" s="17"/>
      <c r="DCU55" s="17"/>
      <c r="DDA55" s="17"/>
      <c r="DDB55" s="17"/>
      <c r="DDC55" s="17"/>
      <c r="DDI55" s="17"/>
      <c r="DDJ55" s="17"/>
      <c r="DDK55" s="17"/>
      <c r="DDQ55" s="17"/>
      <c r="DDR55" s="17"/>
      <c r="DDS55" s="17"/>
      <c r="DDY55" s="17"/>
      <c r="DDZ55" s="17"/>
      <c r="DEA55" s="17"/>
      <c r="DEG55" s="17"/>
      <c r="DEH55" s="17"/>
      <c r="DEI55" s="17"/>
      <c r="DEO55" s="17"/>
      <c r="DEP55" s="17"/>
      <c r="DEQ55" s="17"/>
      <c r="DEW55" s="17"/>
      <c r="DEX55" s="17"/>
      <c r="DEY55" s="17"/>
      <c r="DFE55" s="17"/>
      <c r="DFF55" s="17"/>
      <c r="DFG55" s="17"/>
      <c r="DFM55" s="17"/>
      <c r="DFN55" s="17"/>
      <c r="DFO55" s="17"/>
      <c r="DFU55" s="17"/>
      <c r="DFV55" s="17"/>
      <c r="DFW55" s="17"/>
      <c r="DGC55" s="17"/>
      <c r="DGD55" s="17"/>
      <c r="DGE55" s="17"/>
      <c r="DGK55" s="17"/>
      <c r="DGL55" s="17"/>
      <c r="DGM55" s="17"/>
      <c r="DGS55" s="17"/>
      <c r="DGT55" s="17"/>
      <c r="DGU55" s="17"/>
      <c r="DHA55" s="17"/>
      <c r="DHB55" s="17"/>
      <c r="DHC55" s="17"/>
      <c r="DHI55" s="17"/>
      <c r="DHJ55" s="17"/>
      <c r="DHK55" s="17"/>
      <c r="DHQ55" s="17"/>
      <c r="DHR55" s="17"/>
      <c r="DHS55" s="17"/>
      <c r="DHY55" s="17"/>
      <c r="DHZ55" s="17"/>
      <c r="DIA55" s="17"/>
      <c r="DIG55" s="17"/>
      <c r="DIH55" s="17"/>
      <c r="DII55" s="17"/>
      <c r="DIO55" s="17"/>
      <c r="DIP55" s="17"/>
      <c r="DIQ55" s="17"/>
      <c r="DIW55" s="17"/>
      <c r="DIX55" s="17"/>
      <c r="DIY55" s="17"/>
      <c r="DJE55" s="17"/>
      <c r="DJF55" s="17"/>
      <c r="DJG55" s="17"/>
      <c r="DJM55" s="17"/>
      <c r="DJN55" s="17"/>
      <c r="DJO55" s="17"/>
      <c r="DJU55" s="17"/>
      <c r="DJV55" s="17"/>
      <c r="DJW55" s="17"/>
      <c r="DKC55" s="17"/>
      <c r="DKD55" s="17"/>
      <c r="DKE55" s="17"/>
      <c r="DKK55" s="17"/>
      <c r="DKL55" s="17"/>
      <c r="DKM55" s="17"/>
      <c r="DKS55" s="17"/>
      <c r="DKT55" s="17"/>
      <c r="DKU55" s="17"/>
      <c r="DLA55" s="17"/>
      <c r="DLB55" s="17"/>
      <c r="DLC55" s="17"/>
      <c r="DLI55" s="17"/>
      <c r="DLJ55" s="17"/>
      <c r="DLK55" s="17"/>
      <c r="DLQ55" s="17"/>
      <c r="DLR55" s="17"/>
      <c r="DLS55" s="17"/>
      <c r="DLY55" s="17"/>
      <c r="DLZ55" s="17"/>
      <c r="DMA55" s="17"/>
      <c r="DMG55" s="17"/>
      <c r="DMH55" s="17"/>
      <c r="DMI55" s="17"/>
      <c r="DMO55" s="17"/>
      <c r="DMP55" s="17"/>
      <c r="DMQ55" s="17"/>
      <c r="DMW55" s="17"/>
      <c r="DMX55" s="17"/>
      <c r="DMY55" s="17"/>
      <c r="DNE55" s="17"/>
      <c r="DNF55" s="17"/>
      <c r="DNG55" s="17"/>
      <c r="DNM55" s="17"/>
      <c r="DNN55" s="17"/>
      <c r="DNO55" s="17"/>
      <c r="DNU55" s="17"/>
      <c r="DNV55" s="17"/>
      <c r="DNW55" s="17"/>
      <c r="DOC55" s="17"/>
      <c r="DOD55" s="17"/>
      <c r="DOE55" s="17"/>
      <c r="DOK55" s="17"/>
      <c r="DOL55" s="17"/>
      <c r="DOM55" s="17"/>
      <c r="DOS55" s="17"/>
      <c r="DOT55" s="17"/>
      <c r="DOU55" s="17"/>
      <c r="DPA55" s="17"/>
      <c r="DPB55" s="17"/>
      <c r="DPC55" s="17"/>
      <c r="DPI55" s="17"/>
      <c r="DPJ55" s="17"/>
      <c r="DPK55" s="17"/>
      <c r="DPQ55" s="17"/>
      <c r="DPR55" s="17"/>
      <c r="DPS55" s="17"/>
      <c r="DPY55" s="17"/>
      <c r="DPZ55" s="17"/>
      <c r="DQA55" s="17"/>
      <c r="DQG55" s="17"/>
      <c r="DQH55" s="17"/>
      <c r="DQI55" s="17"/>
      <c r="DQO55" s="17"/>
      <c r="DQP55" s="17"/>
      <c r="DQQ55" s="17"/>
      <c r="DQW55" s="17"/>
      <c r="DQX55" s="17"/>
      <c r="DQY55" s="17"/>
      <c r="DRE55" s="17"/>
      <c r="DRF55" s="17"/>
      <c r="DRG55" s="17"/>
      <c r="DRM55" s="17"/>
      <c r="DRN55" s="17"/>
      <c r="DRO55" s="17"/>
      <c r="DRU55" s="17"/>
      <c r="DRV55" s="17"/>
      <c r="DRW55" s="17"/>
      <c r="DSC55" s="17"/>
      <c r="DSD55" s="17"/>
      <c r="DSE55" s="17"/>
      <c r="DSK55" s="17"/>
      <c r="DSL55" s="17"/>
      <c r="DSM55" s="17"/>
      <c r="DSS55" s="17"/>
      <c r="DST55" s="17"/>
      <c r="DSU55" s="17"/>
      <c r="DTA55" s="17"/>
      <c r="DTB55" s="17"/>
      <c r="DTC55" s="17"/>
      <c r="DTI55" s="17"/>
      <c r="DTJ55" s="17"/>
      <c r="DTK55" s="17"/>
      <c r="DTQ55" s="17"/>
      <c r="DTR55" s="17"/>
      <c r="DTS55" s="17"/>
      <c r="DTY55" s="17"/>
      <c r="DTZ55" s="17"/>
      <c r="DUA55" s="17"/>
      <c r="DUG55" s="17"/>
      <c r="DUH55" s="17"/>
      <c r="DUI55" s="17"/>
      <c r="DUO55" s="17"/>
      <c r="DUP55" s="17"/>
      <c r="DUQ55" s="17"/>
      <c r="DUW55" s="17"/>
      <c r="DUX55" s="17"/>
      <c r="DUY55" s="17"/>
      <c r="DVE55" s="17"/>
      <c r="DVF55" s="17"/>
      <c r="DVG55" s="17"/>
      <c r="DVM55" s="17"/>
      <c r="DVN55" s="17"/>
      <c r="DVO55" s="17"/>
      <c r="DVU55" s="17"/>
      <c r="DVV55" s="17"/>
      <c r="DVW55" s="17"/>
      <c r="DWC55" s="17"/>
      <c r="DWD55" s="17"/>
      <c r="DWE55" s="17"/>
      <c r="DWK55" s="17"/>
      <c r="DWL55" s="17"/>
      <c r="DWM55" s="17"/>
      <c r="DWS55" s="17"/>
      <c r="DWT55" s="17"/>
      <c r="DWU55" s="17"/>
      <c r="DXA55" s="17"/>
      <c r="DXB55" s="17"/>
      <c r="DXC55" s="17"/>
      <c r="DXI55" s="17"/>
      <c r="DXJ55" s="17"/>
      <c r="DXK55" s="17"/>
      <c r="DXQ55" s="17"/>
      <c r="DXR55" s="17"/>
      <c r="DXS55" s="17"/>
      <c r="DXY55" s="17"/>
      <c r="DXZ55" s="17"/>
      <c r="DYA55" s="17"/>
      <c r="DYG55" s="17"/>
      <c r="DYH55" s="17"/>
      <c r="DYI55" s="17"/>
      <c r="DYO55" s="17"/>
      <c r="DYP55" s="17"/>
      <c r="DYQ55" s="17"/>
      <c r="DYW55" s="17"/>
      <c r="DYX55" s="17"/>
      <c r="DYY55" s="17"/>
      <c r="DZE55" s="17"/>
      <c r="DZF55" s="17"/>
      <c r="DZG55" s="17"/>
      <c r="DZM55" s="17"/>
      <c r="DZN55" s="17"/>
      <c r="DZO55" s="17"/>
      <c r="DZU55" s="17"/>
      <c r="DZV55" s="17"/>
      <c r="DZW55" s="17"/>
      <c r="EAC55" s="17"/>
      <c r="EAD55" s="17"/>
      <c r="EAE55" s="17"/>
      <c r="EAK55" s="17"/>
      <c r="EAL55" s="17"/>
      <c r="EAM55" s="17"/>
      <c r="EAS55" s="17"/>
      <c r="EAT55" s="17"/>
      <c r="EAU55" s="17"/>
      <c r="EBA55" s="17"/>
      <c r="EBB55" s="17"/>
      <c r="EBC55" s="17"/>
      <c r="EBI55" s="17"/>
      <c r="EBJ55" s="17"/>
      <c r="EBK55" s="17"/>
      <c r="EBQ55" s="17"/>
      <c r="EBR55" s="17"/>
      <c r="EBS55" s="17"/>
      <c r="EBY55" s="17"/>
      <c r="EBZ55" s="17"/>
      <c r="ECA55" s="17"/>
      <c r="ECG55" s="17"/>
      <c r="ECH55" s="17"/>
      <c r="ECI55" s="17"/>
      <c r="ECO55" s="17"/>
      <c r="ECP55" s="17"/>
      <c r="ECQ55" s="17"/>
      <c r="ECW55" s="17"/>
      <c r="ECX55" s="17"/>
      <c r="ECY55" s="17"/>
      <c r="EDE55" s="17"/>
      <c r="EDF55" s="17"/>
      <c r="EDG55" s="17"/>
      <c r="EDM55" s="17"/>
      <c r="EDN55" s="17"/>
      <c r="EDO55" s="17"/>
      <c r="EDU55" s="17"/>
      <c r="EDV55" s="17"/>
      <c r="EDW55" s="17"/>
      <c r="EEC55" s="17"/>
      <c r="EED55" s="17"/>
      <c r="EEE55" s="17"/>
      <c r="EEK55" s="17"/>
      <c r="EEL55" s="17"/>
      <c r="EEM55" s="17"/>
      <c r="EES55" s="17"/>
      <c r="EET55" s="17"/>
      <c r="EEU55" s="17"/>
      <c r="EFA55" s="17"/>
      <c r="EFB55" s="17"/>
      <c r="EFC55" s="17"/>
      <c r="EFI55" s="17"/>
      <c r="EFJ55" s="17"/>
      <c r="EFK55" s="17"/>
      <c r="EFQ55" s="17"/>
      <c r="EFR55" s="17"/>
      <c r="EFS55" s="17"/>
      <c r="EFY55" s="17"/>
      <c r="EFZ55" s="17"/>
      <c r="EGA55" s="17"/>
      <c r="EGG55" s="17"/>
      <c r="EGH55" s="17"/>
      <c r="EGI55" s="17"/>
      <c r="EGO55" s="17"/>
      <c r="EGP55" s="17"/>
      <c r="EGQ55" s="17"/>
      <c r="EGW55" s="17"/>
      <c r="EGX55" s="17"/>
      <c r="EGY55" s="17"/>
      <c r="EHE55" s="17"/>
      <c r="EHF55" s="17"/>
      <c r="EHG55" s="17"/>
      <c r="EHM55" s="17"/>
      <c r="EHN55" s="17"/>
      <c r="EHO55" s="17"/>
      <c r="EHU55" s="17"/>
      <c r="EHV55" s="17"/>
      <c r="EHW55" s="17"/>
      <c r="EIC55" s="17"/>
      <c r="EID55" s="17"/>
      <c r="EIE55" s="17"/>
      <c r="EIK55" s="17"/>
      <c r="EIL55" s="17"/>
      <c r="EIM55" s="17"/>
      <c r="EIS55" s="17"/>
      <c r="EIT55" s="17"/>
      <c r="EIU55" s="17"/>
      <c r="EJA55" s="17"/>
      <c r="EJB55" s="17"/>
      <c r="EJC55" s="17"/>
      <c r="EJI55" s="17"/>
      <c r="EJJ55" s="17"/>
      <c r="EJK55" s="17"/>
      <c r="EJQ55" s="17"/>
      <c r="EJR55" s="17"/>
      <c r="EJS55" s="17"/>
      <c r="EJY55" s="17"/>
      <c r="EJZ55" s="17"/>
      <c r="EKA55" s="17"/>
      <c r="EKG55" s="17"/>
      <c r="EKH55" s="17"/>
      <c r="EKI55" s="17"/>
      <c r="EKO55" s="17"/>
      <c r="EKP55" s="17"/>
      <c r="EKQ55" s="17"/>
      <c r="EKW55" s="17"/>
      <c r="EKX55" s="17"/>
      <c r="EKY55" s="17"/>
      <c r="ELE55" s="17"/>
      <c r="ELF55" s="17"/>
      <c r="ELG55" s="17"/>
      <c r="ELM55" s="17"/>
      <c r="ELN55" s="17"/>
      <c r="ELO55" s="17"/>
      <c r="ELU55" s="17"/>
      <c r="ELV55" s="17"/>
      <c r="ELW55" s="17"/>
      <c r="EMC55" s="17"/>
      <c r="EMD55" s="17"/>
      <c r="EME55" s="17"/>
      <c r="EMK55" s="17"/>
      <c r="EML55" s="17"/>
      <c r="EMM55" s="17"/>
      <c r="EMS55" s="17"/>
      <c r="EMT55" s="17"/>
      <c r="EMU55" s="17"/>
      <c r="ENA55" s="17"/>
      <c r="ENB55" s="17"/>
      <c r="ENC55" s="17"/>
      <c r="ENI55" s="17"/>
      <c r="ENJ55" s="17"/>
      <c r="ENK55" s="17"/>
      <c r="ENQ55" s="17"/>
      <c r="ENR55" s="17"/>
      <c r="ENS55" s="17"/>
      <c r="ENY55" s="17"/>
      <c r="ENZ55" s="17"/>
      <c r="EOA55" s="17"/>
      <c r="EOG55" s="17"/>
      <c r="EOH55" s="17"/>
      <c r="EOI55" s="17"/>
      <c r="EOO55" s="17"/>
      <c r="EOP55" s="17"/>
      <c r="EOQ55" s="17"/>
      <c r="EOW55" s="17"/>
      <c r="EOX55" s="17"/>
      <c r="EOY55" s="17"/>
      <c r="EPE55" s="17"/>
      <c r="EPF55" s="17"/>
      <c r="EPG55" s="17"/>
      <c r="EPM55" s="17"/>
      <c r="EPN55" s="17"/>
      <c r="EPO55" s="17"/>
      <c r="EPU55" s="17"/>
      <c r="EPV55" s="17"/>
      <c r="EPW55" s="17"/>
      <c r="EQC55" s="17"/>
      <c r="EQD55" s="17"/>
      <c r="EQE55" s="17"/>
      <c r="EQK55" s="17"/>
      <c r="EQL55" s="17"/>
      <c r="EQM55" s="17"/>
      <c r="EQS55" s="17"/>
      <c r="EQT55" s="17"/>
      <c r="EQU55" s="17"/>
      <c r="ERA55" s="17"/>
      <c r="ERB55" s="17"/>
      <c r="ERC55" s="17"/>
      <c r="ERI55" s="17"/>
      <c r="ERJ55" s="17"/>
      <c r="ERK55" s="17"/>
      <c r="ERQ55" s="17"/>
      <c r="ERR55" s="17"/>
      <c r="ERS55" s="17"/>
      <c r="ERY55" s="17"/>
      <c r="ERZ55" s="17"/>
      <c r="ESA55" s="17"/>
      <c r="ESG55" s="17"/>
      <c r="ESH55" s="17"/>
      <c r="ESI55" s="17"/>
      <c r="ESO55" s="17"/>
      <c r="ESP55" s="17"/>
      <c r="ESQ55" s="17"/>
      <c r="ESW55" s="17"/>
      <c r="ESX55" s="17"/>
      <c r="ESY55" s="17"/>
      <c r="ETE55" s="17"/>
      <c r="ETF55" s="17"/>
      <c r="ETG55" s="17"/>
      <c r="ETM55" s="17"/>
      <c r="ETN55" s="17"/>
      <c r="ETO55" s="17"/>
      <c r="ETU55" s="17"/>
      <c r="ETV55" s="17"/>
      <c r="ETW55" s="17"/>
      <c r="EUC55" s="17"/>
      <c r="EUD55" s="17"/>
      <c r="EUE55" s="17"/>
      <c r="EUK55" s="17"/>
      <c r="EUL55" s="17"/>
      <c r="EUM55" s="17"/>
      <c r="EUS55" s="17"/>
      <c r="EUT55" s="17"/>
      <c r="EUU55" s="17"/>
      <c r="EVA55" s="17"/>
      <c r="EVB55" s="17"/>
      <c r="EVC55" s="17"/>
      <c r="EVI55" s="17"/>
      <c r="EVJ55" s="17"/>
      <c r="EVK55" s="17"/>
      <c r="EVQ55" s="17"/>
      <c r="EVR55" s="17"/>
      <c r="EVS55" s="17"/>
      <c r="EVY55" s="17"/>
      <c r="EVZ55" s="17"/>
      <c r="EWA55" s="17"/>
      <c r="EWG55" s="17"/>
      <c r="EWH55" s="17"/>
      <c r="EWI55" s="17"/>
      <c r="EWO55" s="17"/>
      <c r="EWP55" s="17"/>
      <c r="EWQ55" s="17"/>
      <c r="EWW55" s="17"/>
      <c r="EWX55" s="17"/>
      <c r="EWY55" s="17"/>
      <c r="EXE55" s="17"/>
      <c r="EXF55" s="17"/>
      <c r="EXG55" s="17"/>
      <c r="EXM55" s="17"/>
      <c r="EXN55" s="17"/>
      <c r="EXO55" s="17"/>
      <c r="EXU55" s="17"/>
      <c r="EXV55" s="17"/>
      <c r="EXW55" s="17"/>
      <c r="EYC55" s="17"/>
      <c r="EYD55" s="17"/>
      <c r="EYE55" s="17"/>
      <c r="EYK55" s="17"/>
      <c r="EYL55" s="17"/>
      <c r="EYM55" s="17"/>
      <c r="EYS55" s="17"/>
      <c r="EYT55" s="17"/>
      <c r="EYU55" s="17"/>
      <c r="EZA55" s="17"/>
      <c r="EZB55" s="17"/>
      <c r="EZC55" s="17"/>
      <c r="EZI55" s="17"/>
      <c r="EZJ55" s="17"/>
      <c r="EZK55" s="17"/>
      <c r="EZQ55" s="17"/>
      <c r="EZR55" s="17"/>
      <c r="EZS55" s="17"/>
      <c r="EZY55" s="17"/>
      <c r="EZZ55" s="17"/>
      <c r="FAA55" s="17"/>
      <c r="FAG55" s="17"/>
      <c r="FAH55" s="17"/>
      <c r="FAI55" s="17"/>
      <c r="FAO55" s="17"/>
      <c r="FAP55" s="17"/>
      <c r="FAQ55" s="17"/>
      <c r="FAW55" s="17"/>
      <c r="FAX55" s="17"/>
      <c r="FAY55" s="17"/>
      <c r="FBE55" s="17"/>
      <c r="FBF55" s="17"/>
      <c r="FBG55" s="17"/>
      <c r="FBM55" s="17"/>
      <c r="FBN55" s="17"/>
      <c r="FBO55" s="17"/>
      <c r="FBU55" s="17"/>
      <c r="FBV55" s="17"/>
      <c r="FBW55" s="17"/>
      <c r="FCC55" s="17"/>
      <c r="FCD55" s="17"/>
      <c r="FCE55" s="17"/>
      <c r="FCK55" s="17"/>
      <c r="FCL55" s="17"/>
      <c r="FCM55" s="17"/>
      <c r="FCS55" s="17"/>
      <c r="FCT55" s="17"/>
      <c r="FCU55" s="17"/>
      <c r="FDA55" s="17"/>
      <c r="FDB55" s="17"/>
      <c r="FDC55" s="17"/>
      <c r="FDI55" s="17"/>
      <c r="FDJ55" s="17"/>
      <c r="FDK55" s="17"/>
      <c r="FDQ55" s="17"/>
      <c r="FDR55" s="17"/>
      <c r="FDS55" s="17"/>
      <c r="FDY55" s="17"/>
      <c r="FDZ55" s="17"/>
      <c r="FEA55" s="17"/>
      <c r="FEG55" s="17"/>
      <c r="FEH55" s="17"/>
      <c r="FEI55" s="17"/>
      <c r="FEO55" s="17"/>
      <c r="FEP55" s="17"/>
      <c r="FEQ55" s="17"/>
      <c r="FEW55" s="17"/>
      <c r="FEX55" s="17"/>
      <c r="FEY55" s="17"/>
      <c r="FFE55" s="17"/>
      <c r="FFF55" s="17"/>
      <c r="FFG55" s="17"/>
      <c r="FFM55" s="17"/>
      <c r="FFN55" s="17"/>
      <c r="FFO55" s="17"/>
      <c r="FFU55" s="17"/>
      <c r="FFV55" s="17"/>
      <c r="FFW55" s="17"/>
      <c r="FGC55" s="17"/>
      <c r="FGD55" s="17"/>
      <c r="FGE55" s="17"/>
      <c r="FGK55" s="17"/>
      <c r="FGL55" s="17"/>
      <c r="FGM55" s="17"/>
      <c r="FGS55" s="17"/>
      <c r="FGT55" s="17"/>
      <c r="FGU55" s="17"/>
      <c r="FHA55" s="17"/>
      <c r="FHB55" s="17"/>
      <c r="FHC55" s="17"/>
      <c r="FHI55" s="17"/>
      <c r="FHJ55" s="17"/>
      <c r="FHK55" s="17"/>
      <c r="FHQ55" s="17"/>
      <c r="FHR55" s="17"/>
      <c r="FHS55" s="17"/>
      <c r="FHY55" s="17"/>
      <c r="FHZ55" s="17"/>
      <c r="FIA55" s="17"/>
      <c r="FIG55" s="17"/>
      <c r="FIH55" s="17"/>
      <c r="FII55" s="17"/>
      <c r="FIO55" s="17"/>
      <c r="FIP55" s="17"/>
      <c r="FIQ55" s="17"/>
      <c r="FIW55" s="17"/>
      <c r="FIX55" s="17"/>
      <c r="FIY55" s="17"/>
      <c r="FJE55" s="17"/>
      <c r="FJF55" s="17"/>
      <c r="FJG55" s="17"/>
      <c r="FJM55" s="17"/>
      <c r="FJN55" s="17"/>
      <c r="FJO55" s="17"/>
      <c r="FJU55" s="17"/>
      <c r="FJV55" s="17"/>
      <c r="FJW55" s="17"/>
      <c r="FKC55" s="17"/>
      <c r="FKD55" s="17"/>
      <c r="FKE55" s="17"/>
      <c r="FKK55" s="17"/>
      <c r="FKL55" s="17"/>
      <c r="FKM55" s="17"/>
      <c r="FKS55" s="17"/>
      <c r="FKT55" s="17"/>
      <c r="FKU55" s="17"/>
      <c r="FLA55" s="17"/>
      <c r="FLB55" s="17"/>
      <c r="FLC55" s="17"/>
      <c r="FLI55" s="17"/>
      <c r="FLJ55" s="17"/>
      <c r="FLK55" s="17"/>
      <c r="FLQ55" s="17"/>
      <c r="FLR55" s="17"/>
      <c r="FLS55" s="17"/>
      <c r="FLY55" s="17"/>
      <c r="FLZ55" s="17"/>
      <c r="FMA55" s="17"/>
      <c r="FMG55" s="17"/>
      <c r="FMH55" s="17"/>
      <c r="FMI55" s="17"/>
      <c r="FMO55" s="17"/>
      <c r="FMP55" s="17"/>
      <c r="FMQ55" s="17"/>
      <c r="FMW55" s="17"/>
      <c r="FMX55" s="17"/>
      <c r="FMY55" s="17"/>
      <c r="FNE55" s="17"/>
      <c r="FNF55" s="17"/>
      <c r="FNG55" s="17"/>
      <c r="FNM55" s="17"/>
      <c r="FNN55" s="17"/>
      <c r="FNO55" s="17"/>
      <c r="FNU55" s="17"/>
      <c r="FNV55" s="17"/>
      <c r="FNW55" s="17"/>
      <c r="FOC55" s="17"/>
      <c r="FOD55" s="17"/>
      <c r="FOE55" s="17"/>
      <c r="FOK55" s="17"/>
      <c r="FOL55" s="17"/>
      <c r="FOM55" s="17"/>
      <c r="FOS55" s="17"/>
      <c r="FOT55" s="17"/>
      <c r="FOU55" s="17"/>
      <c r="FPA55" s="17"/>
      <c r="FPB55" s="17"/>
      <c r="FPC55" s="17"/>
      <c r="FPI55" s="17"/>
      <c r="FPJ55" s="17"/>
      <c r="FPK55" s="17"/>
      <c r="FPQ55" s="17"/>
      <c r="FPR55" s="17"/>
      <c r="FPS55" s="17"/>
      <c r="FPY55" s="17"/>
      <c r="FPZ55" s="17"/>
      <c r="FQA55" s="17"/>
      <c r="FQG55" s="17"/>
      <c r="FQH55" s="17"/>
      <c r="FQI55" s="17"/>
      <c r="FQO55" s="17"/>
      <c r="FQP55" s="17"/>
      <c r="FQQ55" s="17"/>
      <c r="FQW55" s="17"/>
      <c r="FQX55" s="17"/>
      <c r="FQY55" s="17"/>
      <c r="FRE55" s="17"/>
      <c r="FRF55" s="17"/>
      <c r="FRG55" s="17"/>
      <c r="FRM55" s="17"/>
      <c r="FRN55" s="17"/>
      <c r="FRO55" s="17"/>
      <c r="FRU55" s="17"/>
      <c r="FRV55" s="17"/>
      <c r="FRW55" s="17"/>
      <c r="FSC55" s="17"/>
      <c r="FSD55" s="17"/>
      <c r="FSE55" s="17"/>
      <c r="FSK55" s="17"/>
      <c r="FSL55" s="17"/>
      <c r="FSM55" s="17"/>
      <c r="FSS55" s="17"/>
      <c r="FST55" s="17"/>
      <c r="FSU55" s="17"/>
      <c r="FTA55" s="17"/>
      <c r="FTB55" s="17"/>
      <c r="FTC55" s="17"/>
      <c r="FTI55" s="17"/>
      <c r="FTJ55" s="17"/>
      <c r="FTK55" s="17"/>
      <c r="FTQ55" s="17"/>
      <c r="FTR55" s="17"/>
      <c r="FTS55" s="17"/>
      <c r="FTY55" s="17"/>
      <c r="FTZ55" s="17"/>
      <c r="FUA55" s="17"/>
      <c r="FUG55" s="17"/>
      <c r="FUH55" s="17"/>
      <c r="FUI55" s="17"/>
      <c r="FUO55" s="17"/>
      <c r="FUP55" s="17"/>
      <c r="FUQ55" s="17"/>
      <c r="FUW55" s="17"/>
      <c r="FUX55" s="17"/>
      <c r="FUY55" s="17"/>
      <c r="FVE55" s="17"/>
      <c r="FVF55" s="17"/>
      <c r="FVG55" s="17"/>
      <c r="FVM55" s="17"/>
      <c r="FVN55" s="17"/>
      <c r="FVO55" s="17"/>
      <c r="FVU55" s="17"/>
      <c r="FVV55" s="17"/>
      <c r="FVW55" s="17"/>
      <c r="FWC55" s="17"/>
      <c r="FWD55" s="17"/>
      <c r="FWE55" s="17"/>
      <c r="FWK55" s="17"/>
      <c r="FWL55" s="17"/>
      <c r="FWM55" s="17"/>
      <c r="FWS55" s="17"/>
      <c r="FWT55" s="17"/>
      <c r="FWU55" s="17"/>
      <c r="FXA55" s="17"/>
      <c r="FXB55" s="17"/>
      <c r="FXC55" s="17"/>
      <c r="FXI55" s="17"/>
      <c r="FXJ55" s="17"/>
      <c r="FXK55" s="17"/>
      <c r="FXQ55" s="17"/>
      <c r="FXR55" s="17"/>
      <c r="FXS55" s="17"/>
      <c r="FXY55" s="17"/>
      <c r="FXZ55" s="17"/>
      <c r="FYA55" s="17"/>
      <c r="FYG55" s="17"/>
      <c r="FYH55" s="17"/>
      <c r="FYI55" s="17"/>
      <c r="FYO55" s="17"/>
      <c r="FYP55" s="17"/>
      <c r="FYQ55" s="17"/>
      <c r="FYW55" s="17"/>
      <c r="FYX55" s="17"/>
      <c r="FYY55" s="17"/>
      <c r="FZE55" s="17"/>
      <c r="FZF55" s="17"/>
      <c r="FZG55" s="17"/>
      <c r="FZM55" s="17"/>
      <c r="FZN55" s="17"/>
      <c r="FZO55" s="17"/>
      <c r="FZU55" s="17"/>
      <c r="FZV55" s="17"/>
      <c r="FZW55" s="17"/>
      <c r="GAC55" s="17"/>
      <c r="GAD55" s="17"/>
      <c r="GAE55" s="17"/>
      <c r="GAK55" s="17"/>
      <c r="GAL55" s="17"/>
      <c r="GAM55" s="17"/>
      <c r="GAS55" s="17"/>
      <c r="GAT55" s="17"/>
      <c r="GAU55" s="17"/>
      <c r="GBA55" s="17"/>
      <c r="GBB55" s="17"/>
      <c r="GBC55" s="17"/>
      <c r="GBI55" s="17"/>
      <c r="GBJ55" s="17"/>
      <c r="GBK55" s="17"/>
      <c r="GBQ55" s="17"/>
      <c r="GBR55" s="17"/>
      <c r="GBS55" s="17"/>
      <c r="GBY55" s="17"/>
      <c r="GBZ55" s="17"/>
      <c r="GCA55" s="17"/>
      <c r="GCG55" s="17"/>
      <c r="GCH55" s="17"/>
      <c r="GCI55" s="17"/>
      <c r="GCO55" s="17"/>
      <c r="GCP55" s="17"/>
      <c r="GCQ55" s="17"/>
      <c r="GCW55" s="17"/>
      <c r="GCX55" s="17"/>
      <c r="GCY55" s="17"/>
      <c r="GDE55" s="17"/>
      <c r="GDF55" s="17"/>
      <c r="GDG55" s="17"/>
      <c r="GDM55" s="17"/>
      <c r="GDN55" s="17"/>
      <c r="GDO55" s="17"/>
      <c r="GDU55" s="17"/>
      <c r="GDV55" s="17"/>
      <c r="GDW55" s="17"/>
      <c r="GEC55" s="17"/>
      <c r="GED55" s="17"/>
      <c r="GEE55" s="17"/>
      <c r="GEK55" s="17"/>
      <c r="GEL55" s="17"/>
      <c r="GEM55" s="17"/>
      <c r="GES55" s="17"/>
      <c r="GET55" s="17"/>
      <c r="GEU55" s="17"/>
      <c r="GFA55" s="17"/>
      <c r="GFB55" s="17"/>
      <c r="GFC55" s="17"/>
      <c r="GFI55" s="17"/>
      <c r="GFJ55" s="17"/>
      <c r="GFK55" s="17"/>
      <c r="GFQ55" s="17"/>
      <c r="GFR55" s="17"/>
      <c r="GFS55" s="17"/>
      <c r="GFY55" s="17"/>
      <c r="GFZ55" s="17"/>
      <c r="GGA55" s="17"/>
      <c r="GGG55" s="17"/>
      <c r="GGH55" s="17"/>
      <c r="GGI55" s="17"/>
      <c r="GGO55" s="17"/>
      <c r="GGP55" s="17"/>
      <c r="GGQ55" s="17"/>
      <c r="GGW55" s="17"/>
      <c r="GGX55" s="17"/>
      <c r="GGY55" s="17"/>
      <c r="GHE55" s="17"/>
      <c r="GHF55" s="17"/>
      <c r="GHG55" s="17"/>
      <c r="GHM55" s="17"/>
      <c r="GHN55" s="17"/>
      <c r="GHO55" s="17"/>
      <c r="GHU55" s="17"/>
      <c r="GHV55" s="17"/>
      <c r="GHW55" s="17"/>
      <c r="GIC55" s="17"/>
      <c r="GID55" s="17"/>
      <c r="GIE55" s="17"/>
      <c r="GIK55" s="17"/>
      <c r="GIL55" s="17"/>
      <c r="GIM55" s="17"/>
      <c r="GIS55" s="17"/>
      <c r="GIT55" s="17"/>
      <c r="GIU55" s="17"/>
      <c r="GJA55" s="17"/>
      <c r="GJB55" s="17"/>
      <c r="GJC55" s="17"/>
      <c r="GJI55" s="17"/>
      <c r="GJJ55" s="17"/>
      <c r="GJK55" s="17"/>
      <c r="GJQ55" s="17"/>
      <c r="GJR55" s="17"/>
      <c r="GJS55" s="17"/>
      <c r="GJY55" s="17"/>
      <c r="GJZ55" s="17"/>
      <c r="GKA55" s="17"/>
      <c r="GKG55" s="17"/>
      <c r="GKH55" s="17"/>
      <c r="GKI55" s="17"/>
      <c r="GKO55" s="17"/>
      <c r="GKP55" s="17"/>
      <c r="GKQ55" s="17"/>
      <c r="GKW55" s="17"/>
      <c r="GKX55" s="17"/>
      <c r="GKY55" s="17"/>
      <c r="GLE55" s="17"/>
      <c r="GLF55" s="17"/>
      <c r="GLG55" s="17"/>
      <c r="GLM55" s="17"/>
      <c r="GLN55" s="17"/>
      <c r="GLO55" s="17"/>
      <c r="GLU55" s="17"/>
      <c r="GLV55" s="17"/>
      <c r="GLW55" s="17"/>
      <c r="GMC55" s="17"/>
      <c r="GMD55" s="17"/>
      <c r="GME55" s="17"/>
      <c r="GMK55" s="17"/>
      <c r="GML55" s="17"/>
      <c r="GMM55" s="17"/>
      <c r="GMS55" s="17"/>
      <c r="GMT55" s="17"/>
      <c r="GMU55" s="17"/>
      <c r="GNA55" s="17"/>
      <c r="GNB55" s="17"/>
      <c r="GNC55" s="17"/>
      <c r="GNI55" s="17"/>
      <c r="GNJ55" s="17"/>
      <c r="GNK55" s="17"/>
      <c r="GNQ55" s="17"/>
      <c r="GNR55" s="17"/>
      <c r="GNS55" s="17"/>
      <c r="GNY55" s="17"/>
      <c r="GNZ55" s="17"/>
      <c r="GOA55" s="17"/>
      <c r="GOG55" s="17"/>
      <c r="GOH55" s="17"/>
      <c r="GOI55" s="17"/>
      <c r="GOO55" s="17"/>
      <c r="GOP55" s="17"/>
      <c r="GOQ55" s="17"/>
      <c r="GOW55" s="17"/>
      <c r="GOX55" s="17"/>
      <c r="GOY55" s="17"/>
      <c r="GPE55" s="17"/>
      <c r="GPF55" s="17"/>
      <c r="GPG55" s="17"/>
      <c r="GPM55" s="17"/>
      <c r="GPN55" s="17"/>
      <c r="GPO55" s="17"/>
      <c r="GPU55" s="17"/>
      <c r="GPV55" s="17"/>
      <c r="GPW55" s="17"/>
      <c r="GQC55" s="17"/>
      <c r="GQD55" s="17"/>
      <c r="GQE55" s="17"/>
      <c r="GQK55" s="17"/>
      <c r="GQL55" s="17"/>
      <c r="GQM55" s="17"/>
      <c r="GQS55" s="17"/>
      <c r="GQT55" s="17"/>
      <c r="GQU55" s="17"/>
      <c r="GRA55" s="17"/>
      <c r="GRB55" s="17"/>
      <c r="GRC55" s="17"/>
      <c r="GRI55" s="17"/>
      <c r="GRJ55" s="17"/>
      <c r="GRK55" s="17"/>
      <c r="GRQ55" s="17"/>
      <c r="GRR55" s="17"/>
      <c r="GRS55" s="17"/>
      <c r="GRY55" s="17"/>
      <c r="GRZ55" s="17"/>
      <c r="GSA55" s="17"/>
      <c r="GSG55" s="17"/>
      <c r="GSH55" s="17"/>
      <c r="GSI55" s="17"/>
      <c r="GSO55" s="17"/>
      <c r="GSP55" s="17"/>
      <c r="GSQ55" s="17"/>
      <c r="GSW55" s="17"/>
      <c r="GSX55" s="17"/>
      <c r="GSY55" s="17"/>
      <c r="GTE55" s="17"/>
      <c r="GTF55" s="17"/>
      <c r="GTG55" s="17"/>
      <c r="GTM55" s="17"/>
      <c r="GTN55" s="17"/>
      <c r="GTO55" s="17"/>
      <c r="GTU55" s="17"/>
      <c r="GTV55" s="17"/>
      <c r="GTW55" s="17"/>
      <c r="GUC55" s="17"/>
      <c r="GUD55" s="17"/>
      <c r="GUE55" s="17"/>
      <c r="GUK55" s="17"/>
      <c r="GUL55" s="17"/>
      <c r="GUM55" s="17"/>
      <c r="GUS55" s="17"/>
      <c r="GUT55" s="17"/>
      <c r="GUU55" s="17"/>
      <c r="GVA55" s="17"/>
      <c r="GVB55" s="17"/>
      <c r="GVC55" s="17"/>
      <c r="GVI55" s="17"/>
      <c r="GVJ55" s="17"/>
      <c r="GVK55" s="17"/>
      <c r="GVQ55" s="17"/>
      <c r="GVR55" s="17"/>
      <c r="GVS55" s="17"/>
      <c r="GVY55" s="17"/>
      <c r="GVZ55" s="17"/>
      <c r="GWA55" s="17"/>
      <c r="GWG55" s="17"/>
      <c r="GWH55" s="17"/>
      <c r="GWI55" s="17"/>
      <c r="GWO55" s="17"/>
      <c r="GWP55" s="17"/>
      <c r="GWQ55" s="17"/>
      <c r="GWW55" s="17"/>
      <c r="GWX55" s="17"/>
      <c r="GWY55" s="17"/>
      <c r="GXE55" s="17"/>
      <c r="GXF55" s="17"/>
      <c r="GXG55" s="17"/>
      <c r="GXM55" s="17"/>
      <c r="GXN55" s="17"/>
      <c r="GXO55" s="17"/>
      <c r="GXU55" s="17"/>
      <c r="GXV55" s="17"/>
      <c r="GXW55" s="17"/>
      <c r="GYC55" s="17"/>
      <c r="GYD55" s="17"/>
      <c r="GYE55" s="17"/>
      <c r="GYK55" s="17"/>
      <c r="GYL55" s="17"/>
      <c r="GYM55" s="17"/>
      <c r="GYS55" s="17"/>
      <c r="GYT55" s="17"/>
      <c r="GYU55" s="17"/>
      <c r="GZA55" s="17"/>
      <c r="GZB55" s="17"/>
      <c r="GZC55" s="17"/>
      <c r="GZI55" s="17"/>
      <c r="GZJ55" s="17"/>
      <c r="GZK55" s="17"/>
      <c r="GZQ55" s="17"/>
      <c r="GZR55" s="17"/>
      <c r="GZS55" s="17"/>
      <c r="GZY55" s="17"/>
      <c r="GZZ55" s="17"/>
      <c r="HAA55" s="17"/>
      <c r="HAG55" s="17"/>
      <c r="HAH55" s="17"/>
      <c r="HAI55" s="17"/>
      <c r="HAO55" s="17"/>
      <c r="HAP55" s="17"/>
      <c r="HAQ55" s="17"/>
      <c r="HAW55" s="17"/>
      <c r="HAX55" s="17"/>
      <c r="HAY55" s="17"/>
      <c r="HBE55" s="17"/>
      <c r="HBF55" s="17"/>
      <c r="HBG55" s="17"/>
      <c r="HBM55" s="17"/>
      <c r="HBN55" s="17"/>
      <c r="HBO55" s="17"/>
      <c r="HBU55" s="17"/>
      <c r="HBV55" s="17"/>
      <c r="HBW55" s="17"/>
      <c r="HCC55" s="17"/>
      <c r="HCD55" s="17"/>
      <c r="HCE55" s="17"/>
      <c r="HCK55" s="17"/>
      <c r="HCL55" s="17"/>
      <c r="HCM55" s="17"/>
      <c r="HCS55" s="17"/>
      <c r="HCT55" s="17"/>
      <c r="HCU55" s="17"/>
      <c r="HDA55" s="17"/>
      <c r="HDB55" s="17"/>
      <c r="HDC55" s="17"/>
      <c r="HDI55" s="17"/>
      <c r="HDJ55" s="17"/>
      <c r="HDK55" s="17"/>
      <c r="HDQ55" s="17"/>
      <c r="HDR55" s="17"/>
      <c r="HDS55" s="17"/>
      <c r="HDY55" s="17"/>
      <c r="HDZ55" s="17"/>
      <c r="HEA55" s="17"/>
      <c r="HEG55" s="17"/>
      <c r="HEH55" s="17"/>
      <c r="HEI55" s="17"/>
      <c r="HEO55" s="17"/>
      <c r="HEP55" s="17"/>
      <c r="HEQ55" s="17"/>
      <c r="HEW55" s="17"/>
      <c r="HEX55" s="17"/>
      <c r="HEY55" s="17"/>
      <c r="HFE55" s="17"/>
      <c r="HFF55" s="17"/>
      <c r="HFG55" s="17"/>
      <c r="HFM55" s="17"/>
      <c r="HFN55" s="17"/>
      <c r="HFO55" s="17"/>
      <c r="HFU55" s="17"/>
      <c r="HFV55" s="17"/>
      <c r="HFW55" s="17"/>
      <c r="HGC55" s="17"/>
      <c r="HGD55" s="17"/>
      <c r="HGE55" s="17"/>
      <c r="HGK55" s="17"/>
      <c r="HGL55" s="17"/>
      <c r="HGM55" s="17"/>
      <c r="HGS55" s="17"/>
      <c r="HGT55" s="17"/>
      <c r="HGU55" s="17"/>
      <c r="HHA55" s="17"/>
      <c r="HHB55" s="17"/>
      <c r="HHC55" s="17"/>
      <c r="HHI55" s="17"/>
      <c r="HHJ55" s="17"/>
      <c r="HHK55" s="17"/>
      <c r="HHQ55" s="17"/>
      <c r="HHR55" s="17"/>
      <c r="HHS55" s="17"/>
      <c r="HHY55" s="17"/>
      <c r="HHZ55" s="17"/>
      <c r="HIA55" s="17"/>
      <c r="HIG55" s="17"/>
      <c r="HIH55" s="17"/>
      <c r="HII55" s="17"/>
      <c r="HIO55" s="17"/>
      <c r="HIP55" s="17"/>
      <c r="HIQ55" s="17"/>
      <c r="HIW55" s="17"/>
      <c r="HIX55" s="17"/>
      <c r="HIY55" s="17"/>
      <c r="HJE55" s="17"/>
      <c r="HJF55" s="17"/>
      <c r="HJG55" s="17"/>
      <c r="HJM55" s="17"/>
      <c r="HJN55" s="17"/>
      <c r="HJO55" s="17"/>
      <c r="HJU55" s="17"/>
      <c r="HJV55" s="17"/>
      <c r="HJW55" s="17"/>
      <c r="HKC55" s="17"/>
      <c r="HKD55" s="17"/>
      <c r="HKE55" s="17"/>
      <c r="HKK55" s="17"/>
      <c r="HKL55" s="17"/>
      <c r="HKM55" s="17"/>
      <c r="HKS55" s="17"/>
      <c r="HKT55" s="17"/>
      <c r="HKU55" s="17"/>
      <c r="HLA55" s="17"/>
      <c r="HLB55" s="17"/>
      <c r="HLC55" s="17"/>
      <c r="HLI55" s="17"/>
      <c r="HLJ55" s="17"/>
      <c r="HLK55" s="17"/>
      <c r="HLQ55" s="17"/>
      <c r="HLR55" s="17"/>
      <c r="HLS55" s="17"/>
      <c r="HLY55" s="17"/>
      <c r="HLZ55" s="17"/>
      <c r="HMA55" s="17"/>
      <c r="HMG55" s="17"/>
      <c r="HMH55" s="17"/>
      <c r="HMI55" s="17"/>
      <c r="HMO55" s="17"/>
      <c r="HMP55" s="17"/>
      <c r="HMQ55" s="17"/>
      <c r="HMW55" s="17"/>
      <c r="HMX55" s="17"/>
      <c r="HMY55" s="17"/>
      <c r="HNE55" s="17"/>
      <c r="HNF55" s="17"/>
      <c r="HNG55" s="17"/>
      <c r="HNM55" s="17"/>
      <c r="HNN55" s="17"/>
      <c r="HNO55" s="17"/>
      <c r="HNU55" s="17"/>
      <c r="HNV55" s="17"/>
      <c r="HNW55" s="17"/>
      <c r="HOC55" s="17"/>
      <c r="HOD55" s="17"/>
      <c r="HOE55" s="17"/>
      <c r="HOK55" s="17"/>
      <c r="HOL55" s="17"/>
      <c r="HOM55" s="17"/>
      <c r="HOS55" s="17"/>
      <c r="HOT55" s="17"/>
      <c r="HOU55" s="17"/>
      <c r="HPA55" s="17"/>
      <c r="HPB55" s="17"/>
      <c r="HPC55" s="17"/>
      <c r="HPI55" s="17"/>
      <c r="HPJ55" s="17"/>
      <c r="HPK55" s="17"/>
      <c r="HPQ55" s="17"/>
      <c r="HPR55" s="17"/>
      <c r="HPS55" s="17"/>
      <c r="HPY55" s="17"/>
      <c r="HPZ55" s="17"/>
      <c r="HQA55" s="17"/>
      <c r="HQG55" s="17"/>
      <c r="HQH55" s="17"/>
      <c r="HQI55" s="17"/>
      <c r="HQO55" s="17"/>
      <c r="HQP55" s="17"/>
      <c r="HQQ55" s="17"/>
      <c r="HQW55" s="17"/>
      <c r="HQX55" s="17"/>
      <c r="HQY55" s="17"/>
      <c r="HRE55" s="17"/>
      <c r="HRF55" s="17"/>
      <c r="HRG55" s="17"/>
      <c r="HRM55" s="17"/>
      <c r="HRN55" s="17"/>
      <c r="HRO55" s="17"/>
      <c r="HRU55" s="17"/>
      <c r="HRV55" s="17"/>
      <c r="HRW55" s="17"/>
      <c r="HSC55" s="17"/>
      <c r="HSD55" s="17"/>
      <c r="HSE55" s="17"/>
      <c r="HSK55" s="17"/>
      <c r="HSL55" s="17"/>
      <c r="HSM55" s="17"/>
      <c r="HSS55" s="17"/>
      <c r="HST55" s="17"/>
      <c r="HSU55" s="17"/>
      <c r="HTA55" s="17"/>
      <c r="HTB55" s="17"/>
      <c r="HTC55" s="17"/>
      <c r="HTI55" s="17"/>
      <c r="HTJ55" s="17"/>
      <c r="HTK55" s="17"/>
      <c r="HTQ55" s="17"/>
      <c r="HTR55" s="17"/>
      <c r="HTS55" s="17"/>
      <c r="HTY55" s="17"/>
      <c r="HTZ55" s="17"/>
      <c r="HUA55" s="17"/>
      <c r="HUG55" s="17"/>
      <c r="HUH55" s="17"/>
      <c r="HUI55" s="17"/>
      <c r="HUO55" s="17"/>
      <c r="HUP55" s="17"/>
      <c r="HUQ55" s="17"/>
      <c r="HUW55" s="17"/>
      <c r="HUX55" s="17"/>
      <c r="HUY55" s="17"/>
      <c r="HVE55" s="17"/>
      <c r="HVF55" s="17"/>
      <c r="HVG55" s="17"/>
      <c r="HVM55" s="17"/>
      <c r="HVN55" s="17"/>
      <c r="HVO55" s="17"/>
      <c r="HVU55" s="17"/>
      <c r="HVV55" s="17"/>
      <c r="HVW55" s="17"/>
      <c r="HWC55" s="17"/>
      <c r="HWD55" s="17"/>
      <c r="HWE55" s="17"/>
      <c r="HWK55" s="17"/>
      <c r="HWL55" s="17"/>
      <c r="HWM55" s="17"/>
      <c r="HWS55" s="17"/>
      <c r="HWT55" s="17"/>
      <c r="HWU55" s="17"/>
      <c r="HXA55" s="17"/>
      <c r="HXB55" s="17"/>
      <c r="HXC55" s="17"/>
      <c r="HXI55" s="17"/>
      <c r="HXJ55" s="17"/>
      <c r="HXK55" s="17"/>
      <c r="HXQ55" s="17"/>
      <c r="HXR55" s="17"/>
      <c r="HXS55" s="17"/>
      <c r="HXY55" s="17"/>
      <c r="HXZ55" s="17"/>
      <c r="HYA55" s="17"/>
      <c r="HYG55" s="17"/>
      <c r="HYH55" s="17"/>
      <c r="HYI55" s="17"/>
      <c r="HYO55" s="17"/>
      <c r="HYP55" s="17"/>
      <c r="HYQ55" s="17"/>
      <c r="HYW55" s="17"/>
      <c r="HYX55" s="17"/>
      <c r="HYY55" s="17"/>
      <c r="HZE55" s="17"/>
      <c r="HZF55" s="17"/>
      <c r="HZG55" s="17"/>
      <c r="HZM55" s="17"/>
      <c r="HZN55" s="17"/>
      <c r="HZO55" s="17"/>
      <c r="HZU55" s="17"/>
      <c r="HZV55" s="17"/>
      <c r="HZW55" s="17"/>
      <c r="IAC55" s="17"/>
      <c r="IAD55" s="17"/>
      <c r="IAE55" s="17"/>
      <c r="IAK55" s="17"/>
      <c r="IAL55" s="17"/>
      <c r="IAM55" s="17"/>
      <c r="IAS55" s="17"/>
      <c r="IAT55" s="17"/>
      <c r="IAU55" s="17"/>
      <c r="IBA55" s="17"/>
      <c r="IBB55" s="17"/>
      <c r="IBC55" s="17"/>
      <c r="IBI55" s="17"/>
      <c r="IBJ55" s="17"/>
      <c r="IBK55" s="17"/>
      <c r="IBQ55" s="17"/>
      <c r="IBR55" s="17"/>
      <c r="IBS55" s="17"/>
      <c r="IBY55" s="17"/>
      <c r="IBZ55" s="17"/>
      <c r="ICA55" s="17"/>
      <c r="ICG55" s="17"/>
      <c r="ICH55" s="17"/>
      <c r="ICI55" s="17"/>
      <c r="ICO55" s="17"/>
      <c r="ICP55" s="17"/>
      <c r="ICQ55" s="17"/>
      <c r="ICW55" s="17"/>
      <c r="ICX55" s="17"/>
      <c r="ICY55" s="17"/>
      <c r="IDE55" s="17"/>
      <c r="IDF55" s="17"/>
      <c r="IDG55" s="17"/>
      <c r="IDM55" s="17"/>
      <c r="IDN55" s="17"/>
      <c r="IDO55" s="17"/>
      <c r="IDU55" s="17"/>
      <c r="IDV55" s="17"/>
      <c r="IDW55" s="17"/>
      <c r="IEC55" s="17"/>
      <c r="IED55" s="17"/>
      <c r="IEE55" s="17"/>
      <c r="IEK55" s="17"/>
      <c r="IEL55" s="17"/>
      <c r="IEM55" s="17"/>
      <c r="IES55" s="17"/>
      <c r="IET55" s="17"/>
      <c r="IEU55" s="17"/>
      <c r="IFA55" s="17"/>
      <c r="IFB55" s="17"/>
      <c r="IFC55" s="17"/>
      <c r="IFI55" s="17"/>
      <c r="IFJ55" s="17"/>
      <c r="IFK55" s="17"/>
      <c r="IFQ55" s="17"/>
      <c r="IFR55" s="17"/>
      <c r="IFS55" s="17"/>
      <c r="IFY55" s="17"/>
      <c r="IFZ55" s="17"/>
      <c r="IGA55" s="17"/>
      <c r="IGG55" s="17"/>
      <c r="IGH55" s="17"/>
      <c r="IGI55" s="17"/>
      <c r="IGO55" s="17"/>
      <c r="IGP55" s="17"/>
      <c r="IGQ55" s="17"/>
      <c r="IGW55" s="17"/>
      <c r="IGX55" s="17"/>
      <c r="IGY55" s="17"/>
      <c r="IHE55" s="17"/>
      <c r="IHF55" s="17"/>
      <c r="IHG55" s="17"/>
      <c r="IHM55" s="17"/>
      <c r="IHN55" s="17"/>
      <c r="IHO55" s="17"/>
      <c r="IHU55" s="17"/>
      <c r="IHV55" s="17"/>
      <c r="IHW55" s="17"/>
      <c r="IIC55" s="17"/>
      <c r="IID55" s="17"/>
      <c r="IIE55" s="17"/>
      <c r="IIK55" s="17"/>
      <c r="IIL55" s="17"/>
      <c r="IIM55" s="17"/>
      <c r="IIS55" s="17"/>
      <c r="IIT55" s="17"/>
      <c r="IIU55" s="17"/>
      <c r="IJA55" s="17"/>
      <c r="IJB55" s="17"/>
      <c r="IJC55" s="17"/>
      <c r="IJI55" s="17"/>
      <c r="IJJ55" s="17"/>
      <c r="IJK55" s="17"/>
      <c r="IJQ55" s="17"/>
      <c r="IJR55" s="17"/>
      <c r="IJS55" s="17"/>
      <c r="IJY55" s="17"/>
      <c r="IJZ55" s="17"/>
      <c r="IKA55" s="17"/>
      <c r="IKG55" s="17"/>
      <c r="IKH55" s="17"/>
      <c r="IKI55" s="17"/>
      <c r="IKO55" s="17"/>
      <c r="IKP55" s="17"/>
      <c r="IKQ55" s="17"/>
      <c r="IKW55" s="17"/>
      <c r="IKX55" s="17"/>
      <c r="IKY55" s="17"/>
      <c r="ILE55" s="17"/>
      <c r="ILF55" s="17"/>
      <c r="ILG55" s="17"/>
      <c r="ILM55" s="17"/>
      <c r="ILN55" s="17"/>
      <c r="ILO55" s="17"/>
      <c r="ILU55" s="17"/>
      <c r="ILV55" s="17"/>
      <c r="ILW55" s="17"/>
      <c r="IMC55" s="17"/>
      <c r="IMD55" s="17"/>
      <c r="IME55" s="17"/>
      <c r="IMK55" s="17"/>
      <c r="IML55" s="17"/>
      <c r="IMM55" s="17"/>
      <c r="IMS55" s="17"/>
      <c r="IMT55" s="17"/>
      <c r="IMU55" s="17"/>
      <c r="INA55" s="17"/>
      <c r="INB55" s="17"/>
      <c r="INC55" s="17"/>
      <c r="INI55" s="17"/>
      <c r="INJ55" s="17"/>
      <c r="INK55" s="17"/>
      <c r="INQ55" s="17"/>
      <c r="INR55" s="17"/>
      <c r="INS55" s="17"/>
      <c r="INY55" s="17"/>
      <c r="INZ55" s="17"/>
      <c r="IOA55" s="17"/>
      <c r="IOG55" s="17"/>
      <c r="IOH55" s="17"/>
      <c r="IOI55" s="17"/>
      <c r="IOO55" s="17"/>
      <c r="IOP55" s="17"/>
      <c r="IOQ55" s="17"/>
      <c r="IOW55" s="17"/>
      <c r="IOX55" s="17"/>
      <c r="IOY55" s="17"/>
      <c r="IPE55" s="17"/>
      <c r="IPF55" s="17"/>
      <c r="IPG55" s="17"/>
      <c r="IPM55" s="17"/>
      <c r="IPN55" s="17"/>
      <c r="IPO55" s="17"/>
      <c r="IPU55" s="17"/>
      <c r="IPV55" s="17"/>
      <c r="IPW55" s="17"/>
      <c r="IQC55" s="17"/>
      <c r="IQD55" s="17"/>
      <c r="IQE55" s="17"/>
      <c r="IQK55" s="17"/>
      <c r="IQL55" s="17"/>
      <c r="IQM55" s="17"/>
      <c r="IQS55" s="17"/>
      <c r="IQT55" s="17"/>
      <c r="IQU55" s="17"/>
      <c r="IRA55" s="17"/>
      <c r="IRB55" s="17"/>
      <c r="IRC55" s="17"/>
      <c r="IRI55" s="17"/>
      <c r="IRJ55" s="17"/>
      <c r="IRK55" s="17"/>
      <c r="IRQ55" s="17"/>
      <c r="IRR55" s="17"/>
      <c r="IRS55" s="17"/>
      <c r="IRY55" s="17"/>
      <c r="IRZ55" s="17"/>
      <c r="ISA55" s="17"/>
      <c r="ISG55" s="17"/>
      <c r="ISH55" s="17"/>
      <c r="ISI55" s="17"/>
      <c r="ISO55" s="17"/>
      <c r="ISP55" s="17"/>
      <c r="ISQ55" s="17"/>
      <c r="ISW55" s="17"/>
      <c r="ISX55" s="17"/>
      <c r="ISY55" s="17"/>
      <c r="ITE55" s="17"/>
      <c r="ITF55" s="17"/>
      <c r="ITG55" s="17"/>
      <c r="ITM55" s="17"/>
      <c r="ITN55" s="17"/>
      <c r="ITO55" s="17"/>
      <c r="ITU55" s="17"/>
      <c r="ITV55" s="17"/>
      <c r="ITW55" s="17"/>
      <c r="IUC55" s="17"/>
      <c r="IUD55" s="17"/>
      <c r="IUE55" s="17"/>
      <c r="IUK55" s="17"/>
      <c r="IUL55" s="17"/>
      <c r="IUM55" s="17"/>
      <c r="IUS55" s="17"/>
      <c r="IUT55" s="17"/>
      <c r="IUU55" s="17"/>
      <c r="IVA55" s="17"/>
      <c r="IVB55" s="17"/>
      <c r="IVC55" s="17"/>
      <c r="IVI55" s="17"/>
      <c r="IVJ55" s="17"/>
      <c r="IVK55" s="17"/>
      <c r="IVQ55" s="17"/>
      <c r="IVR55" s="17"/>
      <c r="IVS55" s="17"/>
      <c r="IVY55" s="17"/>
      <c r="IVZ55" s="17"/>
      <c r="IWA55" s="17"/>
      <c r="IWG55" s="17"/>
      <c r="IWH55" s="17"/>
      <c r="IWI55" s="17"/>
      <c r="IWO55" s="17"/>
      <c r="IWP55" s="17"/>
      <c r="IWQ55" s="17"/>
      <c r="IWW55" s="17"/>
      <c r="IWX55" s="17"/>
      <c r="IWY55" s="17"/>
      <c r="IXE55" s="17"/>
      <c r="IXF55" s="17"/>
      <c r="IXG55" s="17"/>
      <c r="IXM55" s="17"/>
      <c r="IXN55" s="17"/>
      <c r="IXO55" s="17"/>
      <c r="IXU55" s="17"/>
      <c r="IXV55" s="17"/>
      <c r="IXW55" s="17"/>
      <c r="IYC55" s="17"/>
      <c r="IYD55" s="17"/>
      <c r="IYE55" s="17"/>
      <c r="IYK55" s="17"/>
      <c r="IYL55" s="17"/>
      <c r="IYM55" s="17"/>
      <c r="IYS55" s="17"/>
      <c r="IYT55" s="17"/>
      <c r="IYU55" s="17"/>
      <c r="IZA55" s="17"/>
      <c r="IZB55" s="17"/>
      <c r="IZC55" s="17"/>
      <c r="IZI55" s="17"/>
      <c r="IZJ55" s="17"/>
      <c r="IZK55" s="17"/>
      <c r="IZQ55" s="17"/>
      <c r="IZR55" s="17"/>
      <c r="IZS55" s="17"/>
      <c r="IZY55" s="17"/>
      <c r="IZZ55" s="17"/>
      <c r="JAA55" s="17"/>
      <c r="JAG55" s="17"/>
      <c r="JAH55" s="17"/>
      <c r="JAI55" s="17"/>
      <c r="JAO55" s="17"/>
      <c r="JAP55" s="17"/>
      <c r="JAQ55" s="17"/>
      <c r="JAW55" s="17"/>
      <c r="JAX55" s="17"/>
      <c r="JAY55" s="17"/>
      <c r="JBE55" s="17"/>
      <c r="JBF55" s="17"/>
      <c r="JBG55" s="17"/>
      <c r="JBM55" s="17"/>
      <c r="JBN55" s="17"/>
      <c r="JBO55" s="17"/>
      <c r="JBU55" s="17"/>
      <c r="JBV55" s="17"/>
      <c r="JBW55" s="17"/>
      <c r="JCC55" s="17"/>
      <c r="JCD55" s="17"/>
      <c r="JCE55" s="17"/>
      <c r="JCK55" s="17"/>
      <c r="JCL55" s="17"/>
      <c r="JCM55" s="17"/>
      <c r="JCS55" s="17"/>
      <c r="JCT55" s="17"/>
      <c r="JCU55" s="17"/>
      <c r="JDA55" s="17"/>
      <c r="JDB55" s="17"/>
      <c r="JDC55" s="17"/>
      <c r="JDI55" s="17"/>
      <c r="JDJ55" s="17"/>
      <c r="JDK55" s="17"/>
      <c r="JDQ55" s="17"/>
      <c r="JDR55" s="17"/>
      <c r="JDS55" s="17"/>
      <c r="JDY55" s="17"/>
      <c r="JDZ55" s="17"/>
      <c r="JEA55" s="17"/>
      <c r="JEG55" s="17"/>
      <c r="JEH55" s="17"/>
      <c r="JEI55" s="17"/>
      <c r="JEO55" s="17"/>
      <c r="JEP55" s="17"/>
      <c r="JEQ55" s="17"/>
      <c r="JEW55" s="17"/>
      <c r="JEX55" s="17"/>
      <c r="JEY55" s="17"/>
      <c r="JFE55" s="17"/>
      <c r="JFF55" s="17"/>
      <c r="JFG55" s="17"/>
      <c r="JFM55" s="17"/>
      <c r="JFN55" s="17"/>
      <c r="JFO55" s="17"/>
      <c r="JFU55" s="17"/>
      <c r="JFV55" s="17"/>
      <c r="JFW55" s="17"/>
      <c r="JGC55" s="17"/>
      <c r="JGD55" s="17"/>
      <c r="JGE55" s="17"/>
      <c r="JGK55" s="17"/>
      <c r="JGL55" s="17"/>
      <c r="JGM55" s="17"/>
      <c r="JGS55" s="17"/>
      <c r="JGT55" s="17"/>
      <c r="JGU55" s="17"/>
      <c r="JHA55" s="17"/>
      <c r="JHB55" s="17"/>
      <c r="JHC55" s="17"/>
      <c r="JHI55" s="17"/>
      <c r="JHJ55" s="17"/>
      <c r="JHK55" s="17"/>
      <c r="JHQ55" s="17"/>
      <c r="JHR55" s="17"/>
      <c r="JHS55" s="17"/>
      <c r="JHY55" s="17"/>
      <c r="JHZ55" s="17"/>
      <c r="JIA55" s="17"/>
      <c r="JIG55" s="17"/>
      <c r="JIH55" s="17"/>
      <c r="JII55" s="17"/>
      <c r="JIO55" s="17"/>
      <c r="JIP55" s="17"/>
      <c r="JIQ55" s="17"/>
      <c r="JIW55" s="17"/>
      <c r="JIX55" s="17"/>
      <c r="JIY55" s="17"/>
      <c r="JJE55" s="17"/>
      <c r="JJF55" s="17"/>
      <c r="JJG55" s="17"/>
      <c r="JJM55" s="17"/>
      <c r="JJN55" s="17"/>
      <c r="JJO55" s="17"/>
      <c r="JJU55" s="17"/>
      <c r="JJV55" s="17"/>
      <c r="JJW55" s="17"/>
      <c r="JKC55" s="17"/>
      <c r="JKD55" s="17"/>
      <c r="JKE55" s="17"/>
      <c r="JKK55" s="17"/>
      <c r="JKL55" s="17"/>
      <c r="JKM55" s="17"/>
      <c r="JKS55" s="17"/>
      <c r="JKT55" s="17"/>
      <c r="JKU55" s="17"/>
      <c r="JLA55" s="17"/>
      <c r="JLB55" s="17"/>
      <c r="JLC55" s="17"/>
      <c r="JLI55" s="17"/>
      <c r="JLJ55" s="17"/>
      <c r="JLK55" s="17"/>
      <c r="JLQ55" s="17"/>
      <c r="JLR55" s="17"/>
      <c r="JLS55" s="17"/>
      <c r="JLY55" s="17"/>
      <c r="JLZ55" s="17"/>
      <c r="JMA55" s="17"/>
      <c r="JMG55" s="17"/>
      <c r="JMH55" s="17"/>
      <c r="JMI55" s="17"/>
      <c r="JMO55" s="17"/>
      <c r="JMP55" s="17"/>
      <c r="JMQ55" s="17"/>
      <c r="JMW55" s="17"/>
      <c r="JMX55" s="17"/>
      <c r="JMY55" s="17"/>
      <c r="JNE55" s="17"/>
      <c r="JNF55" s="17"/>
      <c r="JNG55" s="17"/>
      <c r="JNM55" s="17"/>
      <c r="JNN55" s="17"/>
      <c r="JNO55" s="17"/>
      <c r="JNU55" s="17"/>
      <c r="JNV55" s="17"/>
      <c r="JNW55" s="17"/>
      <c r="JOC55" s="17"/>
      <c r="JOD55" s="17"/>
      <c r="JOE55" s="17"/>
      <c r="JOK55" s="17"/>
      <c r="JOL55" s="17"/>
      <c r="JOM55" s="17"/>
      <c r="JOS55" s="17"/>
      <c r="JOT55" s="17"/>
      <c r="JOU55" s="17"/>
      <c r="JPA55" s="17"/>
      <c r="JPB55" s="17"/>
      <c r="JPC55" s="17"/>
      <c r="JPI55" s="17"/>
      <c r="JPJ55" s="17"/>
      <c r="JPK55" s="17"/>
      <c r="JPQ55" s="17"/>
      <c r="JPR55" s="17"/>
      <c r="JPS55" s="17"/>
      <c r="JPY55" s="17"/>
      <c r="JPZ55" s="17"/>
      <c r="JQA55" s="17"/>
      <c r="JQG55" s="17"/>
      <c r="JQH55" s="17"/>
      <c r="JQI55" s="17"/>
      <c r="JQO55" s="17"/>
      <c r="JQP55" s="17"/>
      <c r="JQQ55" s="17"/>
      <c r="JQW55" s="17"/>
      <c r="JQX55" s="17"/>
      <c r="JQY55" s="17"/>
      <c r="JRE55" s="17"/>
      <c r="JRF55" s="17"/>
      <c r="JRG55" s="17"/>
      <c r="JRM55" s="17"/>
      <c r="JRN55" s="17"/>
      <c r="JRO55" s="17"/>
      <c r="JRU55" s="17"/>
      <c r="JRV55" s="17"/>
      <c r="JRW55" s="17"/>
      <c r="JSC55" s="17"/>
      <c r="JSD55" s="17"/>
      <c r="JSE55" s="17"/>
      <c r="JSK55" s="17"/>
      <c r="JSL55" s="17"/>
      <c r="JSM55" s="17"/>
      <c r="JSS55" s="17"/>
      <c r="JST55" s="17"/>
      <c r="JSU55" s="17"/>
      <c r="JTA55" s="17"/>
      <c r="JTB55" s="17"/>
      <c r="JTC55" s="17"/>
      <c r="JTI55" s="17"/>
      <c r="JTJ55" s="17"/>
      <c r="JTK55" s="17"/>
      <c r="JTQ55" s="17"/>
      <c r="JTR55" s="17"/>
      <c r="JTS55" s="17"/>
      <c r="JTY55" s="17"/>
      <c r="JTZ55" s="17"/>
      <c r="JUA55" s="17"/>
      <c r="JUG55" s="17"/>
      <c r="JUH55" s="17"/>
      <c r="JUI55" s="17"/>
      <c r="JUO55" s="17"/>
      <c r="JUP55" s="17"/>
      <c r="JUQ55" s="17"/>
      <c r="JUW55" s="17"/>
      <c r="JUX55" s="17"/>
      <c r="JUY55" s="17"/>
      <c r="JVE55" s="17"/>
      <c r="JVF55" s="17"/>
      <c r="JVG55" s="17"/>
      <c r="JVM55" s="17"/>
      <c r="JVN55" s="17"/>
      <c r="JVO55" s="17"/>
      <c r="JVU55" s="17"/>
      <c r="JVV55" s="17"/>
      <c r="JVW55" s="17"/>
      <c r="JWC55" s="17"/>
      <c r="JWD55" s="17"/>
      <c r="JWE55" s="17"/>
      <c r="JWK55" s="17"/>
      <c r="JWL55" s="17"/>
      <c r="JWM55" s="17"/>
      <c r="JWS55" s="17"/>
      <c r="JWT55" s="17"/>
      <c r="JWU55" s="17"/>
      <c r="JXA55" s="17"/>
      <c r="JXB55" s="17"/>
      <c r="JXC55" s="17"/>
      <c r="JXI55" s="17"/>
      <c r="JXJ55" s="17"/>
      <c r="JXK55" s="17"/>
      <c r="JXQ55" s="17"/>
      <c r="JXR55" s="17"/>
      <c r="JXS55" s="17"/>
      <c r="JXY55" s="17"/>
      <c r="JXZ55" s="17"/>
      <c r="JYA55" s="17"/>
      <c r="JYG55" s="17"/>
      <c r="JYH55" s="17"/>
      <c r="JYI55" s="17"/>
      <c r="JYO55" s="17"/>
      <c r="JYP55" s="17"/>
      <c r="JYQ55" s="17"/>
      <c r="JYW55" s="17"/>
      <c r="JYX55" s="17"/>
      <c r="JYY55" s="17"/>
      <c r="JZE55" s="17"/>
      <c r="JZF55" s="17"/>
      <c r="JZG55" s="17"/>
      <c r="JZM55" s="17"/>
      <c r="JZN55" s="17"/>
      <c r="JZO55" s="17"/>
      <c r="JZU55" s="17"/>
      <c r="JZV55" s="17"/>
      <c r="JZW55" s="17"/>
      <c r="KAC55" s="17"/>
      <c r="KAD55" s="17"/>
      <c r="KAE55" s="17"/>
      <c r="KAK55" s="17"/>
      <c r="KAL55" s="17"/>
      <c r="KAM55" s="17"/>
      <c r="KAS55" s="17"/>
      <c r="KAT55" s="17"/>
      <c r="KAU55" s="17"/>
      <c r="KBA55" s="17"/>
      <c r="KBB55" s="17"/>
      <c r="KBC55" s="17"/>
      <c r="KBI55" s="17"/>
      <c r="KBJ55" s="17"/>
      <c r="KBK55" s="17"/>
      <c r="KBQ55" s="17"/>
      <c r="KBR55" s="17"/>
      <c r="KBS55" s="17"/>
      <c r="KBY55" s="17"/>
      <c r="KBZ55" s="17"/>
      <c r="KCA55" s="17"/>
      <c r="KCG55" s="17"/>
      <c r="KCH55" s="17"/>
      <c r="KCI55" s="17"/>
      <c r="KCO55" s="17"/>
      <c r="KCP55" s="17"/>
      <c r="KCQ55" s="17"/>
      <c r="KCW55" s="17"/>
      <c r="KCX55" s="17"/>
      <c r="KCY55" s="17"/>
      <c r="KDE55" s="17"/>
      <c r="KDF55" s="17"/>
      <c r="KDG55" s="17"/>
      <c r="KDM55" s="17"/>
      <c r="KDN55" s="17"/>
      <c r="KDO55" s="17"/>
      <c r="KDU55" s="17"/>
      <c r="KDV55" s="17"/>
      <c r="KDW55" s="17"/>
      <c r="KEC55" s="17"/>
      <c r="KED55" s="17"/>
      <c r="KEE55" s="17"/>
      <c r="KEK55" s="17"/>
      <c r="KEL55" s="17"/>
      <c r="KEM55" s="17"/>
      <c r="KES55" s="17"/>
      <c r="KET55" s="17"/>
      <c r="KEU55" s="17"/>
      <c r="KFA55" s="17"/>
      <c r="KFB55" s="17"/>
      <c r="KFC55" s="17"/>
      <c r="KFI55" s="17"/>
      <c r="KFJ55" s="17"/>
      <c r="KFK55" s="17"/>
      <c r="KFQ55" s="17"/>
      <c r="KFR55" s="17"/>
      <c r="KFS55" s="17"/>
      <c r="KFY55" s="17"/>
      <c r="KFZ55" s="17"/>
      <c r="KGA55" s="17"/>
      <c r="KGG55" s="17"/>
      <c r="KGH55" s="17"/>
      <c r="KGI55" s="17"/>
      <c r="KGO55" s="17"/>
      <c r="KGP55" s="17"/>
      <c r="KGQ55" s="17"/>
      <c r="KGW55" s="17"/>
      <c r="KGX55" s="17"/>
      <c r="KGY55" s="17"/>
      <c r="KHE55" s="17"/>
      <c r="KHF55" s="17"/>
      <c r="KHG55" s="17"/>
      <c r="KHM55" s="17"/>
      <c r="KHN55" s="17"/>
      <c r="KHO55" s="17"/>
      <c r="KHU55" s="17"/>
      <c r="KHV55" s="17"/>
      <c r="KHW55" s="17"/>
      <c r="KIC55" s="17"/>
      <c r="KID55" s="17"/>
      <c r="KIE55" s="17"/>
      <c r="KIK55" s="17"/>
      <c r="KIL55" s="17"/>
      <c r="KIM55" s="17"/>
      <c r="KIS55" s="17"/>
      <c r="KIT55" s="17"/>
      <c r="KIU55" s="17"/>
      <c r="KJA55" s="17"/>
      <c r="KJB55" s="17"/>
      <c r="KJC55" s="17"/>
      <c r="KJI55" s="17"/>
      <c r="KJJ55" s="17"/>
      <c r="KJK55" s="17"/>
      <c r="KJQ55" s="17"/>
      <c r="KJR55" s="17"/>
      <c r="KJS55" s="17"/>
      <c r="KJY55" s="17"/>
      <c r="KJZ55" s="17"/>
      <c r="KKA55" s="17"/>
      <c r="KKG55" s="17"/>
      <c r="KKH55" s="17"/>
      <c r="KKI55" s="17"/>
      <c r="KKO55" s="17"/>
      <c r="KKP55" s="17"/>
      <c r="KKQ55" s="17"/>
      <c r="KKW55" s="17"/>
      <c r="KKX55" s="17"/>
      <c r="KKY55" s="17"/>
      <c r="KLE55" s="17"/>
      <c r="KLF55" s="17"/>
      <c r="KLG55" s="17"/>
      <c r="KLM55" s="17"/>
      <c r="KLN55" s="17"/>
      <c r="KLO55" s="17"/>
      <c r="KLU55" s="17"/>
      <c r="KLV55" s="17"/>
      <c r="KLW55" s="17"/>
      <c r="KMC55" s="17"/>
      <c r="KMD55" s="17"/>
      <c r="KME55" s="17"/>
      <c r="KMK55" s="17"/>
      <c r="KML55" s="17"/>
      <c r="KMM55" s="17"/>
      <c r="KMS55" s="17"/>
      <c r="KMT55" s="17"/>
      <c r="KMU55" s="17"/>
      <c r="KNA55" s="17"/>
      <c r="KNB55" s="17"/>
      <c r="KNC55" s="17"/>
      <c r="KNI55" s="17"/>
      <c r="KNJ55" s="17"/>
      <c r="KNK55" s="17"/>
      <c r="KNQ55" s="17"/>
      <c r="KNR55" s="17"/>
      <c r="KNS55" s="17"/>
      <c r="KNY55" s="17"/>
      <c r="KNZ55" s="17"/>
      <c r="KOA55" s="17"/>
      <c r="KOG55" s="17"/>
      <c r="KOH55" s="17"/>
      <c r="KOI55" s="17"/>
      <c r="KOO55" s="17"/>
      <c r="KOP55" s="17"/>
      <c r="KOQ55" s="17"/>
      <c r="KOW55" s="17"/>
      <c r="KOX55" s="17"/>
      <c r="KOY55" s="17"/>
      <c r="KPE55" s="17"/>
      <c r="KPF55" s="17"/>
      <c r="KPG55" s="17"/>
      <c r="KPM55" s="17"/>
      <c r="KPN55" s="17"/>
      <c r="KPO55" s="17"/>
      <c r="KPU55" s="17"/>
      <c r="KPV55" s="17"/>
      <c r="KPW55" s="17"/>
      <c r="KQC55" s="17"/>
      <c r="KQD55" s="17"/>
      <c r="KQE55" s="17"/>
      <c r="KQK55" s="17"/>
      <c r="KQL55" s="17"/>
      <c r="KQM55" s="17"/>
      <c r="KQS55" s="17"/>
      <c r="KQT55" s="17"/>
      <c r="KQU55" s="17"/>
      <c r="KRA55" s="17"/>
      <c r="KRB55" s="17"/>
      <c r="KRC55" s="17"/>
      <c r="KRI55" s="17"/>
      <c r="KRJ55" s="17"/>
      <c r="KRK55" s="17"/>
      <c r="KRQ55" s="17"/>
      <c r="KRR55" s="17"/>
      <c r="KRS55" s="17"/>
      <c r="KRY55" s="17"/>
      <c r="KRZ55" s="17"/>
      <c r="KSA55" s="17"/>
      <c r="KSG55" s="17"/>
      <c r="KSH55" s="17"/>
      <c r="KSI55" s="17"/>
      <c r="KSO55" s="17"/>
      <c r="KSP55" s="17"/>
      <c r="KSQ55" s="17"/>
      <c r="KSW55" s="17"/>
      <c r="KSX55" s="17"/>
      <c r="KSY55" s="17"/>
      <c r="KTE55" s="17"/>
      <c r="KTF55" s="17"/>
      <c r="KTG55" s="17"/>
      <c r="KTM55" s="17"/>
      <c r="KTN55" s="17"/>
      <c r="KTO55" s="17"/>
      <c r="KTU55" s="17"/>
      <c r="KTV55" s="17"/>
      <c r="KTW55" s="17"/>
      <c r="KUC55" s="17"/>
      <c r="KUD55" s="17"/>
      <c r="KUE55" s="17"/>
      <c r="KUK55" s="17"/>
      <c r="KUL55" s="17"/>
      <c r="KUM55" s="17"/>
      <c r="KUS55" s="17"/>
      <c r="KUT55" s="17"/>
      <c r="KUU55" s="17"/>
      <c r="KVA55" s="17"/>
      <c r="KVB55" s="17"/>
      <c r="KVC55" s="17"/>
      <c r="KVI55" s="17"/>
      <c r="KVJ55" s="17"/>
      <c r="KVK55" s="17"/>
      <c r="KVQ55" s="17"/>
      <c r="KVR55" s="17"/>
      <c r="KVS55" s="17"/>
      <c r="KVY55" s="17"/>
      <c r="KVZ55" s="17"/>
      <c r="KWA55" s="17"/>
      <c r="KWG55" s="17"/>
      <c r="KWH55" s="17"/>
      <c r="KWI55" s="17"/>
      <c r="KWO55" s="17"/>
      <c r="KWP55" s="17"/>
      <c r="KWQ55" s="17"/>
      <c r="KWW55" s="17"/>
      <c r="KWX55" s="17"/>
      <c r="KWY55" s="17"/>
      <c r="KXE55" s="17"/>
      <c r="KXF55" s="17"/>
      <c r="KXG55" s="17"/>
      <c r="KXM55" s="17"/>
      <c r="KXN55" s="17"/>
      <c r="KXO55" s="17"/>
      <c r="KXU55" s="17"/>
      <c r="KXV55" s="17"/>
      <c r="KXW55" s="17"/>
      <c r="KYC55" s="17"/>
      <c r="KYD55" s="17"/>
      <c r="KYE55" s="17"/>
      <c r="KYK55" s="17"/>
      <c r="KYL55" s="17"/>
      <c r="KYM55" s="17"/>
      <c r="KYS55" s="17"/>
      <c r="KYT55" s="17"/>
      <c r="KYU55" s="17"/>
      <c r="KZA55" s="17"/>
      <c r="KZB55" s="17"/>
      <c r="KZC55" s="17"/>
      <c r="KZI55" s="17"/>
      <c r="KZJ55" s="17"/>
      <c r="KZK55" s="17"/>
      <c r="KZQ55" s="17"/>
      <c r="KZR55" s="17"/>
      <c r="KZS55" s="17"/>
      <c r="KZY55" s="17"/>
      <c r="KZZ55" s="17"/>
      <c r="LAA55" s="17"/>
      <c r="LAG55" s="17"/>
      <c r="LAH55" s="17"/>
      <c r="LAI55" s="17"/>
      <c r="LAO55" s="17"/>
      <c r="LAP55" s="17"/>
      <c r="LAQ55" s="17"/>
      <c r="LAW55" s="17"/>
      <c r="LAX55" s="17"/>
      <c r="LAY55" s="17"/>
      <c r="LBE55" s="17"/>
      <c r="LBF55" s="17"/>
      <c r="LBG55" s="17"/>
      <c r="LBM55" s="17"/>
      <c r="LBN55" s="17"/>
      <c r="LBO55" s="17"/>
      <c r="LBU55" s="17"/>
      <c r="LBV55" s="17"/>
      <c r="LBW55" s="17"/>
      <c r="LCC55" s="17"/>
      <c r="LCD55" s="17"/>
      <c r="LCE55" s="17"/>
      <c r="LCK55" s="17"/>
      <c r="LCL55" s="17"/>
      <c r="LCM55" s="17"/>
      <c r="LCS55" s="17"/>
      <c r="LCT55" s="17"/>
      <c r="LCU55" s="17"/>
      <c r="LDA55" s="17"/>
      <c r="LDB55" s="17"/>
      <c r="LDC55" s="17"/>
      <c r="LDI55" s="17"/>
      <c r="LDJ55" s="17"/>
      <c r="LDK55" s="17"/>
      <c r="LDQ55" s="17"/>
      <c r="LDR55" s="17"/>
      <c r="LDS55" s="17"/>
      <c r="LDY55" s="17"/>
      <c r="LDZ55" s="17"/>
      <c r="LEA55" s="17"/>
      <c r="LEG55" s="17"/>
      <c r="LEH55" s="17"/>
      <c r="LEI55" s="17"/>
      <c r="LEO55" s="17"/>
      <c r="LEP55" s="17"/>
      <c r="LEQ55" s="17"/>
      <c r="LEW55" s="17"/>
      <c r="LEX55" s="17"/>
      <c r="LEY55" s="17"/>
      <c r="LFE55" s="17"/>
      <c r="LFF55" s="17"/>
      <c r="LFG55" s="17"/>
      <c r="LFM55" s="17"/>
      <c r="LFN55" s="17"/>
      <c r="LFO55" s="17"/>
      <c r="LFU55" s="17"/>
      <c r="LFV55" s="17"/>
      <c r="LFW55" s="17"/>
      <c r="LGC55" s="17"/>
      <c r="LGD55" s="17"/>
      <c r="LGE55" s="17"/>
      <c r="LGK55" s="17"/>
      <c r="LGL55" s="17"/>
      <c r="LGM55" s="17"/>
      <c r="LGS55" s="17"/>
      <c r="LGT55" s="17"/>
      <c r="LGU55" s="17"/>
      <c r="LHA55" s="17"/>
      <c r="LHB55" s="17"/>
      <c r="LHC55" s="17"/>
      <c r="LHI55" s="17"/>
      <c r="LHJ55" s="17"/>
      <c r="LHK55" s="17"/>
      <c r="LHQ55" s="17"/>
      <c r="LHR55" s="17"/>
      <c r="LHS55" s="17"/>
      <c r="LHY55" s="17"/>
      <c r="LHZ55" s="17"/>
      <c r="LIA55" s="17"/>
      <c r="LIG55" s="17"/>
      <c r="LIH55" s="17"/>
      <c r="LII55" s="17"/>
      <c r="LIO55" s="17"/>
      <c r="LIP55" s="17"/>
      <c r="LIQ55" s="17"/>
      <c r="LIW55" s="17"/>
      <c r="LIX55" s="17"/>
      <c r="LIY55" s="17"/>
      <c r="LJE55" s="17"/>
      <c r="LJF55" s="17"/>
      <c r="LJG55" s="17"/>
      <c r="LJM55" s="17"/>
      <c r="LJN55" s="17"/>
      <c r="LJO55" s="17"/>
      <c r="LJU55" s="17"/>
      <c r="LJV55" s="17"/>
      <c r="LJW55" s="17"/>
      <c r="LKC55" s="17"/>
      <c r="LKD55" s="17"/>
      <c r="LKE55" s="17"/>
      <c r="LKK55" s="17"/>
      <c r="LKL55" s="17"/>
      <c r="LKM55" s="17"/>
      <c r="LKS55" s="17"/>
      <c r="LKT55" s="17"/>
      <c r="LKU55" s="17"/>
      <c r="LLA55" s="17"/>
      <c r="LLB55" s="17"/>
      <c r="LLC55" s="17"/>
      <c r="LLI55" s="17"/>
      <c r="LLJ55" s="17"/>
      <c r="LLK55" s="17"/>
      <c r="LLQ55" s="17"/>
      <c r="LLR55" s="17"/>
      <c r="LLS55" s="17"/>
      <c r="LLY55" s="17"/>
      <c r="LLZ55" s="17"/>
      <c r="LMA55" s="17"/>
      <c r="LMG55" s="17"/>
      <c r="LMH55" s="17"/>
      <c r="LMI55" s="17"/>
      <c r="LMO55" s="17"/>
      <c r="LMP55" s="17"/>
      <c r="LMQ55" s="17"/>
      <c r="LMW55" s="17"/>
      <c r="LMX55" s="17"/>
      <c r="LMY55" s="17"/>
      <c r="LNE55" s="17"/>
      <c r="LNF55" s="17"/>
      <c r="LNG55" s="17"/>
      <c r="LNM55" s="17"/>
      <c r="LNN55" s="17"/>
      <c r="LNO55" s="17"/>
      <c r="LNU55" s="17"/>
      <c r="LNV55" s="17"/>
      <c r="LNW55" s="17"/>
      <c r="LOC55" s="17"/>
      <c r="LOD55" s="17"/>
      <c r="LOE55" s="17"/>
      <c r="LOK55" s="17"/>
      <c r="LOL55" s="17"/>
      <c r="LOM55" s="17"/>
      <c r="LOS55" s="17"/>
      <c r="LOT55" s="17"/>
      <c r="LOU55" s="17"/>
      <c r="LPA55" s="17"/>
      <c r="LPB55" s="17"/>
      <c r="LPC55" s="17"/>
      <c r="LPI55" s="17"/>
      <c r="LPJ55" s="17"/>
      <c r="LPK55" s="17"/>
      <c r="LPQ55" s="17"/>
      <c r="LPR55" s="17"/>
      <c r="LPS55" s="17"/>
      <c r="LPY55" s="17"/>
      <c r="LPZ55" s="17"/>
      <c r="LQA55" s="17"/>
      <c r="LQG55" s="17"/>
      <c r="LQH55" s="17"/>
      <c r="LQI55" s="17"/>
      <c r="LQO55" s="17"/>
      <c r="LQP55" s="17"/>
      <c r="LQQ55" s="17"/>
      <c r="LQW55" s="17"/>
      <c r="LQX55" s="17"/>
      <c r="LQY55" s="17"/>
      <c r="LRE55" s="17"/>
      <c r="LRF55" s="17"/>
      <c r="LRG55" s="17"/>
      <c r="LRM55" s="17"/>
      <c r="LRN55" s="17"/>
      <c r="LRO55" s="17"/>
      <c r="LRU55" s="17"/>
      <c r="LRV55" s="17"/>
      <c r="LRW55" s="17"/>
      <c r="LSC55" s="17"/>
      <c r="LSD55" s="17"/>
      <c r="LSE55" s="17"/>
      <c r="LSK55" s="17"/>
      <c r="LSL55" s="17"/>
      <c r="LSM55" s="17"/>
      <c r="LSS55" s="17"/>
      <c r="LST55" s="17"/>
      <c r="LSU55" s="17"/>
      <c r="LTA55" s="17"/>
      <c r="LTB55" s="17"/>
      <c r="LTC55" s="17"/>
      <c r="LTI55" s="17"/>
      <c r="LTJ55" s="17"/>
      <c r="LTK55" s="17"/>
      <c r="LTQ55" s="17"/>
      <c r="LTR55" s="17"/>
      <c r="LTS55" s="17"/>
      <c r="LTY55" s="17"/>
      <c r="LTZ55" s="17"/>
      <c r="LUA55" s="17"/>
      <c r="LUG55" s="17"/>
      <c r="LUH55" s="17"/>
      <c r="LUI55" s="17"/>
      <c r="LUO55" s="17"/>
      <c r="LUP55" s="17"/>
      <c r="LUQ55" s="17"/>
      <c r="LUW55" s="17"/>
      <c r="LUX55" s="17"/>
      <c r="LUY55" s="17"/>
      <c r="LVE55" s="17"/>
      <c r="LVF55" s="17"/>
      <c r="LVG55" s="17"/>
      <c r="LVM55" s="17"/>
      <c r="LVN55" s="17"/>
      <c r="LVO55" s="17"/>
      <c r="LVU55" s="17"/>
      <c r="LVV55" s="17"/>
      <c r="LVW55" s="17"/>
      <c r="LWC55" s="17"/>
      <c r="LWD55" s="17"/>
      <c r="LWE55" s="17"/>
      <c r="LWK55" s="17"/>
      <c r="LWL55" s="17"/>
      <c r="LWM55" s="17"/>
      <c r="LWS55" s="17"/>
      <c r="LWT55" s="17"/>
      <c r="LWU55" s="17"/>
      <c r="LXA55" s="17"/>
      <c r="LXB55" s="17"/>
      <c r="LXC55" s="17"/>
      <c r="LXI55" s="17"/>
      <c r="LXJ55" s="17"/>
      <c r="LXK55" s="17"/>
      <c r="LXQ55" s="17"/>
      <c r="LXR55" s="17"/>
      <c r="LXS55" s="17"/>
      <c r="LXY55" s="17"/>
      <c r="LXZ55" s="17"/>
      <c r="LYA55" s="17"/>
      <c r="LYG55" s="17"/>
      <c r="LYH55" s="17"/>
      <c r="LYI55" s="17"/>
      <c r="LYO55" s="17"/>
      <c r="LYP55" s="17"/>
      <c r="LYQ55" s="17"/>
      <c r="LYW55" s="17"/>
      <c r="LYX55" s="17"/>
      <c r="LYY55" s="17"/>
      <c r="LZE55" s="17"/>
      <c r="LZF55" s="17"/>
      <c r="LZG55" s="17"/>
      <c r="LZM55" s="17"/>
      <c r="LZN55" s="17"/>
      <c r="LZO55" s="17"/>
      <c r="LZU55" s="17"/>
      <c r="LZV55" s="17"/>
      <c r="LZW55" s="17"/>
      <c r="MAC55" s="17"/>
      <c r="MAD55" s="17"/>
      <c r="MAE55" s="17"/>
      <c r="MAK55" s="17"/>
      <c r="MAL55" s="17"/>
      <c r="MAM55" s="17"/>
      <c r="MAS55" s="17"/>
      <c r="MAT55" s="17"/>
      <c r="MAU55" s="17"/>
      <c r="MBA55" s="17"/>
      <c r="MBB55" s="17"/>
      <c r="MBC55" s="17"/>
      <c r="MBI55" s="17"/>
      <c r="MBJ55" s="17"/>
      <c r="MBK55" s="17"/>
      <c r="MBQ55" s="17"/>
      <c r="MBR55" s="17"/>
      <c r="MBS55" s="17"/>
      <c r="MBY55" s="17"/>
      <c r="MBZ55" s="17"/>
      <c r="MCA55" s="17"/>
      <c r="MCG55" s="17"/>
      <c r="MCH55" s="17"/>
      <c r="MCI55" s="17"/>
      <c r="MCO55" s="17"/>
      <c r="MCP55" s="17"/>
      <c r="MCQ55" s="17"/>
      <c r="MCW55" s="17"/>
      <c r="MCX55" s="17"/>
      <c r="MCY55" s="17"/>
      <c r="MDE55" s="17"/>
      <c r="MDF55" s="17"/>
      <c r="MDG55" s="17"/>
      <c r="MDM55" s="17"/>
      <c r="MDN55" s="17"/>
      <c r="MDO55" s="17"/>
      <c r="MDU55" s="17"/>
      <c r="MDV55" s="17"/>
      <c r="MDW55" s="17"/>
      <c r="MEC55" s="17"/>
      <c r="MED55" s="17"/>
      <c r="MEE55" s="17"/>
      <c r="MEK55" s="17"/>
      <c r="MEL55" s="17"/>
      <c r="MEM55" s="17"/>
      <c r="MES55" s="17"/>
      <c r="MET55" s="17"/>
      <c r="MEU55" s="17"/>
      <c r="MFA55" s="17"/>
      <c r="MFB55" s="17"/>
      <c r="MFC55" s="17"/>
      <c r="MFI55" s="17"/>
      <c r="MFJ55" s="17"/>
      <c r="MFK55" s="17"/>
      <c r="MFQ55" s="17"/>
      <c r="MFR55" s="17"/>
      <c r="MFS55" s="17"/>
      <c r="MFY55" s="17"/>
      <c r="MFZ55" s="17"/>
      <c r="MGA55" s="17"/>
      <c r="MGG55" s="17"/>
      <c r="MGH55" s="17"/>
      <c r="MGI55" s="17"/>
      <c r="MGO55" s="17"/>
      <c r="MGP55" s="17"/>
      <c r="MGQ55" s="17"/>
      <c r="MGW55" s="17"/>
      <c r="MGX55" s="17"/>
      <c r="MGY55" s="17"/>
      <c r="MHE55" s="17"/>
      <c r="MHF55" s="17"/>
      <c r="MHG55" s="17"/>
      <c r="MHM55" s="17"/>
      <c r="MHN55" s="17"/>
      <c r="MHO55" s="17"/>
      <c r="MHU55" s="17"/>
      <c r="MHV55" s="17"/>
      <c r="MHW55" s="17"/>
      <c r="MIC55" s="17"/>
      <c r="MID55" s="17"/>
      <c r="MIE55" s="17"/>
      <c r="MIK55" s="17"/>
      <c r="MIL55" s="17"/>
      <c r="MIM55" s="17"/>
      <c r="MIS55" s="17"/>
      <c r="MIT55" s="17"/>
      <c r="MIU55" s="17"/>
      <c r="MJA55" s="17"/>
      <c r="MJB55" s="17"/>
      <c r="MJC55" s="17"/>
      <c r="MJI55" s="17"/>
      <c r="MJJ55" s="17"/>
      <c r="MJK55" s="17"/>
      <c r="MJQ55" s="17"/>
      <c r="MJR55" s="17"/>
      <c r="MJS55" s="17"/>
      <c r="MJY55" s="17"/>
      <c r="MJZ55" s="17"/>
      <c r="MKA55" s="17"/>
      <c r="MKG55" s="17"/>
      <c r="MKH55" s="17"/>
      <c r="MKI55" s="17"/>
      <c r="MKO55" s="17"/>
      <c r="MKP55" s="17"/>
      <c r="MKQ55" s="17"/>
      <c r="MKW55" s="17"/>
      <c r="MKX55" s="17"/>
      <c r="MKY55" s="17"/>
      <c r="MLE55" s="17"/>
      <c r="MLF55" s="17"/>
      <c r="MLG55" s="17"/>
      <c r="MLM55" s="17"/>
      <c r="MLN55" s="17"/>
      <c r="MLO55" s="17"/>
      <c r="MLU55" s="17"/>
      <c r="MLV55" s="17"/>
      <c r="MLW55" s="17"/>
      <c r="MMC55" s="17"/>
      <c r="MMD55" s="17"/>
      <c r="MME55" s="17"/>
      <c r="MMK55" s="17"/>
      <c r="MML55" s="17"/>
      <c r="MMM55" s="17"/>
      <c r="MMS55" s="17"/>
      <c r="MMT55" s="17"/>
      <c r="MMU55" s="17"/>
      <c r="MNA55" s="17"/>
      <c r="MNB55" s="17"/>
      <c r="MNC55" s="17"/>
      <c r="MNI55" s="17"/>
      <c r="MNJ55" s="17"/>
      <c r="MNK55" s="17"/>
      <c r="MNQ55" s="17"/>
      <c r="MNR55" s="17"/>
      <c r="MNS55" s="17"/>
      <c r="MNY55" s="17"/>
      <c r="MNZ55" s="17"/>
      <c r="MOA55" s="17"/>
      <c r="MOG55" s="17"/>
      <c r="MOH55" s="17"/>
      <c r="MOI55" s="17"/>
      <c r="MOO55" s="17"/>
      <c r="MOP55" s="17"/>
      <c r="MOQ55" s="17"/>
      <c r="MOW55" s="17"/>
      <c r="MOX55" s="17"/>
      <c r="MOY55" s="17"/>
      <c r="MPE55" s="17"/>
      <c r="MPF55" s="17"/>
      <c r="MPG55" s="17"/>
      <c r="MPM55" s="17"/>
      <c r="MPN55" s="17"/>
      <c r="MPO55" s="17"/>
      <c r="MPU55" s="17"/>
      <c r="MPV55" s="17"/>
      <c r="MPW55" s="17"/>
      <c r="MQC55" s="17"/>
      <c r="MQD55" s="17"/>
      <c r="MQE55" s="17"/>
      <c r="MQK55" s="17"/>
      <c r="MQL55" s="17"/>
      <c r="MQM55" s="17"/>
      <c r="MQS55" s="17"/>
      <c r="MQT55" s="17"/>
      <c r="MQU55" s="17"/>
      <c r="MRA55" s="17"/>
      <c r="MRB55" s="17"/>
      <c r="MRC55" s="17"/>
      <c r="MRI55" s="17"/>
      <c r="MRJ55" s="17"/>
      <c r="MRK55" s="17"/>
      <c r="MRQ55" s="17"/>
      <c r="MRR55" s="17"/>
      <c r="MRS55" s="17"/>
      <c r="MRY55" s="17"/>
      <c r="MRZ55" s="17"/>
      <c r="MSA55" s="17"/>
      <c r="MSG55" s="17"/>
      <c r="MSH55" s="17"/>
      <c r="MSI55" s="17"/>
      <c r="MSO55" s="17"/>
      <c r="MSP55" s="17"/>
      <c r="MSQ55" s="17"/>
      <c r="MSW55" s="17"/>
      <c r="MSX55" s="17"/>
      <c r="MSY55" s="17"/>
      <c r="MTE55" s="17"/>
      <c r="MTF55" s="17"/>
      <c r="MTG55" s="17"/>
      <c r="MTM55" s="17"/>
      <c r="MTN55" s="17"/>
      <c r="MTO55" s="17"/>
      <c r="MTU55" s="17"/>
      <c r="MTV55" s="17"/>
      <c r="MTW55" s="17"/>
      <c r="MUC55" s="17"/>
      <c r="MUD55" s="17"/>
      <c r="MUE55" s="17"/>
      <c r="MUK55" s="17"/>
      <c r="MUL55" s="17"/>
      <c r="MUM55" s="17"/>
      <c r="MUS55" s="17"/>
      <c r="MUT55" s="17"/>
      <c r="MUU55" s="17"/>
      <c r="MVA55" s="17"/>
      <c r="MVB55" s="17"/>
      <c r="MVC55" s="17"/>
      <c r="MVI55" s="17"/>
      <c r="MVJ55" s="17"/>
      <c r="MVK55" s="17"/>
      <c r="MVQ55" s="17"/>
      <c r="MVR55" s="17"/>
      <c r="MVS55" s="17"/>
      <c r="MVY55" s="17"/>
      <c r="MVZ55" s="17"/>
      <c r="MWA55" s="17"/>
      <c r="MWG55" s="17"/>
      <c r="MWH55" s="17"/>
      <c r="MWI55" s="17"/>
      <c r="MWO55" s="17"/>
      <c r="MWP55" s="17"/>
      <c r="MWQ55" s="17"/>
      <c r="MWW55" s="17"/>
      <c r="MWX55" s="17"/>
      <c r="MWY55" s="17"/>
      <c r="MXE55" s="17"/>
      <c r="MXF55" s="17"/>
      <c r="MXG55" s="17"/>
      <c r="MXM55" s="17"/>
      <c r="MXN55" s="17"/>
      <c r="MXO55" s="17"/>
      <c r="MXU55" s="17"/>
      <c r="MXV55" s="17"/>
      <c r="MXW55" s="17"/>
      <c r="MYC55" s="17"/>
      <c r="MYD55" s="17"/>
      <c r="MYE55" s="17"/>
      <c r="MYK55" s="17"/>
      <c r="MYL55" s="17"/>
      <c r="MYM55" s="17"/>
      <c r="MYS55" s="17"/>
      <c r="MYT55" s="17"/>
      <c r="MYU55" s="17"/>
      <c r="MZA55" s="17"/>
      <c r="MZB55" s="17"/>
      <c r="MZC55" s="17"/>
      <c r="MZI55" s="17"/>
      <c r="MZJ55" s="17"/>
      <c r="MZK55" s="17"/>
      <c r="MZQ55" s="17"/>
      <c r="MZR55" s="17"/>
      <c r="MZS55" s="17"/>
      <c r="MZY55" s="17"/>
      <c r="MZZ55" s="17"/>
      <c r="NAA55" s="17"/>
      <c r="NAG55" s="17"/>
      <c r="NAH55" s="17"/>
      <c r="NAI55" s="17"/>
      <c r="NAO55" s="17"/>
      <c r="NAP55" s="17"/>
      <c r="NAQ55" s="17"/>
      <c r="NAW55" s="17"/>
      <c r="NAX55" s="17"/>
      <c r="NAY55" s="17"/>
      <c r="NBE55" s="17"/>
      <c r="NBF55" s="17"/>
      <c r="NBG55" s="17"/>
      <c r="NBM55" s="17"/>
      <c r="NBN55" s="17"/>
      <c r="NBO55" s="17"/>
      <c r="NBU55" s="17"/>
      <c r="NBV55" s="17"/>
      <c r="NBW55" s="17"/>
      <c r="NCC55" s="17"/>
      <c r="NCD55" s="17"/>
      <c r="NCE55" s="17"/>
      <c r="NCK55" s="17"/>
      <c r="NCL55" s="17"/>
      <c r="NCM55" s="17"/>
      <c r="NCS55" s="17"/>
      <c r="NCT55" s="17"/>
      <c r="NCU55" s="17"/>
      <c r="NDA55" s="17"/>
      <c r="NDB55" s="17"/>
      <c r="NDC55" s="17"/>
      <c r="NDI55" s="17"/>
      <c r="NDJ55" s="17"/>
      <c r="NDK55" s="17"/>
      <c r="NDQ55" s="17"/>
      <c r="NDR55" s="17"/>
      <c r="NDS55" s="17"/>
      <c r="NDY55" s="17"/>
      <c r="NDZ55" s="17"/>
      <c r="NEA55" s="17"/>
      <c r="NEG55" s="17"/>
      <c r="NEH55" s="17"/>
      <c r="NEI55" s="17"/>
      <c r="NEO55" s="17"/>
      <c r="NEP55" s="17"/>
      <c r="NEQ55" s="17"/>
      <c r="NEW55" s="17"/>
      <c r="NEX55" s="17"/>
      <c r="NEY55" s="17"/>
      <c r="NFE55" s="17"/>
      <c r="NFF55" s="17"/>
      <c r="NFG55" s="17"/>
      <c r="NFM55" s="17"/>
      <c r="NFN55" s="17"/>
      <c r="NFO55" s="17"/>
      <c r="NFU55" s="17"/>
      <c r="NFV55" s="17"/>
      <c r="NFW55" s="17"/>
      <c r="NGC55" s="17"/>
      <c r="NGD55" s="17"/>
      <c r="NGE55" s="17"/>
      <c r="NGK55" s="17"/>
      <c r="NGL55" s="17"/>
      <c r="NGM55" s="17"/>
      <c r="NGS55" s="17"/>
      <c r="NGT55" s="17"/>
      <c r="NGU55" s="17"/>
      <c r="NHA55" s="17"/>
      <c r="NHB55" s="17"/>
      <c r="NHC55" s="17"/>
      <c r="NHI55" s="17"/>
      <c r="NHJ55" s="17"/>
      <c r="NHK55" s="17"/>
      <c r="NHQ55" s="17"/>
      <c r="NHR55" s="17"/>
      <c r="NHS55" s="17"/>
      <c r="NHY55" s="17"/>
      <c r="NHZ55" s="17"/>
      <c r="NIA55" s="17"/>
      <c r="NIG55" s="17"/>
      <c r="NIH55" s="17"/>
      <c r="NII55" s="17"/>
      <c r="NIO55" s="17"/>
      <c r="NIP55" s="17"/>
      <c r="NIQ55" s="17"/>
      <c r="NIW55" s="17"/>
      <c r="NIX55" s="17"/>
      <c r="NIY55" s="17"/>
      <c r="NJE55" s="17"/>
      <c r="NJF55" s="17"/>
      <c r="NJG55" s="17"/>
      <c r="NJM55" s="17"/>
      <c r="NJN55" s="17"/>
      <c r="NJO55" s="17"/>
      <c r="NJU55" s="17"/>
      <c r="NJV55" s="17"/>
      <c r="NJW55" s="17"/>
      <c r="NKC55" s="17"/>
      <c r="NKD55" s="17"/>
      <c r="NKE55" s="17"/>
      <c r="NKK55" s="17"/>
      <c r="NKL55" s="17"/>
      <c r="NKM55" s="17"/>
      <c r="NKS55" s="17"/>
      <c r="NKT55" s="17"/>
      <c r="NKU55" s="17"/>
      <c r="NLA55" s="17"/>
      <c r="NLB55" s="17"/>
      <c r="NLC55" s="17"/>
      <c r="NLI55" s="17"/>
      <c r="NLJ55" s="17"/>
      <c r="NLK55" s="17"/>
      <c r="NLQ55" s="17"/>
      <c r="NLR55" s="17"/>
      <c r="NLS55" s="17"/>
      <c r="NLY55" s="17"/>
      <c r="NLZ55" s="17"/>
      <c r="NMA55" s="17"/>
      <c r="NMG55" s="17"/>
      <c r="NMH55" s="17"/>
      <c r="NMI55" s="17"/>
      <c r="NMO55" s="17"/>
      <c r="NMP55" s="17"/>
      <c r="NMQ55" s="17"/>
      <c r="NMW55" s="17"/>
      <c r="NMX55" s="17"/>
      <c r="NMY55" s="17"/>
      <c r="NNE55" s="17"/>
      <c r="NNF55" s="17"/>
      <c r="NNG55" s="17"/>
      <c r="NNM55" s="17"/>
      <c r="NNN55" s="17"/>
      <c r="NNO55" s="17"/>
      <c r="NNU55" s="17"/>
      <c r="NNV55" s="17"/>
      <c r="NNW55" s="17"/>
      <c r="NOC55" s="17"/>
      <c r="NOD55" s="17"/>
      <c r="NOE55" s="17"/>
      <c r="NOK55" s="17"/>
      <c r="NOL55" s="17"/>
      <c r="NOM55" s="17"/>
      <c r="NOS55" s="17"/>
      <c r="NOT55" s="17"/>
      <c r="NOU55" s="17"/>
      <c r="NPA55" s="17"/>
      <c r="NPB55" s="17"/>
      <c r="NPC55" s="17"/>
      <c r="NPI55" s="17"/>
      <c r="NPJ55" s="17"/>
      <c r="NPK55" s="17"/>
      <c r="NPQ55" s="17"/>
      <c r="NPR55" s="17"/>
      <c r="NPS55" s="17"/>
      <c r="NPY55" s="17"/>
      <c r="NPZ55" s="17"/>
      <c r="NQA55" s="17"/>
      <c r="NQG55" s="17"/>
      <c r="NQH55" s="17"/>
      <c r="NQI55" s="17"/>
      <c r="NQO55" s="17"/>
      <c r="NQP55" s="17"/>
      <c r="NQQ55" s="17"/>
      <c r="NQW55" s="17"/>
      <c r="NQX55" s="17"/>
      <c r="NQY55" s="17"/>
      <c r="NRE55" s="17"/>
      <c r="NRF55" s="17"/>
      <c r="NRG55" s="17"/>
      <c r="NRM55" s="17"/>
      <c r="NRN55" s="17"/>
      <c r="NRO55" s="17"/>
      <c r="NRU55" s="17"/>
      <c r="NRV55" s="17"/>
      <c r="NRW55" s="17"/>
      <c r="NSC55" s="17"/>
      <c r="NSD55" s="17"/>
      <c r="NSE55" s="17"/>
      <c r="NSK55" s="17"/>
      <c r="NSL55" s="17"/>
      <c r="NSM55" s="17"/>
      <c r="NSS55" s="17"/>
      <c r="NST55" s="17"/>
      <c r="NSU55" s="17"/>
      <c r="NTA55" s="17"/>
      <c r="NTB55" s="17"/>
      <c r="NTC55" s="17"/>
      <c r="NTI55" s="17"/>
      <c r="NTJ55" s="17"/>
      <c r="NTK55" s="17"/>
      <c r="NTQ55" s="17"/>
      <c r="NTR55" s="17"/>
      <c r="NTS55" s="17"/>
      <c r="NTY55" s="17"/>
      <c r="NTZ55" s="17"/>
      <c r="NUA55" s="17"/>
      <c r="NUG55" s="17"/>
      <c r="NUH55" s="17"/>
      <c r="NUI55" s="17"/>
      <c r="NUO55" s="17"/>
      <c r="NUP55" s="17"/>
      <c r="NUQ55" s="17"/>
      <c r="NUW55" s="17"/>
      <c r="NUX55" s="17"/>
      <c r="NUY55" s="17"/>
      <c r="NVE55" s="17"/>
      <c r="NVF55" s="17"/>
      <c r="NVG55" s="17"/>
      <c r="NVM55" s="17"/>
      <c r="NVN55" s="17"/>
      <c r="NVO55" s="17"/>
      <c r="NVU55" s="17"/>
      <c r="NVV55" s="17"/>
      <c r="NVW55" s="17"/>
      <c r="NWC55" s="17"/>
      <c r="NWD55" s="17"/>
      <c r="NWE55" s="17"/>
      <c r="NWK55" s="17"/>
      <c r="NWL55" s="17"/>
      <c r="NWM55" s="17"/>
      <c r="NWS55" s="17"/>
      <c r="NWT55" s="17"/>
      <c r="NWU55" s="17"/>
      <c r="NXA55" s="17"/>
      <c r="NXB55" s="17"/>
      <c r="NXC55" s="17"/>
      <c r="NXI55" s="17"/>
      <c r="NXJ55" s="17"/>
      <c r="NXK55" s="17"/>
      <c r="NXQ55" s="17"/>
      <c r="NXR55" s="17"/>
      <c r="NXS55" s="17"/>
      <c r="NXY55" s="17"/>
      <c r="NXZ55" s="17"/>
      <c r="NYA55" s="17"/>
      <c r="NYG55" s="17"/>
      <c r="NYH55" s="17"/>
      <c r="NYI55" s="17"/>
      <c r="NYO55" s="17"/>
      <c r="NYP55" s="17"/>
      <c r="NYQ55" s="17"/>
      <c r="NYW55" s="17"/>
      <c r="NYX55" s="17"/>
      <c r="NYY55" s="17"/>
      <c r="NZE55" s="17"/>
      <c r="NZF55" s="17"/>
      <c r="NZG55" s="17"/>
      <c r="NZM55" s="17"/>
      <c r="NZN55" s="17"/>
      <c r="NZO55" s="17"/>
      <c r="NZU55" s="17"/>
      <c r="NZV55" s="17"/>
      <c r="NZW55" s="17"/>
      <c r="OAC55" s="17"/>
      <c r="OAD55" s="17"/>
      <c r="OAE55" s="17"/>
      <c r="OAK55" s="17"/>
      <c r="OAL55" s="17"/>
      <c r="OAM55" s="17"/>
      <c r="OAS55" s="17"/>
      <c r="OAT55" s="17"/>
      <c r="OAU55" s="17"/>
      <c r="OBA55" s="17"/>
      <c r="OBB55" s="17"/>
      <c r="OBC55" s="17"/>
      <c r="OBI55" s="17"/>
      <c r="OBJ55" s="17"/>
      <c r="OBK55" s="17"/>
      <c r="OBQ55" s="17"/>
      <c r="OBR55" s="17"/>
      <c r="OBS55" s="17"/>
      <c r="OBY55" s="17"/>
      <c r="OBZ55" s="17"/>
      <c r="OCA55" s="17"/>
      <c r="OCG55" s="17"/>
      <c r="OCH55" s="17"/>
      <c r="OCI55" s="17"/>
      <c r="OCO55" s="17"/>
      <c r="OCP55" s="17"/>
      <c r="OCQ55" s="17"/>
      <c r="OCW55" s="17"/>
      <c r="OCX55" s="17"/>
      <c r="OCY55" s="17"/>
      <c r="ODE55" s="17"/>
      <c r="ODF55" s="17"/>
      <c r="ODG55" s="17"/>
      <c r="ODM55" s="17"/>
      <c r="ODN55" s="17"/>
      <c r="ODO55" s="17"/>
      <c r="ODU55" s="17"/>
      <c r="ODV55" s="17"/>
      <c r="ODW55" s="17"/>
      <c r="OEC55" s="17"/>
      <c r="OED55" s="17"/>
      <c r="OEE55" s="17"/>
      <c r="OEK55" s="17"/>
      <c r="OEL55" s="17"/>
      <c r="OEM55" s="17"/>
      <c r="OES55" s="17"/>
      <c r="OET55" s="17"/>
      <c r="OEU55" s="17"/>
      <c r="OFA55" s="17"/>
      <c r="OFB55" s="17"/>
      <c r="OFC55" s="17"/>
      <c r="OFI55" s="17"/>
      <c r="OFJ55" s="17"/>
      <c r="OFK55" s="17"/>
      <c r="OFQ55" s="17"/>
      <c r="OFR55" s="17"/>
      <c r="OFS55" s="17"/>
      <c r="OFY55" s="17"/>
      <c r="OFZ55" s="17"/>
      <c r="OGA55" s="17"/>
      <c r="OGG55" s="17"/>
      <c r="OGH55" s="17"/>
      <c r="OGI55" s="17"/>
      <c r="OGO55" s="17"/>
      <c r="OGP55" s="17"/>
      <c r="OGQ55" s="17"/>
      <c r="OGW55" s="17"/>
      <c r="OGX55" s="17"/>
      <c r="OGY55" s="17"/>
      <c r="OHE55" s="17"/>
      <c r="OHF55" s="17"/>
      <c r="OHG55" s="17"/>
      <c r="OHM55" s="17"/>
      <c r="OHN55" s="17"/>
      <c r="OHO55" s="17"/>
      <c r="OHU55" s="17"/>
      <c r="OHV55" s="17"/>
      <c r="OHW55" s="17"/>
      <c r="OIC55" s="17"/>
      <c r="OID55" s="17"/>
      <c r="OIE55" s="17"/>
      <c r="OIK55" s="17"/>
      <c r="OIL55" s="17"/>
      <c r="OIM55" s="17"/>
      <c r="OIS55" s="17"/>
      <c r="OIT55" s="17"/>
      <c r="OIU55" s="17"/>
      <c r="OJA55" s="17"/>
      <c r="OJB55" s="17"/>
      <c r="OJC55" s="17"/>
      <c r="OJI55" s="17"/>
      <c r="OJJ55" s="17"/>
      <c r="OJK55" s="17"/>
      <c r="OJQ55" s="17"/>
      <c r="OJR55" s="17"/>
      <c r="OJS55" s="17"/>
      <c r="OJY55" s="17"/>
      <c r="OJZ55" s="17"/>
      <c r="OKA55" s="17"/>
      <c r="OKG55" s="17"/>
      <c r="OKH55" s="17"/>
      <c r="OKI55" s="17"/>
      <c r="OKO55" s="17"/>
      <c r="OKP55" s="17"/>
      <c r="OKQ55" s="17"/>
      <c r="OKW55" s="17"/>
      <c r="OKX55" s="17"/>
      <c r="OKY55" s="17"/>
      <c r="OLE55" s="17"/>
      <c r="OLF55" s="17"/>
      <c r="OLG55" s="17"/>
      <c r="OLM55" s="17"/>
      <c r="OLN55" s="17"/>
      <c r="OLO55" s="17"/>
      <c r="OLU55" s="17"/>
      <c r="OLV55" s="17"/>
      <c r="OLW55" s="17"/>
      <c r="OMC55" s="17"/>
      <c r="OMD55" s="17"/>
      <c r="OME55" s="17"/>
      <c r="OMK55" s="17"/>
      <c r="OML55" s="17"/>
      <c r="OMM55" s="17"/>
      <c r="OMS55" s="17"/>
      <c r="OMT55" s="17"/>
      <c r="OMU55" s="17"/>
      <c r="ONA55" s="17"/>
      <c r="ONB55" s="17"/>
      <c r="ONC55" s="17"/>
      <c r="ONI55" s="17"/>
      <c r="ONJ55" s="17"/>
      <c r="ONK55" s="17"/>
      <c r="ONQ55" s="17"/>
      <c r="ONR55" s="17"/>
      <c r="ONS55" s="17"/>
      <c r="ONY55" s="17"/>
      <c r="ONZ55" s="17"/>
      <c r="OOA55" s="17"/>
      <c r="OOG55" s="17"/>
      <c r="OOH55" s="17"/>
      <c r="OOI55" s="17"/>
      <c r="OOO55" s="17"/>
      <c r="OOP55" s="17"/>
      <c r="OOQ55" s="17"/>
      <c r="OOW55" s="17"/>
      <c r="OOX55" s="17"/>
      <c r="OOY55" s="17"/>
      <c r="OPE55" s="17"/>
      <c r="OPF55" s="17"/>
      <c r="OPG55" s="17"/>
      <c r="OPM55" s="17"/>
      <c r="OPN55" s="17"/>
      <c r="OPO55" s="17"/>
      <c r="OPU55" s="17"/>
      <c r="OPV55" s="17"/>
      <c r="OPW55" s="17"/>
      <c r="OQC55" s="17"/>
      <c r="OQD55" s="17"/>
      <c r="OQE55" s="17"/>
      <c r="OQK55" s="17"/>
      <c r="OQL55" s="17"/>
      <c r="OQM55" s="17"/>
      <c r="OQS55" s="17"/>
      <c r="OQT55" s="17"/>
      <c r="OQU55" s="17"/>
      <c r="ORA55" s="17"/>
      <c r="ORB55" s="17"/>
      <c r="ORC55" s="17"/>
      <c r="ORI55" s="17"/>
      <c r="ORJ55" s="17"/>
      <c r="ORK55" s="17"/>
      <c r="ORQ55" s="17"/>
      <c r="ORR55" s="17"/>
      <c r="ORS55" s="17"/>
      <c r="ORY55" s="17"/>
      <c r="ORZ55" s="17"/>
      <c r="OSA55" s="17"/>
      <c r="OSG55" s="17"/>
      <c r="OSH55" s="17"/>
      <c r="OSI55" s="17"/>
      <c r="OSO55" s="17"/>
      <c r="OSP55" s="17"/>
      <c r="OSQ55" s="17"/>
      <c r="OSW55" s="17"/>
      <c r="OSX55" s="17"/>
      <c r="OSY55" s="17"/>
      <c r="OTE55" s="17"/>
      <c r="OTF55" s="17"/>
      <c r="OTG55" s="17"/>
      <c r="OTM55" s="17"/>
      <c r="OTN55" s="17"/>
      <c r="OTO55" s="17"/>
      <c r="OTU55" s="17"/>
      <c r="OTV55" s="17"/>
      <c r="OTW55" s="17"/>
      <c r="OUC55" s="17"/>
      <c r="OUD55" s="17"/>
      <c r="OUE55" s="17"/>
      <c r="OUK55" s="17"/>
      <c r="OUL55" s="17"/>
      <c r="OUM55" s="17"/>
      <c r="OUS55" s="17"/>
      <c r="OUT55" s="17"/>
      <c r="OUU55" s="17"/>
      <c r="OVA55" s="17"/>
      <c r="OVB55" s="17"/>
      <c r="OVC55" s="17"/>
      <c r="OVI55" s="17"/>
      <c r="OVJ55" s="17"/>
      <c r="OVK55" s="17"/>
      <c r="OVQ55" s="17"/>
      <c r="OVR55" s="17"/>
      <c r="OVS55" s="17"/>
      <c r="OVY55" s="17"/>
      <c r="OVZ55" s="17"/>
      <c r="OWA55" s="17"/>
      <c r="OWG55" s="17"/>
      <c r="OWH55" s="17"/>
      <c r="OWI55" s="17"/>
      <c r="OWO55" s="17"/>
      <c r="OWP55" s="17"/>
      <c r="OWQ55" s="17"/>
      <c r="OWW55" s="17"/>
      <c r="OWX55" s="17"/>
      <c r="OWY55" s="17"/>
      <c r="OXE55" s="17"/>
      <c r="OXF55" s="17"/>
      <c r="OXG55" s="17"/>
      <c r="OXM55" s="17"/>
      <c r="OXN55" s="17"/>
      <c r="OXO55" s="17"/>
      <c r="OXU55" s="17"/>
      <c r="OXV55" s="17"/>
      <c r="OXW55" s="17"/>
      <c r="OYC55" s="17"/>
      <c r="OYD55" s="17"/>
      <c r="OYE55" s="17"/>
      <c r="OYK55" s="17"/>
      <c r="OYL55" s="17"/>
      <c r="OYM55" s="17"/>
      <c r="OYS55" s="17"/>
      <c r="OYT55" s="17"/>
      <c r="OYU55" s="17"/>
      <c r="OZA55" s="17"/>
      <c r="OZB55" s="17"/>
      <c r="OZC55" s="17"/>
      <c r="OZI55" s="17"/>
      <c r="OZJ55" s="17"/>
      <c r="OZK55" s="17"/>
      <c r="OZQ55" s="17"/>
      <c r="OZR55" s="17"/>
      <c r="OZS55" s="17"/>
      <c r="OZY55" s="17"/>
      <c r="OZZ55" s="17"/>
      <c r="PAA55" s="17"/>
      <c r="PAG55" s="17"/>
      <c r="PAH55" s="17"/>
      <c r="PAI55" s="17"/>
      <c r="PAO55" s="17"/>
      <c r="PAP55" s="17"/>
      <c r="PAQ55" s="17"/>
      <c r="PAW55" s="17"/>
      <c r="PAX55" s="17"/>
      <c r="PAY55" s="17"/>
      <c r="PBE55" s="17"/>
      <c r="PBF55" s="17"/>
      <c r="PBG55" s="17"/>
      <c r="PBM55" s="17"/>
      <c r="PBN55" s="17"/>
      <c r="PBO55" s="17"/>
      <c r="PBU55" s="17"/>
      <c r="PBV55" s="17"/>
      <c r="PBW55" s="17"/>
      <c r="PCC55" s="17"/>
      <c r="PCD55" s="17"/>
      <c r="PCE55" s="17"/>
      <c r="PCK55" s="17"/>
      <c r="PCL55" s="17"/>
      <c r="PCM55" s="17"/>
      <c r="PCS55" s="17"/>
      <c r="PCT55" s="17"/>
      <c r="PCU55" s="17"/>
      <c r="PDA55" s="17"/>
      <c r="PDB55" s="17"/>
      <c r="PDC55" s="17"/>
      <c r="PDI55" s="17"/>
      <c r="PDJ55" s="17"/>
      <c r="PDK55" s="17"/>
      <c r="PDQ55" s="17"/>
      <c r="PDR55" s="17"/>
      <c r="PDS55" s="17"/>
      <c r="PDY55" s="17"/>
      <c r="PDZ55" s="17"/>
      <c r="PEA55" s="17"/>
      <c r="PEG55" s="17"/>
      <c r="PEH55" s="17"/>
      <c r="PEI55" s="17"/>
      <c r="PEO55" s="17"/>
      <c r="PEP55" s="17"/>
      <c r="PEQ55" s="17"/>
      <c r="PEW55" s="17"/>
      <c r="PEX55" s="17"/>
      <c r="PEY55" s="17"/>
      <c r="PFE55" s="17"/>
      <c r="PFF55" s="17"/>
      <c r="PFG55" s="17"/>
      <c r="PFM55" s="17"/>
      <c r="PFN55" s="17"/>
      <c r="PFO55" s="17"/>
      <c r="PFU55" s="17"/>
      <c r="PFV55" s="17"/>
      <c r="PFW55" s="17"/>
      <c r="PGC55" s="17"/>
      <c r="PGD55" s="17"/>
      <c r="PGE55" s="17"/>
      <c r="PGK55" s="17"/>
      <c r="PGL55" s="17"/>
      <c r="PGM55" s="17"/>
      <c r="PGS55" s="17"/>
      <c r="PGT55" s="17"/>
      <c r="PGU55" s="17"/>
      <c r="PHA55" s="17"/>
      <c r="PHB55" s="17"/>
      <c r="PHC55" s="17"/>
      <c r="PHI55" s="17"/>
      <c r="PHJ55" s="17"/>
      <c r="PHK55" s="17"/>
      <c r="PHQ55" s="17"/>
      <c r="PHR55" s="17"/>
      <c r="PHS55" s="17"/>
      <c r="PHY55" s="17"/>
      <c r="PHZ55" s="17"/>
      <c r="PIA55" s="17"/>
      <c r="PIG55" s="17"/>
      <c r="PIH55" s="17"/>
      <c r="PII55" s="17"/>
      <c r="PIO55" s="17"/>
      <c r="PIP55" s="17"/>
      <c r="PIQ55" s="17"/>
      <c r="PIW55" s="17"/>
      <c r="PIX55" s="17"/>
      <c r="PIY55" s="17"/>
      <c r="PJE55" s="17"/>
      <c r="PJF55" s="17"/>
      <c r="PJG55" s="17"/>
      <c r="PJM55" s="17"/>
      <c r="PJN55" s="17"/>
      <c r="PJO55" s="17"/>
      <c r="PJU55" s="17"/>
      <c r="PJV55" s="17"/>
      <c r="PJW55" s="17"/>
      <c r="PKC55" s="17"/>
      <c r="PKD55" s="17"/>
      <c r="PKE55" s="17"/>
      <c r="PKK55" s="17"/>
      <c r="PKL55" s="17"/>
      <c r="PKM55" s="17"/>
      <c r="PKS55" s="17"/>
      <c r="PKT55" s="17"/>
      <c r="PKU55" s="17"/>
      <c r="PLA55" s="17"/>
      <c r="PLB55" s="17"/>
      <c r="PLC55" s="17"/>
      <c r="PLI55" s="17"/>
      <c r="PLJ55" s="17"/>
      <c r="PLK55" s="17"/>
      <c r="PLQ55" s="17"/>
      <c r="PLR55" s="17"/>
      <c r="PLS55" s="17"/>
      <c r="PLY55" s="17"/>
      <c r="PLZ55" s="17"/>
      <c r="PMA55" s="17"/>
      <c r="PMG55" s="17"/>
      <c r="PMH55" s="17"/>
      <c r="PMI55" s="17"/>
      <c r="PMO55" s="17"/>
      <c r="PMP55" s="17"/>
      <c r="PMQ55" s="17"/>
      <c r="PMW55" s="17"/>
      <c r="PMX55" s="17"/>
      <c r="PMY55" s="17"/>
      <c r="PNE55" s="17"/>
      <c r="PNF55" s="17"/>
      <c r="PNG55" s="17"/>
      <c r="PNM55" s="17"/>
      <c r="PNN55" s="17"/>
      <c r="PNO55" s="17"/>
      <c r="PNU55" s="17"/>
      <c r="PNV55" s="17"/>
      <c r="PNW55" s="17"/>
      <c r="POC55" s="17"/>
      <c r="POD55" s="17"/>
      <c r="POE55" s="17"/>
      <c r="POK55" s="17"/>
      <c r="POL55" s="17"/>
      <c r="POM55" s="17"/>
      <c r="POS55" s="17"/>
      <c r="POT55" s="17"/>
      <c r="POU55" s="17"/>
      <c r="PPA55" s="17"/>
      <c r="PPB55" s="17"/>
      <c r="PPC55" s="17"/>
      <c r="PPI55" s="17"/>
      <c r="PPJ55" s="17"/>
      <c r="PPK55" s="17"/>
      <c r="PPQ55" s="17"/>
      <c r="PPR55" s="17"/>
      <c r="PPS55" s="17"/>
      <c r="PPY55" s="17"/>
      <c r="PPZ55" s="17"/>
      <c r="PQA55" s="17"/>
      <c r="PQG55" s="17"/>
      <c r="PQH55" s="17"/>
      <c r="PQI55" s="17"/>
      <c r="PQO55" s="17"/>
      <c r="PQP55" s="17"/>
      <c r="PQQ55" s="17"/>
      <c r="PQW55" s="17"/>
      <c r="PQX55" s="17"/>
      <c r="PQY55" s="17"/>
      <c r="PRE55" s="17"/>
      <c r="PRF55" s="17"/>
      <c r="PRG55" s="17"/>
      <c r="PRM55" s="17"/>
      <c r="PRN55" s="17"/>
      <c r="PRO55" s="17"/>
      <c r="PRU55" s="17"/>
      <c r="PRV55" s="17"/>
      <c r="PRW55" s="17"/>
      <c r="PSC55" s="17"/>
      <c r="PSD55" s="17"/>
      <c r="PSE55" s="17"/>
      <c r="PSK55" s="17"/>
      <c r="PSL55" s="17"/>
      <c r="PSM55" s="17"/>
      <c r="PSS55" s="17"/>
      <c r="PST55" s="17"/>
      <c r="PSU55" s="17"/>
      <c r="PTA55" s="17"/>
      <c r="PTB55" s="17"/>
      <c r="PTC55" s="17"/>
      <c r="PTI55" s="17"/>
      <c r="PTJ55" s="17"/>
      <c r="PTK55" s="17"/>
      <c r="PTQ55" s="17"/>
      <c r="PTR55" s="17"/>
      <c r="PTS55" s="17"/>
      <c r="PTY55" s="17"/>
      <c r="PTZ55" s="17"/>
      <c r="PUA55" s="17"/>
      <c r="PUG55" s="17"/>
      <c r="PUH55" s="17"/>
      <c r="PUI55" s="17"/>
      <c r="PUO55" s="17"/>
      <c r="PUP55" s="17"/>
      <c r="PUQ55" s="17"/>
      <c r="PUW55" s="17"/>
      <c r="PUX55" s="17"/>
      <c r="PUY55" s="17"/>
      <c r="PVE55" s="17"/>
      <c r="PVF55" s="17"/>
      <c r="PVG55" s="17"/>
      <c r="PVM55" s="17"/>
      <c r="PVN55" s="17"/>
      <c r="PVO55" s="17"/>
      <c r="PVU55" s="17"/>
      <c r="PVV55" s="17"/>
      <c r="PVW55" s="17"/>
      <c r="PWC55" s="17"/>
      <c r="PWD55" s="17"/>
      <c r="PWE55" s="17"/>
      <c r="PWK55" s="17"/>
      <c r="PWL55" s="17"/>
      <c r="PWM55" s="17"/>
      <c r="PWS55" s="17"/>
      <c r="PWT55" s="17"/>
      <c r="PWU55" s="17"/>
      <c r="PXA55" s="17"/>
      <c r="PXB55" s="17"/>
      <c r="PXC55" s="17"/>
      <c r="PXI55" s="17"/>
      <c r="PXJ55" s="17"/>
      <c r="PXK55" s="17"/>
      <c r="PXQ55" s="17"/>
      <c r="PXR55" s="17"/>
      <c r="PXS55" s="17"/>
      <c r="PXY55" s="17"/>
      <c r="PXZ55" s="17"/>
      <c r="PYA55" s="17"/>
      <c r="PYG55" s="17"/>
      <c r="PYH55" s="17"/>
      <c r="PYI55" s="17"/>
      <c r="PYO55" s="17"/>
      <c r="PYP55" s="17"/>
      <c r="PYQ55" s="17"/>
      <c r="PYW55" s="17"/>
      <c r="PYX55" s="17"/>
      <c r="PYY55" s="17"/>
      <c r="PZE55" s="17"/>
      <c r="PZF55" s="17"/>
      <c r="PZG55" s="17"/>
      <c r="PZM55" s="17"/>
      <c r="PZN55" s="17"/>
      <c r="PZO55" s="17"/>
      <c r="PZU55" s="17"/>
      <c r="PZV55" s="17"/>
      <c r="PZW55" s="17"/>
      <c r="QAC55" s="17"/>
      <c r="QAD55" s="17"/>
      <c r="QAE55" s="17"/>
      <c r="QAK55" s="17"/>
      <c r="QAL55" s="17"/>
      <c r="QAM55" s="17"/>
      <c r="QAS55" s="17"/>
      <c r="QAT55" s="17"/>
      <c r="QAU55" s="17"/>
      <c r="QBA55" s="17"/>
      <c r="QBB55" s="17"/>
      <c r="QBC55" s="17"/>
      <c r="QBI55" s="17"/>
      <c r="QBJ55" s="17"/>
      <c r="QBK55" s="17"/>
      <c r="QBQ55" s="17"/>
      <c r="QBR55" s="17"/>
      <c r="QBS55" s="17"/>
      <c r="QBY55" s="17"/>
      <c r="QBZ55" s="17"/>
      <c r="QCA55" s="17"/>
      <c r="QCG55" s="17"/>
      <c r="QCH55" s="17"/>
      <c r="QCI55" s="17"/>
      <c r="QCO55" s="17"/>
      <c r="QCP55" s="17"/>
      <c r="QCQ55" s="17"/>
      <c r="QCW55" s="17"/>
      <c r="QCX55" s="17"/>
      <c r="QCY55" s="17"/>
      <c r="QDE55" s="17"/>
      <c r="QDF55" s="17"/>
      <c r="QDG55" s="17"/>
      <c r="QDM55" s="17"/>
      <c r="QDN55" s="17"/>
      <c r="QDO55" s="17"/>
      <c r="QDU55" s="17"/>
      <c r="QDV55" s="17"/>
      <c r="QDW55" s="17"/>
      <c r="QEC55" s="17"/>
      <c r="QED55" s="17"/>
      <c r="QEE55" s="17"/>
      <c r="QEK55" s="17"/>
      <c r="QEL55" s="17"/>
      <c r="QEM55" s="17"/>
      <c r="QES55" s="17"/>
      <c r="QET55" s="17"/>
      <c r="QEU55" s="17"/>
      <c r="QFA55" s="17"/>
      <c r="QFB55" s="17"/>
      <c r="QFC55" s="17"/>
      <c r="QFI55" s="17"/>
      <c r="QFJ55" s="17"/>
      <c r="QFK55" s="17"/>
      <c r="QFQ55" s="17"/>
      <c r="QFR55" s="17"/>
      <c r="QFS55" s="17"/>
      <c r="QFY55" s="17"/>
      <c r="QFZ55" s="17"/>
      <c r="QGA55" s="17"/>
      <c r="QGG55" s="17"/>
      <c r="QGH55" s="17"/>
      <c r="QGI55" s="17"/>
      <c r="QGO55" s="17"/>
      <c r="QGP55" s="17"/>
      <c r="QGQ55" s="17"/>
      <c r="QGW55" s="17"/>
      <c r="QGX55" s="17"/>
      <c r="QGY55" s="17"/>
      <c r="QHE55" s="17"/>
      <c r="QHF55" s="17"/>
      <c r="QHG55" s="17"/>
      <c r="QHM55" s="17"/>
      <c r="QHN55" s="17"/>
      <c r="QHO55" s="17"/>
      <c r="QHU55" s="17"/>
      <c r="QHV55" s="17"/>
      <c r="QHW55" s="17"/>
      <c r="QIC55" s="17"/>
      <c r="QID55" s="17"/>
      <c r="QIE55" s="17"/>
      <c r="QIK55" s="17"/>
      <c r="QIL55" s="17"/>
      <c r="QIM55" s="17"/>
      <c r="QIS55" s="17"/>
      <c r="QIT55" s="17"/>
      <c r="QIU55" s="17"/>
      <c r="QJA55" s="17"/>
      <c r="QJB55" s="17"/>
      <c r="QJC55" s="17"/>
      <c r="QJI55" s="17"/>
      <c r="QJJ55" s="17"/>
      <c r="QJK55" s="17"/>
      <c r="QJQ55" s="17"/>
      <c r="QJR55" s="17"/>
      <c r="QJS55" s="17"/>
      <c r="QJY55" s="17"/>
      <c r="QJZ55" s="17"/>
      <c r="QKA55" s="17"/>
      <c r="QKG55" s="17"/>
      <c r="QKH55" s="17"/>
      <c r="QKI55" s="17"/>
      <c r="QKO55" s="17"/>
      <c r="QKP55" s="17"/>
      <c r="QKQ55" s="17"/>
      <c r="QKW55" s="17"/>
      <c r="QKX55" s="17"/>
      <c r="QKY55" s="17"/>
      <c r="QLE55" s="17"/>
      <c r="QLF55" s="17"/>
      <c r="QLG55" s="17"/>
      <c r="QLM55" s="17"/>
      <c r="QLN55" s="17"/>
      <c r="QLO55" s="17"/>
      <c r="QLU55" s="17"/>
      <c r="QLV55" s="17"/>
      <c r="QLW55" s="17"/>
      <c r="QMC55" s="17"/>
      <c r="QMD55" s="17"/>
      <c r="QME55" s="17"/>
      <c r="QMK55" s="17"/>
      <c r="QML55" s="17"/>
      <c r="QMM55" s="17"/>
      <c r="QMS55" s="17"/>
      <c r="QMT55" s="17"/>
      <c r="QMU55" s="17"/>
      <c r="QNA55" s="17"/>
      <c r="QNB55" s="17"/>
      <c r="QNC55" s="17"/>
      <c r="QNI55" s="17"/>
      <c r="QNJ55" s="17"/>
      <c r="QNK55" s="17"/>
      <c r="QNQ55" s="17"/>
      <c r="QNR55" s="17"/>
      <c r="QNS55" s="17"/>
      <c r="QNY55" s="17"/>
      <c r="QNZ55" s="17"/>
      <c r="QOA55" s="17"/>
      <c r="QOG55" s="17"/>
      <c r="QOH55" s="17"/>
      <c r="QOI55" s="17"/>
      <c r="QOO55" s="17"/>
      <c r="QOP55" s="17"/>
      <c r="QOQ55" s="17"/>
      <c r="QOW55" s="17"/>
      <c r="QOX55" s="17"/>
      <c r="QOY55" s="17"/>
      <c r="QPE55" s="17"/>
      <c r="QPF55" s="17"/>
      <c r="QPG55" s="17"/>
      <c r="QPM55" s="17"/>
      <c r="QPN55" s="17"/>
      <c r="QPO55" s="17"/>
      <c r="QPU55" s="17"/>
      <c r="QPV55" s="17"/>
      <c r="QPW55" s="17"/>
      <c r="QQC55" s="17"/>
      <c r="QQD55" s="17"/>
      <c r="QQE55" s="17"/>
      <c r="QQK55" s="17"/>
      <c r="QQL55" s="17"/>
      <c r="QQM55" s="17"/>
      <c r="QQS55" s="17"/>
      <c r="QQT55" s="17"/>
      <c r="QQU55" s="17"/>
      <c r="QRA55" s="17"/>
      <c r="QRB55" s="17"/>
      <c r="QRC55" s="17"/>
      <c r="QRI55" s="17"/>
      <c r="QRJ55" s="17"/>
      <c r="QRK55" s="17"/>
      <c r="QRQ55" s="17"/>
      <c r="QRR55" s="17"/>
      <c r="QRS55" s="17"/>
      <c r="QRY55" s="17"/>
      <c r="QRZ55" s="17"/>
      <c r="QSA55" s="17"/>
      <c r="QSG55" s="17"/>
      <c r="QSH55" s="17"/>
      <c r="QSI55" s="17"/>
      <c r="QSO55" s="17"/>
      <c r="QSP55" s="17"/>
      <c r="QSQ55" s="17"/>
      <c r="QSW55" s="17"/>
      <c r="QSX55" s="17"/>
      <c r="QSY55" s="17"/>
      <c r="QTE55" s="17"/>
      <c r="QTF55" s="17"/>
      <c r="QTG55" s="17"/>
      <c r="QTM55" s="17"/>
      <c r="QTN55" s="17"/>
      <c r="QTO55" s="17"/>
      <c r="QTU55" s="17"/>
      <c r="QTV55" s="17"/>
      <c r="QTW55" s="17"/>
      <c r="QUC55" s="17"/>
      <c r="QUD55" s="17"/>
      <c r="QUE55" s="17"/>
      <c r="QUK55" s="17"/>
      <c r="QUL55" s="17"/>
      <c r="QUM55" s="17"/>
      <c r="QUS55" s="17"/>
      <c r="QUT55" s="17"/>
      <c r="QUU55" s="17"/>
      <c r="QVA55" s="17"/>
      <c r="QVB55" s="17"/>
      <c r="QVC55" s="17"/>
      <c r="QVI55" s="17"/>
      <c r="QVJ55" s="17"/>
      <c r="QVK55" s="17"/>
      <c r="QVQ55" s="17"/>
      <c r="QVR55" s="17"/>
      <c r="QVS55" s="17"/>
      <c r="QVY55" s="17"/>
      <c r="QVZ55" s="17"/>
      <c r="QWA55" s="17"/>
      <c r="QWG55" s="17"/>
      <c r="QWH55" s="17"/>
      <c r="QWI55" s="17"/>
      <c r="QWO55" s="17"/>
      <c r="QWP55" s="17"/>
      <c r="QWQ55" s="17"/>
      <c r="QWW55" s="17"/>
      <c r="QWX55" s="17"/>
      <c r="QWY55" s="17"/>
      <c r="QXE55" s="17"/>
      <c r="QXF55" s="17"/>
      <c r="QXG55" s="17"/>
      <c r="QXM55" s="17"/>
      <c r="QXN55" s="17"/>
      <c r="QXO55" s="17"/>
      <c r="QXU55" s="17"/>
      <c r="QXV55" s="17"/>
      <c r="QXW55" s="17"/>
      <c r="QYC55" s="17"/>
      <c r="QYD55" s="17"/>
      <c r="QYE55" s="17"/>
      <c r="QYK55" s="17"/>
      <c r="QYL55" s="17"/>
      <c r="QYM55" s="17"/>
      <c r="QYS55" s="17"/>
      <c r="QYT55" s="17"/>
      <c r="QYU55" s="17"/>
      <c r="QZA55" s="17"/>
      <c r="QZB55" s="17"/>
      <c r="QZC55" s="17"/>
      <c r="QZI55" s="17"/>
      <c r="QZJ55" s="17"/>
      <c r="QZK55" s="17"/>
      <c r="QZQ55" s="17"/>
      <c r="QZR55" s="17"/>
      <c r="QZS55" s="17"/>
      <c r="QZY55" s="17"/>
      <c r="QZZ55" s="17"/>
      <c r="RAA55" s="17"/>
      <c r="RAG55" s="17"/>
      <c r="RAH55" s="17"/>
      <c r="RAI55" s="17"/>
      <c r="RAO55" s="17"/>
      <c r="RAP55" s="17"/>
      <c r="RAQ55" s="17"/>
      <c r="RAW55" s="17"/>
      <c r="RAX55" s="17"/>
      <c r="RAY55" s="17"/>
      <c r="RBE55" s="17"/>
      <c r="RBF55" s="17"/>
      <c r="RBG55" s="17"/>
      <c r="RBM55" s="17"/>
      <c r="RBN55" s="17"/>
      <c r="RBO55" s="17"/>
      <c r="RBU55" s="17"/>
      <c r="RBV55" s="17"/>
      <c r="RBW55" s="17"/>
      <c r="RCC55" s="17"/>
      <c r="RCD55" s="17"/>
      <c r="RCE55" s="17"/>
      <c r="RCK55" s="17"/>
      <c r="RCL55" s="17"/>
      <c r="RCM55" s="17"/>
      <c r="RCS55" s="17"/>
      <c r="RCT55" s="17"/>
      <c r="RCU55" s="17"/>
      <c r="RDA55" s="17"/>
      <c r="RDB55" s="17"/>
      <c r="RDC55" s="17"/>
      <c r="RDI55" s="17"/>
      <c r="RDJ55" s="17"/>
      <c r="RDK55" s="17"/>
      <c r="RDQ55" s="17"/>
      <c r="RDR55" s="17"/>
      <c r="RDS55" s="17"/>
      <c r="RDY55" s="17"/>
      <c r="RDZ55" s="17"/>
      <c r="REA55" s="17"/>
      <c r="REG55" s="17"/>
      <c r="REH55" s="17"/>
      <c r="REI55" s="17"/>
      <c r="REO55" s="17"/>
      <c r="REP55" s="17"/>
      <c r="REQ55" s="17"/>
      <c r="REW55" s="17"/>
      <c r="REX55" s="17"/>
      <c r="REY55" s="17"/>
      <c r="RFE55" s="17"/>
      <c r="RFF55" s="17"/>
      <c r="RFG55" s="17"/>
      <c r="RFM55" s="17"/>
      <c r="RFN55" s="17"/>
      <c r="RFO55" s="17"/>
      <c r="RFU55" s="17"/>
      <c r="RFV55" s="17"/>
      <c r="RFW55" s="17"/>
      <c r="RGC55" s="17"/>
      <c r="RGD55" s="17"/>
      <c r="RGE55" s="17"/>
      <c r="RGK55" s="17"/>
      <c r="RGL55" s="17"/>
      <c r="RGM55" s="17"/>
      <c r="RGS55" s="17"/>
      <c r="RGT55" s="17"/>
      <c r="RGU55" s="17"/>
      <c r="RHA55" s="17"/>
      <c r="RHB55" s="17"/>
      <c r="RHC55" s="17"/>
      <c r="RHI55" s="17"/>
      <c r="RHJ55" s="17"/>
      <c r="RHK55" s="17"/>
      <c r="RHQ55" s="17"/>
      <c r="RHR55" s="17"/>
      <c r="RHS55" s="17"/>
      <c r="RHY55" s="17"/>
      <c r="RHZ55" s="17"/>
      <c r="RIA55" s="17"/>
      <c r="RIG55" s="17"/>
      <c r="RIH55" s="17"/>
      <c r="RII55" s="17"/>
      <c r="RIO55" s="17"/>
      <c r="RIP55" s="17"/>
      <c r="RIQ55" s="17"/>
      <c r="RIW55" s="17"/>
      <c r="RIX55" s="17"/>
      <c r="RIY55" s="17"/>
      <c r="RJE55" s="17"/>
      <c r="RJF55" s="17"/>
      <c r="RJG55" s="17"/>
      <c r="RJM55" s="17"/>
      <c r="RJN55" s="17"/>
      <c r="RJO55" s="17"/>
      <c r="RJU55" s="17"/>
      <c r="RJV55" s="17"/>
      <c r="RJW55" s="17"/>
      <c r="RKC55" s="17"/>
      <c r="RKD55" s="17"/>
      <c r="RKE55" s="17"/>
      <c r="RKK55" s="17"/>
      <c r="RKL55" s="17"/>
      <c r="RKM55" s="17"/>
      <c r="RKS55" s="17"/>
      <c r="RKT55" s="17"/>
      <c r="RKU55" s="17"/>
      <c r="RLA55" s="17"/>
      <c r="RLB55" s="17"/>
      <c r="RLC55" s="17"/>
      <c r="RLI55" s="17"/>
      <c r="RLJ55" s="17"/>
      <c r="RLK55" s="17"/>
      <c r="RLQ55" s="17"/>
      <c r="RLR55" s="17"/>
      <c r="RLS55" s="17"/>
      <c r="RLY55" s="17"/>
      <c r="RLZ55" s="17"/>
      <c r="RMA55" s="17"/>
      <c r="RMG55" s="17"/>
      <c r="RMH55" s="17"/>
      <c r="RMI55" s="17"/>
      <c r="RMO55" s="17"/>
      <c r="RMP55" s="17"/>
      <c r="RMQ55" s="17"/>
      <c r="RMW55" s="17"/>
      <c r="RMX55" s="17"/>
      <c r="RMY55" s="17"/>
      <c r="RNE55" s="17"/>
      <c r="RNF55" s="17"/>
      <c r="RNG55" s="17"/>
      <c r="RNM55" s="17"/>
      <c r="RNN55" s="17"/>
      <c r="RNO55" s="17"/>
      <c r="RNU55" s="17"/>
      <c r="RNV55" s="17"/>
      <c r="RNW55" s="17"/>
      <c r="ROC55" s="17"/>
      <c r="ROD55" s="17"/>
      <c r="ROE55" s="17"/>
      <c r="ROK55" s="17"/>
      <c r="ROL55" s="17"/>
      <c r="ROM55" s="17"/>
      <c r="ROS55" s="17"/>
      <c r="ROT55" s="17"/>
      <c r="ROU55" s="17"/>
      <c r="RPA55" s="17"/>
      <c r="RPB55" s="17"/>
      <c r="RPC55" s="17"/>
      <c r="RPI55" s="17"/>
      <c r="RPJ55" s="17"/>
      <c r="RPK55" s="17"/>
      <c r="RPQ55" s="17"/>
      <c r="RPR55" s="17"/>
      <c r="RPS55" s="17"/>
      <c r="RPY55" s="17"/>
      <c r="RPZ55" s="17"/>
      <c r="RQA55" s="17"/>
      <c r="RQG55" s="17"/>
      <c r="RQH55" s="17"/>
      <c r="RQI55" s="17"/>
      <c r="RQO55" s="17"/>
      <c r="RQP55" s="17"/>
      <c r="RQQ55" s="17"/>
      <c r="RQW55" s="17"/>
      <c r="RQX55" s="17"/>
      <c r="RQY55" s="17"/>
      <c r="RRE55" s="17"/>
      <c r="RRF55" s="17"/>
      <c r="RRG55" s="17"/>
      <c r="RRM55" s="17"/>
      <c r="RRN55" s="17"/>
      <c r="RRO55" s="17"/>
      <c r="RRU55" s="17"/>
      <c r="RRV55" s="17"/>
      <c r="RRW55" s="17"/>
      <c r="RSC55" s="17"/>
      <c r="RSD55" s="17"/>
      <c r="RSE55" s="17"/>
      <c r="RSK55" s="17"/>
      <c r="RSL55" s="17"/>
      <c r="RSM55" s="17"/>
      <c r="RSS55" s="17"/>
      <c r="RST55" s="17"/>
      <c r="RSU55" s="17"/>
      <c r="RTA55" s="17"/>
      <c r="RTB55" s="17"/>
      <c r="RTC55" s="17"/>
      <c r="RTI55" s="17"/>
      <c r="RTJ55" s="17"/>
      <c r="RTK55" s="17"/>
      <c r="RTQ55" s="17"/>
      <c r="RTR55" s="17"/>
      <c r="RTS55" s="17"/>
      <c r="RTY55" s="17"/>
      <c r="RTZ55" s="17"/>
      <c r="RUA55" s="17"/>
      <c r="RUG55" s="17"/>
      <c r="RUH55" s="17"/>
      <c r="RUI55" s="17"/>
      <c r="RUO55" s="17"/>
      <c r="RUP55" s="17"/>
      <c r="RUQ55" s="17"/>
      <c r="RUW55" s="17"/>
      <c r="RUX55" s="17"/>
      <c r="RUY55" s="17"/>
      <c r="RVE55" s="17"/>
      <c r="RVF55" s="17"/>
      <c r="RVG55" s="17"/>
      <c r="RVM55" s="17"/>
      <c r="RVN55" s="17"/>
      <c r="RVO55" s="17"/>
      <c r="RVU55" s="17"/>
      <c r="RVV55" s="17"/>
      <c r="RVW55" s="17"/>
      <c r="RWC55" s="17"/>
      <c r="RWD55" s="17"/>
      <c r="RWE55" s="17"/>
      <c r="RWK55" s="17"/>
      <c r="RWL55" s="17"/>
      <c r="RWM55" s="17"/>
      <c r="RWS55" s="17"/>
      <c r="RWT55" s="17"/>
      <c r="RWU55" s="17"/>
      <c r="RXA55" s="17"/>
      <c r="RXB55" s="17"/>
      <c r="RXC55" s="17"/>
      <c r="RXI55" s="17"/>
      <c r="RXJ55" s="17"/>
      <c r="RXK55" s="17"/>
      <c r="RXQ55" s="17"/>
      <c r="RXR55" s="17"/>
      <c r="RXS55" s="17"/>
      <c r="RXY55" s="17"/>
      <c r="RXZ55" s="17"/>
      <c r="RYA55" s="17"/>
      <c r="RYG55" s="17"/>
      <c r="RYH55" s="17"/>
      <c r="RYI55" s="17"/>
      <c r="RYO55" s="17"/>
      <c r="RYP55" s="17"/>
      <c r="RYQ55" s="17"/>
      <c r="RYW55" s="17"/>
      <c r="RYX55" s="17"/>
      <c r="RYY55" s="17"/>
      <c r="RZE55" s="17"/>
      <c r="RZF55" s="17"/>
      <c r="RZG55" s="17"/>
      <c r="RZM55" s="17"/>
      <c r="RZN55" s="17"/>
      <c r="RZO55" s="17"/>
      <c r="RZU55" s="17"/>
      <c r="RZV55" s="17"/>
      <c r="RZW55" s="17"/>
      <c r="SAC55" s="17"/>
      <c r="SAD55" s="17"/>
      <c r="SAE55" s="17"/>
      <c r="SAK55" s="17"/>
      <c r="SAL55" s="17"/>
      <c r="SAM55" s="17"/>
      <c r="SAS55" s="17"/>
      <c r="SAT55" s="17"/>
      <c r="SAU55" s="17"/>
      <c r="SBA55" s="17"/>
      <c r="SBB55" s="17"/>
      <c r="SBC55" s="17"/>
      <c r="SBI55" s="17"/>
      <c r="SBJ55" s="17"/>
      <c r="SBK55" s="17"/>
      <c r="SBQ55" s="17"/>
      <c r="SBR55" s="17"/>
      <c r="SBS55" s="17"/>
      <c r="SBY55" s="17"/>
      <c r="SBZ55" s="17"/>
      <c r="SCA55" s="17"/>
      <c r="SCG55" s="17"/>
      <c r="SCH55" s="17"/>
      <c r="SCI55" s="17"/>
      <c r="SCO55" s="17"/>
      <c r="SCP55" s="17"/>
      <c r="SCQ55" s="17"/>
      <c r="SCW55" s="17"/>
      <c r="SCX55" s="17"/>
      <c r="SCY55" s="17"/>
      <c r="SDE55" s="17"/>
      <c r="SDF55" s="17"/>
      <c r="SDG55" s="17"/>
      <c r="SDM55" s="17"/>
      <c r="SDN55" s="17"/>
      <c r="SDO55" s="17"/>
      <c r="SDU55" s="17"/>
      <c r="SDV55" s="17"/>
      <c r="SDW55" s="17"/>
      <c r="SEC55" s="17"/>
      <c r="SED55" s="17"/>
      <c r="SEE55" s="17"/>
      <c r="SEK55" s="17"/>
      <c r="SEL55" s="17"/>
      <c r="SEM55" s="17"/>
      <c r="SES55" s="17"/>
      <c r="SET55" s="17"/>
      <c r="SEU55" s="17"/>
      <c r="SFA55" s="17"/>
      <c r="SFB55" s="17"/>
      <c r="SFC55" s="17"/>
      <c r="SFI55" s="17"/>
      <c r="SFJ55" s="17"/>
      <c r="SFK55" s="17"/>
      <c r="SFQ55" s="17"/>
      <c r="SFR55" s="17"/>
      <c r="SFS55" s="17"/>
      <c r="SFY55" s="17"/>
      <c r="SFZ55" s="17"/>
      <c r="SGA55" s="17"/>
      <c r="SGG55" s="17"/>
      <c r="SGH55" s="17"/>
      <c r="SGI55" s="17"/>
      <c r="SGO55" s="17"/>
      <c r="SGP55" s="17"/>
      <c r="SGQ55" s="17"/>
      <c r="SGW55" s="17"/>
      <c r="SGX55" s="17"/>
      <c r="SGY55" s="17"/>
      <c r="SHE55" s="17"/>
      <c r="SHF55" s="17"/>
      <c r="SHG55" s="17"/>
      <c r="SHM55" s="17"/>
      <c r="SHN55" s="17"/>
      <c r="SHO55" s="17"/>
      <c r="SHU55" s="17"/>
      <c r="SHV55" s="17"/>
      <c r="SHW55" s="17"/>
      <c r="SIC55" s="17"/>
      <c r="SID55" s="17"/>
      <c r="SIE55" s="17"/>
      <c r="SIK55" s="17"/>
      <c r="SIL55" s="17"/>
      <c r="SIM55" s="17"/>
      <c r="SIS55" s="17"/>
      <c r="SIT55" s="17"/>
      <c r="SIU55" s="17"/>
      <c r="SJA55" s="17"/>
      <c r="SJB55" s="17"/>
      <c r="SJC55" s="17"/>
      <c r="SJI55" s="17"/>
      <c r="SJJ55" s="17"/>
      <c r="SJK55" s="17"/>
      <c r="SJQ55" s="17"/>
      <c r="SJR55" s="17"/>
      <c r="SJS55" s="17"/>
      <c r="SJY55" s="17"/>
      <c r="SJZ55" s="17"/>
      <c r="SKA55" s="17"/>
      <c r="SKG55" s="17"/>
      <c r="SKH55" s="17"/>
      <c r="SKI55" s="17"/>
      <c r="SKO55" s="17"/>
      <c r="SKP55" s="17"/>
      <c r="SKQ55" s="17"/>
      <c r="SKW55" s="17"/>
      <c r="SKX55" s="17"/>
      <c r="SKY55" s="17"/>
      <c r="SLE55" s="17"/>
      <c r="SLF55" s="17"/>
      <c r="SLG55" s="17"/>
      <c r="SLM55" s="17"/>
      <c r="SLN55" s="17"/>
      <c r="SLO55" s="17"/>
      <c r="SLU55" s="17"/>
      <c r="SLV55" s="17"/>
      <c r="SLW55" s="17"/>
      <c r="SMC55" s="17"/>
      <c r="SMD55" s="17"/>
      <c r="SME55" s="17"/>
      <c r="SMK55" s="17"/>
      <c r="SML55" s="17"/>
      <c r="SMM55" s="17"/>
      <c r="SMS55" s="17"/>
      <c r="SMT55" s="17"/>
      <c r="SMU55" s="17"/>
      <c r="SNA55" s="17"/>
      <c r="SNB55" s="17"/>
      <c r="SNC55" s="17"/>
      <c r="SNI55" s="17"/>
      <c r="SNJ55" s="17"/>
      <c r="SNK55" s="17"/>
      <c r="SNQ55" s="17"/>
      <c r="SNR55" s="17"/>
      <c r="SNS55" s="17"/>
      <c r="SNY55" s="17"/>
      <c r="SNZ55" s="17"/>
      <c r="SOA55" s="17"/>
      <c r="SOG55" s="17"/>
      <c r="SOH55" s="17"/>
      <c r="SOI55" s="17"/>
      <c r="SOO55" s="17"/>
      <c r="SOP55" s="17"/>
      <c r="SOQ55" s="17"/>
      <c r="SOW55" s="17"/>
      <c r="SOX55" s="17"/>
      <c r="SOY55" s="17"/>
      <c r="SPE55" s="17"/>
      <c r="SPF55" s="17"/>
      <c r="SPG55" s="17"/>
      <c r="SPM55" s="17"/>
      <c r="SPN55" s="17"/>
      <c r="SPO55" s="17"/>
      <c r="SPU55" s="17"/>
      <c r="SPV55" s="17"/>
      <c r="SPW55" s="17"/>
      <c r="SQC55" s="17"/>
      <c r="SQD55" s="17"/>
      <c r="SQE55" s="17"/>
      <c r="SQK55" s="17"/>
      <c r="SQL55" s="17"/>
      <c r="SQM55" s="17"/>
      <c r="SQS55" s="17"/>
      <c r="SQT55" s="17"/>
      <c r="SQU55" s="17"/>
      <c r="SRA55" s="17"/>
      <c r="SRB55" s="17"/>
      <c r="SRC55" s="17"/>
      <c r="SRI55" s="17"/>
      <c r="SRJ55" s="17"/>
      <c r="SRK55" s="17"/>
      <c r="SRQ55" s="17"/>
      <c r="SRR55" s="17"/>
      <c r="SRS55" s="17"/>
      <c r="SRY55" s="17"/>
      <c r="SRZ55" s="17"/>
      <c r="SSA55" s="17"/>
      <c r="SSG55" s="17"/>
      <c r="SSH55" s="17"/>
      <c r="SSI55" s="17"/>
      <c r="SSO55" s="17"/>
      <c r="SSP55" s="17"/>
      <c r="SSQ55" s="17"/>
      <c r="SSW55" s="17"/>
      <c r="SSX55" s="17"/>
      <c r="SSY55" s="17"/>
      <c r="STE55" s="17"/>
      <c r="STF55" s="17"/>
      <c r="STG55" s="17"/>
      <c r="STM55" s="17"/>
      <c r="STN55" s="17"/>
      <c r="STO55" s="17"/>
      <c r="STU55" s="17"/>
      <c r="STV55" s="17"/>
      <c r="STW55" s="17"/>
      <c r="SUC55" s="17"/>
      <c r="SUD55" s="17"/>
      <c r="SUE55" s="17"/>
      <c r="SUK55" s="17"/>
      <c r="SUL55" s="17"/>
      <c r="SUM55" s="17"/>
      <c r="SUS55" s="17"/>
      <c r="SUT55" s="17"/>
      <c r="SUU55" s="17"/>
      <c r="SVA55" s="17"/>
      <c r="SVB55" s="17"/>
      <c r="SVC55" s="17"/>
      <c r="SVI55" s="17"/>
      <c r="SVJ55" s="17"/>
      <c r="SVK55" s="17"/>
      <c r="SVQ55" s="17"/>
      <c r="SVR55" s="17"/>
      <c r="SVS55" s="17"/>
      <c r="SVY55" s="17"/>
      <c r="SVZ55" s="17"/>
      <c r="SWA55" s="17"/>
      <c r="SWG55" s="17"/>
      <c r="SWH55" s="17"/>
      <c r="SWI55" s="17"/>
      <c r="SWO55" s="17"/>
      <c r="SWP55" s="17"/>
      <c r="SWQ55" s="17"/>
      <c r="SWW55" s="17"/>
      <c r="SWX55" s="17"/>
      <c r="SWY55" s="17"/>
      <c r="SXE55" s="17"/>
      <c r="SXF55" s="17"/>
      <c r="SXG55" s="17"/>
      <c r="SXM55" s="17"/>
      <c r="SXN55" s="17"/>
      <c r="SXO55" s="17"/>
      <c r="SXU55" s="17"/>
      <c r="SXV55" s="17"/>
      <c r="SXW55" s="17"/>
      <c r="SYC55" s="17"/>
      <c r="SYD55" s="17"/>
      <c r="SYE55" s="17"/>
      <c r="SYK55" s="17"/>
      <c r="SYL55" s="17"/>
      <c r="SYM55" s="17"/>
      <c r="SYS55" s="17"/>
      <c r="SYT55" s="17"/>
      <c r="SYU55" s="17"/>
      <c r="SZA55" s="17"/>
      <c r="SZB55" s="17"/>
      <c r="SZC55" s="17"/>
      <c r="SZI55" s="17"/>
      <c r="SZJ55" s="17"/>
      <c r="SZK55" s="17"/>
      <c r="SZQ55" s="17"/>
      <c r="SZR55" s="17"/>
      <c r="SZS55" s="17"/>
      <c r="SZY55" s="17"/>
      <c r="SZZ55" s="17"/>
      <c r="TAA55" s="17"/>
      <c r="TAG55" s="17"/>
      <c r="TAH55" s="17"/>
      <c r="TAI55" s="17"/>
      <c r="TAO55" s="17"/>
      <c r="TAP55" s="17"/>
      <c r="TAQ55" s="17"/>
      <c r="TAW55" s="17"/>
      <c r="TAX55" s="17"/>
      <c r="TAY55" s="17"/>
      <c r="TBE55" s="17"/>
      <c r="TBF55" s="17"/>
      <c r="TBG55" s="17"/>
      <c r="TBM55" s="17"/>
      <c r="TBN55" s="17"/>
      <c r="TBO55" s="17"/>
      <c r="TBU55" s="17"/>
      <c r="TBV55" s="17"/>
      <c r="TBW55" s="17"/>
      <c r="TCC55" s="17"/>
      <c r="TCD55" s="17"/>
      <c r="TCE55" s="17"/>
      <c r="TCK55" s="17"/>
      <c r="TCL55" s="17"/>
      <c r="TCM55" s="17"/>
      <c r="TCS55" s="17"/>
      <c r="TCT55" s="17"/>
      <c r="TCU55" s="17"/>
      <c r="TDA55" s="17"/>
      <c r="TDB55" s="17"/>
      <c r="TDC55" s="17"/>
      <c r="TDI55" s="17"/>
      <c r="TDJ55" s="17"/>
      <c r="TDK55" s="17"/>
      <c r="TDQ55" s="17"/>
      <c r="TDR55" s="17"/>
      <c r="TDS55" s="17"/>
      <c r="TDY55" s="17"/>
      <c r="TDZ55" s="17"/>
      <c r="TEA55" s="17"/>
      <c r="TEG55" s="17"/>
      <c r="TEH55" s="17"/>
      <c r="TEI55" s="17"/>
      <c r="TEO55" s="17"/>
      <c r="TEP55" s="17"/>
      <c r="TEQ55" s="17"/>
      <c r="TEW55" s="17"/>
      <c r="TEX55" s="17"/>
      <c r="TEY55" s="17"/>
      <c r="TFE55" s="17"/>
      <c r="TFF55" s="17"/>
      <c r="TFG55" s="17"/>
      <c r="TFM55" s="17"/>
      <c r="TFN55" s="17"/>
      <c r="TFO55" s="17"/>
      <c r="TFU55" s="17"/>
      <c r="TFV55" s="17"/>
      <c r="TFW55" s="17"/>
      <c r="TGC55" s="17"/>
      <c r="TGD55" s="17"/>
      <c r="TGE55" s="17"/>
      <c r="TGK55" s="17"/>
      <c r="TGL55" s="17"/>
      <c r="TGM55" s="17"/>
      <c r="TGS55" s="17"/>
      <c r="TGT55" s="17"/>
      <c r="TGU55" s="17"/>
      <c r="THA55" s="17"/>
      <c r="THB55" s="17"/>
      <c r="THC55" s="17"/>
      <c r="THI55" s="17"/>
      <c r="THJ55" s="17"/>
      <c r="THK55" s="17"/>
      <c r="THQ55" s="17"/>
      <c r="THR55" s="17"/>
      <c r="THS55" s="17"/>
      <c r="THY55" s="17"/>
      <c r="THZ55" s="17"/>
      <c r="TIA55" s="17"/>
      <c r="TIG55" s="17"/>
      <c r="TIH55" s="17"/>
      <c r="TII55" s="17"/>
      <c r="TIO55" s="17"/>
      <c r="TIP55" s="17"/>
      <c r="TIQ55" s="17"/>
      <c r="TIW55" s="17"/>
      <c r="TIX55" s="17"/>
      <c r="TIY55" s="17"/>
      <c r="TJE55" s="17"/>
      <c r="TJF55" s="17"/>
      <c r="TJG55" s="17"/>
      <c r="TJM55" s="17"/>
      <c r="TJN55" s="17"/>
      <c r="TJO55" s="17"/>
      <c r="TJU55" s="17"/>
      <c r="TJV55" s="17"/>
      <c r="TJW55" s="17"/>
      <c r="TKC55" s="17"/>
      <c r="TKD55" s="17"/>
      <c r="TKE55" s="17"/>
      <c r="TKK55" s="17"/>
      <c r="TKL55" s="17"/>
      <c r="TKM55" s="17"/>
      <c r="TKS55" s="17"/>
      <c r="TKT55" s="17"/>
      <c r="TKU55" s="17"/>
      <c r="TLA55" s="17"/>
      <c r="TLB55" s="17"/>
      <c r="TLC55" s="17"/>
      <c r="TLI55" s="17"/>
      <c r="TLJ55" s="17"/>
      <c r="TLK55" s="17"/>
      <c r="TLQ55" s="17"/>
      <c r="TLR55" s="17"/>
      <c r="TLS55" s="17"/>
      <c r="TLY55" s="17"/>
      <c r="TLZ55" s="17"/>
      <c r="TMA55" s="17"/>
      <c r="TMG55" s="17"/>
      <c r="TMH55" s="17"/>
      <c r="TMI55" s="17"/>
      <c r="TMO55" s="17"/>
      <c r="TMP55" s="17"/>
      <c r="TMQ55" s="17"/>
      <c r="TMW55" s="17"/>
      <c r="TMX55" s="17"/>
      <c r="TMY55" s="17"/>
      <c r="TNE55" s="17"/>
      <c r="TNF55" s="17"/>
      <c r="TNG55" s="17"/>
      <c r="TNM55" s="17"/>
      <c r="TNN55" s="17"/>
      <c r="TNO55" s="17"/>
      <c r="TNU55" s="17"/>
      <c r="TNV55" s="17"/>
      <c r="TNW55" s="17"/>
      <c r="TOC55" s="17"/>
      <c r="TOD55" s="17"/>
      <c r="TOE55" s="17"/>
      <c r="TOK55" s="17"/>
      <c r="TOL55" s="17"/>
      <c r="TOM55" s="17"/>
      <c r="TOS55" s="17"/>
      <c r="TOT55" s="17"/>
      <c r="TOU55" s="17"/>
      <c r="TPA55" s="17"/>
      <c r="TPB55" s="17"/>
      <c r="TPC55" s="17"/>
      <c r="TPI55" s="17"/>
      <c r="TPJ55" s="17"/>
      <c r="TPK55" s="17"/>
      <c r="TPQ55" s="17"/>
      <c r="TPR55" s="17"/>
      <c r="TPS55" s="17"/>
      <c r="TPY55" s="17"/>
      <c r="TPZ55" s="17"/>
      <c r="TQA55" s="17"/>
      <c r="TQG55" s="17"/>
      <c r="TQH55" s="17"/>
      <c r="TQI55" s="17"/>
      <c r="TQO55" s="17"/>
      <c r="TQP55" s="17"/>
      <c r="TQQ55" s="17"/>
      <c r="TQW55" s="17"/>
      <c r="TQX55" s="17"/>
      <c r="TQY55" s="17"/>
      <c r="TRE55" s="17"/>
      <c r="TRF55" s="17"/>
      <c r="TRG55" s="17"/>
      <c r="TRM55" s="17"/>
      <c r="TRN55" s="17"/>
      <c r="TRO55" s="17"/>
      <c r="TRU55" s="17"/>
      <c r="TRV55" s="17"/>
      <c r="TRW55" s="17"/>
      <c r="TSC55" s="17"/>
      <c r="TSD55" s="17"/>
      <c r="TSE55" s="17"/>
      <c r="TSK55" s="17"/>
      <c r="TSL55" s="17"/>
      <c r="TSM55" s="17"/>
      <c r="TSS55" s="17"/>
      <c r="TST55" s="17"/>
      <c r="TSU55" s="17"/>
      <c r="TTA55" s="17"/>
      <c r="TTB55" s="17"/>
      <c r="TTC55" s="17"/>
      <c r="TTI55" s="17"/>
      <c r="TTJ55" s="17"/>
      <c r="TTK55" s="17"/>
      <c r="TTQ55" s="17"/>
      <c r="TTR55" s="17"/>
      <c r="TTS55" s="17"/>
      <c r="TTY55" s="17"/>
      <c r="TTZ55" s="17"/>
      <c r="TUA55" s="17"/>
      <c r="TUG55" s="17"/>
      <c r="TUH55" s="17"/>
      <c r="TUI55" s="17"/>
      <c r="TUO55" s="17"/>
      <c r="TUP55" s="17"/>
      <c r="TUQ55" s="17"/>
      <c r="TUW55" s="17"/>
      <c r="TUX55" s="17"/>
      <c r="TUY55" s="17"/>
      <c r="TVE55" s="17"/>
      <c r="TVF55" s="17"/>
      <c r="TVG55" s="17"/>
      <c r="TVM55" s="17"/>
      <c r="TVN55" s="17"/>
      <c r="TVO55" s="17"/>
      <c r="TVU55" s="17"/>
      <c r="TVV55" s="17"/>
      <c r="TVW55" s="17"/>
      <c r="TWC55" s="17"/>
      <c r="TWD55" s="17"/>
      <c r="TWE55" s="17"/>
      <c r="TWK55" s="17"/>
      <c r="TWL55" s="17"/>
      <c r="TWM55" s="17"/>
      <c r="TWS55" s="17"/>
      <c r="TWT55" s="17"/>
      <c r="TWU55" s="17"/>
      <c r="TXA55" s="17"/>
      <c r="TXB55" s="17"/>
      <c r="TXC55" s="17"/>
      <c r="TXI55" s="17"/>
      <c r="TXJ55" s="17"/>
      <c r="TXK55" s="17"/>
      <c r="TXQ55" s="17"/>
      <c r="TXR55" s="17"/>
      <c r="TXS55" s="17"/>
      <c r="TXY55" s="17"/>
      <c r="TXZ55" s="17"/>
      <c r="TYA55" s="17"/>
      <c r="TYG55" s="17"/>
      <c r="TYH55" s="17"/>
      <c r="TYI55" s="17"/>
      <c r="TYO55" s="17"/>
      <c r="TYP55" s="17"/>
      <c r="TYQ55" s="17"/>
      <c r="TYW55" s="17"/>
      <c r="TYX55" s="17"/>
      <c r="TYY55" s="17"/>
      <c r="TZE55" s="17"/>
      <c r="TZF55" s="17"/>
      <c r="TZG55" s="17"/>
      <c r="TZM55" s="17"/>
      <c r="TZN55" s="17"/>
      <c r="TZO55" s="17"/>
      <c r="TZU55" s="17"/>
      <c r="TZV55" s="17"/>
      <c r="TZW55" s="17"/>
      <c r="UAC55" s="17"/>
      <c r="UAD55" s="17"/>
      <c r="UAE55" s="17"/>
      <c r="UAK55" s="17"/>
      <c r="UAL55" s="17"/>
      <c r="UAM55" s="17"/>
      <c r="UAS55" s="17"/>
      <c r="UAT55" s="17"/>
      <c r="UAU55" s="17"/>
      <c r="UBA55" s="17"/>
      <c r="UBB55" s="17"/>
      <c r="UBC55" s="17"/>
      <c r="UBI55" s="17"/>
      <c r="UBJ55" s="17"/>
      <c r="UBK55" s="17"/>
      <c r="UBQ55" s="17"/>
      <c r="UBR55" s="17"/>
      <c r="UBS55" s="17"/>
      <c r="UBY55" s="17"/>
      <c r="UBZ55" s="17"/>
      <c r="UCA55" s="17"/>
      <c r="UCG55" s="17"/>
      <c r="UCH55" s="17"/>
      <c r="UCI55" s="17"/>
      <c r="UCO55" s="17"/>
      <c r="UCP55" s="17"/>
      <c r="UCQ55" s="17"/>
      <c r="UCW55" s="17"/>
      <c r="UCX55" s="17"/>
      <c r="UCY55" s="17"/>
      <c r="UDE55" s="17"/>
      <c r="UDF55" s="17"/>
      <c r="UDG55" s="17"/>
      <c r="UDM55" s="17"/>
      <c r="UDN55" s="17"/>
      <c r="UDO55" s="17"/>
      <c r="UDU55" s="17"/>
      <c r="UDV55" s="17"/>
      <c r="UDW55" s="17"/>
      <c r="UEC55" s="17"/>
      <c r="UED55" s="17"/>
      <c r="UEE55" s="17"/>
      <c r="UEK55" s="17"/>
      <c r="UEL55" s="17"/>
      <c r="UEM55" s="17"/>
      <c r="UES55" s="17"/>
      <c r="UET55" s="17"/>
      <c r="UEU55" s="17"/>
      <c r="UFA55" s="17"/>
      <c r="UFB55" s="17"/>
      <c r="UFC55" s="17"/>
      <c r="UFI55" s="17"/>
      <c r="UFJ55" s="17"/>
      <c r="UFK55" s="17"/>
      <c r="UFQ55" s="17"/>
      <c r="UFR55" s="17"/>
      <c r="UFS55" s="17"/>
      <c r="UFY55" s="17"/>
      <c r="UFZ55" s="17"/>
      <c r="UGA55" s="17"/>
      <c r="UGG55" s="17"/>
      <c r="UGH55" s="17"/>
      <c r="UGI55" s="17"/>
      <c r="UGO55" s="17"/>
      <c r="UGP55" s="17"/>
      <c r="UGQ55" s="17"/>
      <c r="UGW55" s="17"/>
      <c r="UGX55" s="17"/>
      <c r="UGY55" s="17"/>
      <c r="UHE55" s="17"/>
      <c r="UHF55" s="17"/>
      <c r="UHG55" s="17"/>
      <c r="UHM55" s="17"/>
      <c r="UHN55" s="17"/>
      <c r="UHO55" s="17"/>
      <c r="UHU55" s="17"/>
      <c r="UHV55" s="17"/>
      <c r="UHW55" s="17"/>
      <c r="UIC55" s="17"/>
      <c r="UID55" s="17"/>
      <c r="UIE55" s="17"/>
      <c r="UIK55" s="17"/>
      <c r="UIL55" s="17"/>
      <c r="UIM55" s="17"/>
      <c r="UIS55" s="17"/>
      <c r="UIT55" s="17"/>
      <c r="UIU55" s="17"/>
      <c r="UJA55" s="17"/>
      <c r="UJB55" s="17"/>
      <c r="UJC55" s="17"/>
      <c r="UJI55" s="17"/>
      <c r="UJJ55" s="17"/>
      <c r="UJK55" s="17"/>
      <c r="UJQ55" s="17"/>
      <c r="UJR55" s="17"/>
      <c r="UJS55" s="17"/>
      <c r="UJY55" s="17"/>
      <c r="UJZ55" s="17"/>
      <c r="UKA55" s="17"/>
      <c r="UKG55" s="17"/>
      <c r="UKH55" s="17"/>
      <c r="UKI55" s="17"/>
      <c r="UKO55" s="17"/>
      <c r="UKP55" s="17"/>
      <c r="UKQ55" s="17"/>
      <c r="UKW55" s="17"/>
      <c r="UKX55" s="17"/>
      <c r="UKY55" s="17"/>
      <c r="ULE55" s="17"/>
      <c r="ULF55" s="17"/>
      <c r="ULG55" s="17"/>
      <c r="ULM55" s="17"/>
      <c r="ULN55" s="17"/>
      <c r="ULO55" s="17"/>
      <c r="ULU55" s="17"/>
      <c r="ULV55" s="17"/>
      <c r="ULW55" s="17"/>
      <c r="UMC55" s="17"/>
      <c r="UMD55" s="17"/>
      <c r="UME55" s="17"/>
      <c r="UMK55" s="17"/>
      <c r="UML55" s="17"/>
      <c r="UMM55" s="17"/>
      <c r="UMS55" s="17"/>
      <c r="UMT55" s="17"/>
      <c r="UMU55" s="17"/>
      <c r="UNA55" s="17"/>
      <c r="UNB55" s="17"/>
      <c r="UNC55" s="17"/>
      <c r="UNI55" s="17"/>
      <c r="UNJ55" s="17"/>
      <c r="UNK55" s="17"/>
      <c r="UNQ55" s="17"/>
      <c r="UNR55" s="17"/>
      <c r="UNS55" s="17"/>
      <c r="UNY55" s="17"/>
      <c r="UNZ55" s="17"/>
      <c r="UOA55" s="17"/>
      <c r="UOG55" s="17"/>
      <c r="UOH55" s="17"/>
      <c r="UOI55" s="17"/>
      <c r="UOO55" s="17"/>
      <c r="UOP55" s="17"/>
      <c r="UOQ55" s="17"/>
      <c r="UOW55" s="17"/>
      <c r="UOX55" s="17"/>
      <c r="UOY55" s="17"/>
      <c r="UPE55" s="17"/>
      <c r="UPF55" s="17"/>
      <c r="UPG55" s="17"/>
      <c r="UPM55" s="17"/>
      <c r="UPN55" s="17"/>
      <c r="UPO55" s="17"/>
      <c r="UPU55" s="17"/>
      <c r="UPV55" s="17"/>
      <c r="UPW55" s="17"/>
      <c r="UQC55" s="17"/>
      <c r="UQD55" s="17"/>
      <c r="UQE55" s="17"/>
      <c r="UQK55" s="17"/>
      <c r="UQL55" s="17"/>
      <c r="UQM55" s="17"/>
      <c r="UQS55" s="17"/>
      <c r="UQT55" s="17"/>
      <c r="UQU55" s="17"/>
      <c r="URA55" s="17"/>
      <c r="URB55" s="17"/>
      <c r="URC55" s="17"/>
      <c r="URI55" s="17"/>
      <c r="URJ55" s="17"/>
      <c r="URK55" s="17"/>
      <c r="URQ55" s="17"/>
      <c r="URR55" s="17"/>
      <c r="URS55" s="17"/>
      <c r="URY55" s="17"/>
      <c r="URZ55" s="17"/>
      <c r="USA55" s="17"/>
      <c r="USG55" s="17"/>
      <c r="USH55" s="17"/>
      <c r="USI55" s="17"/>
      <c r="USO55" s="17"/>
      <c r="USP55" s="17"/>
      <c r="USQ55" s="17"/>
      <c r="USW55" s="17"/>
      <c r="USX55" s="17"/>
      <c r="USY55" s="17"/>
      <c r="UTE55" s="17"/>
      <c r="UTF55" s="17"/>
      <c r="UTG55" s="17"/>
      <c r="UTM55" s="17"/>
      <c r="UTN55" s="17"/>
      <c r="UTO55" s="17"/>
      <c r="UTU55" s="17"/>
      <c r="UTV55" s="17"/>
      <c r="UTW55" s="17"/>
      <c r="UUC55" s="17"/>
      <c r="UUD55" s="17"/>
      <c r="UUE55" s="17"/>
      <c r="UUK55" s="17"/>
      <c r="UUL55" s="17"/>
      <c r="UUM55" s="17"/>
      <c r="UUS55" s="17"/>
      <c r="UUT55" s="17"/>
      <c r="UUU55" s="17"/>
      <c r="UVA55" s="17"/>
      <c r="UVB55" s="17"/>
      <c r="UVC55" s="17"/>
      <c r="UVI55" s="17"/>
      <c r="UVJ55" s="17"/>
      <c r="UVK55" s="17"/>
      <c r="UVQ55" s="17"/>
      <c r="UVR55" s="17"/>
      <c r="UVS55" s="17"/>
      <c r="UVY55" s="17"/>
      <c r="UVZ55" s="17"/>
      <c r="UWA55" s="17"/>
      <c r="UWG55" s="17"/>
      <c r="UWH55" s="17"/>
      <c r="UWI55" s="17"/>
      <c r="UWO55" s="17"/>
      <c r="UWP55" s="17"/>
      <c r="UWQ55" s="17"/>
      <c r="UWW55" s="17"/>
      <c r="UWX55" s="17"/>
      <c r="UWY55" s="17"/>
      <c r="UXE55" s="17"/>
      <c r="UXF55" s="17"/>
      <c r="UXG55" s="17"/>
      <c r="UXM55" s="17"/>
      <c r="UXN55" s="17"/>
      <c r="UXO55" s="17"/>
      <c r="UXU55" s="17"/>
      <c r="UXV55" s="17"/>
      <c r="UXW55" s="17"/>
      <c r="UYC55" s="17"/>
      <c r="UYD55" s="17"/>
      <c r="UYE55" s="17"/>
      <c r="UYK55" s="17"/>
      <c r="UYL55" s="17"/>
      <c r="UYM55" s="17"/>
      <c r="UYS55" s="17"/>
      <c r="UYT55" s="17"/>
      <c r="UYU55" s="17"/>
      <c r="UZA55" s="17"/>
      <c r="UZB55" s="17"/>
      <c r="UZC55" s="17"/>
      <c r="UZI55" s="17"/>
      <c r="UZJ55" s="17"/>
      <c r="UZK55" s="17"/>
      <c r="UZQ55" s="17"/>
      <c r="UZR55" s="17"/>
      <c r="UZS55" s="17"/>
      <c r="UZY55" s="17"/>
      <c r="UZZ55" s="17"/>
      <c r="VAA55" s="17"/>
      <c r="VAG55" s="17"/>
      <c r="VAH55" s="17"/>
      <c r="VAI55" s="17"/>
      <c r="VAO55" s="17"/>
      <c r="VAP55" s="17"/>
      <c r="VAQ55" s="17"/>
      <c r="VAW55" s="17"/>
      <c r="VAX55" s="17"/>
      <c r="VAY55" s="17"/>
      <c r="VBE55" s="17"/>
      <c r="VBF55" s="17"/>
      <c r="VBG55" s="17"/>
      <c r="VBM55" s="17"/>
      <c r="VBN55" s="17"/>
      <c r="VBO55" s="17"/>
      <c r="VBU55" s="17"/>
      <c r="VBV55" s="17"/>
      <c r="VBW55" s="17"/>
      <c r="VCC55" s="17"/>
      <c r="VCD55" s="17"/>
      <c r="VCE55" s="17"/>
      <c r="VCK55" s="17"/>
      <c r="VCL55" s="17"/>
      <c r="VCM55" s="17"/>
      <c r="VCS55" s="17"/>
      <c r="VCT55" s="17"/>
      <c r="VCU55" s="17"/>
      <c r="VDA55" s="17"/>
      <c r="VDB55" s="17"/>
      <c r="VDC55" s="17"/>
      <c r="VDI55" s="17"/>
      <c r="VDJ55" s="17"/>
      <c r="VDK55" s="17"/>
      <c r="VDQ55" s="17"/>
      <c r="VDR55" s="17"/>
      <c r="VDS55" s="17"/>
      <c r="VDY55" s="17"/>
      <c r="VDZ55" s="17"/>
      <c r="VEA55" s="17"/>
      <c r="VEG55" s="17"/>
      <c r="VEH55" s="17"/>
      <c r="VEI55" s="17"/>
      <c r="VEO55" s="17"/>
      <c r="VEP55" s="17"/>
      <c r="VEQ55" s="17"/>
      <c r="VEW55" s="17"/>
      <c r="VEX55" s="17"/>
      <c r="VEY55" s="17"/>
      <c r="VFE55" s="17"/>
      <c r="VFF55" s="17"/>
      <c r="VFG55" s="17"/>
      <c r="VFM55" s="17"/>
      <c r="VFN55" s="17"/>
      <c r="VFO55" s="17"/>
      <c r="VFU55" s="17"/>
      <c r="VFV55" s="17"/>
      <c r="VFW55" s="17"/>
      <c r="VGC55" s="17"/>
      <c r="VGD55" s="17"/>
      <c r="VGE55" s="17"/>
      <c r="VGK55" s="17"/>
      <c r="VGL55" s="17"/>
      <c r="VGM55" s="17"/>
      <c r="VGS55" s="17"/>
      <c r="VGT55" s="17"/>
      <c r="VGU55" s="17"/>
      <c r="VHA55" s="17"/>
      <c r="VHB55" s="17"/>
      <c r="VHC55" s="17"/>
      <c r="VHI55" s="17"/>
      <c r="VHJ55" s="17"/>
      <c r="VHK55" s="17"/>
      <c r="VHQ55" s="17"/>
      <c r="VHR55" s="17"/>
      <c r="VHS55" s="17"/>
      <c r="VHY55" s="17"/>
      <c r="VHZ55" s="17"/>
      <c r="VIA55" s="17"/>
      <c r="VIG55" s="17"/>
      <c r="VIH55" s="17"/>
      <c r="VII55" s="17"/>
      <c r="VIO55" s="17"/>
      <c r="VIP55" s="17"/>
      <c r="VIQ55" s="17"/>
      <c r="VIW55" s="17"/>
      <c r="VIX55" s="17"/>
      <c r="VIY55" s="17"/>
      <c r="VJE55" s="17"/>
      <c r="VJF55" s="17"/>
      <c r="VJG55" s="17"/>
      <c r="VJM55" s="17"/>
      <c r="VJN55" s="17"/>
      <c r="VJO55" s="17"/>
      <c r="VJU55" s="17"/>
      <c r="VJV55" s="17"/>
      <c r="VJW55" s="17"/>
      <c r="VKC55" s="17"/>
      <c r="VKD55" s="17"/>
      <c r="VKE55" s="17"/>
      <c r="VKK55" s="17"/>
      <c r="VKL55" s="17"/>
      <c r="VKM55" s="17"/>
      <c r="VKS55" s="17"/>
      <c r="VKT55" s="17"/>
      <c r="VKU55" s="17"/>
      <c r="VLA55" s="17"/>
      <c r="VLB55" s="17"/>
      <c r="VLC55" s="17"/>
      <c r="VLI55" s="17"/>
      <c r="VLJ55" s="17"/>
      <c r="VLK55" s="17"/>
      <c r="VLQ55" s="17"/>
      <c r="VLR55" s="17"/>
      <c r="VLS55" s="17"/>
      <c r="VLY55" s="17"/>
      <c r="VLZ55" s="17"/>
      <c r="VMA55" s="17"/>
      <c r="VMG55" s="17"/>
      <c r="VMH55" s="17"/>
      <c r="VMI55" s="17"/>
      <c r="VMO55" s="17"/>
      <c r="VMP55" s="17"/>
      <c r="VMQ55" s="17"/>
      <c r="VMW55" s="17"/>
      <c r="VMX55" s="17"/>
      <c r="VMY55" s="17"/>
      <c r="VNE55" s="17"/>
      <c r="VNF55" s="17"/>
      <c r="VNG55" s="17"/>
      <c r="VNM55" s="17"/>
      <c r="VNN55" s="17"/>
      <c r="VNO55" s="17"/>
      <c r="VNU55" s="17"/>
      <c r="VNV55" s="17"/>
      <c r="VNW55" s="17"/>
      <c r="VOC55" s="17"/>
      <c r="VOD55" s="17"/>
      <c r="VOE55" s="17"/>
      <c r="VOK55" s="17"/>
      <c r="VOL55" s="17"/>
      <c r="VOM55" s="17"/>
      <c r="VOS55" s="17"/>
      <c r="VOT55" s="17"/>
      <c r="VOU55" s="17"/>
      <c r="VPA55" s="17"/>
      <c r="VPB55" s="17"/>
      <c r="VPC55" s="17"/>
      <c r="VPI55" s="17"/>
      <c r="VPJ55" s="17"/>
      <c r="VPK55" s="17"/>
      <c r="VPQ55" s="17"/>
      <c r="VPR55" s="17"/>
      <c r="VPS55" s="17"/>
      <c r="VPY55" s="17"/>
      <c r="VPZ55" s="17"/>
      <c r="VQA55" s="17"/>
      <c r="VQG55" s="17"/>
      <c r="VQH55" s="17"/>
      <c r="VQI55" s="17"/>
      <c r="VQO55" s="17"/>
      <c r="VQP55" s="17"/>
      <c r="VQQ55" s="17"/>
      <c r="VQW55" s="17"/>
      <c r="VQX55" s="17"/>
      <c r="VQY55" s="17"/>
      <c r="VRE55" s="17"/>
      <c r="VRF55" s="17"/>
      <c r="VRG55" s="17"/>
      <c r="VRM55" s="17"/>
      <c r="VRN55" s="17"/>
      <c r="VRO55" s="17"/>
      <c r="VRU55" s="17"/>
      <c r="VRV55" s="17"/>
      <c r="VRW55" s="17"/>
      <c r="VSC55" s="17"/>
      <c r="VSD55" s="17"/>
      <c r="VSE55" s="17"/>
      <c r="VSK55" s="17"/>
      <c r="VSL55" s="17"/>
      <c r="VSM55" s="17"/>
      <c r="VSS55" s="17"/>
      <c r="VST55" s="17"/>
      <c r="VSU55" s="17"/>
      <c r="VTA55" s="17"/>
      <c r="VTB55" s="17"/>
      <c r="VTC55" s="17"/>
      <c r="VTI55" s="17"/>
      <c r="VTJ55" s="17"/>
      <c r="VTK55" s="17"/>
      <c r="VTQ55" s="17"/>
      <c r="VTR55" s="17"/>
      <c r="VTS55" s="17"/>
      <c r="VTY55" s="17"/>
      <c r="VTZ55" s="17"/>
      <c r="VUA55" s="17"/>
      <c r="VUG55" s="17"/>
      <c r="VUH55" s="17"/>
      <c r="VUI55" s="17"/>
      <c r="VUO55" s="17"/>
      <c r="VUP55" s="17"/>
      <c r="VUQ55" s="17"/>
      <c r="VUW55" s="17"/>
      <c r="VUX55" s="17"/>
      <c r="VUY55" s="17"/>
      <c r="VVE55" s="17"/>
      <c r="VVF55" s="17"/>
      <c r="VVG55" s="17"/>
      <c r="VVM55" s="17"/>
      <c r="VVN55" s="17"/>
      <c r="VVO55" s="17"/>
      <c r="VVU55" s="17"/>
      <c r="VVV55" s="17"/>
      <c r="VVW55" s="17"/>
      <c r="VWC55" s="17"/>
      <c r="VWD55" s="17"/>
      <c r="VWE55" s="17"/>
      <c r="VWK55" s="17"/>
      <c r="VWL55" s="17"/>
      <c r="VWM55" s="17"/>
      <c r="VWS55" s="17"/>
      <c r="VWT55" s="17"/>
      <c r="VWU55" s="17"/>
      <c r="VXA55" s="17"/>
      <c r="VXB55" s="17"/>
      <c r="VXC55" s="17"/>
      <c r="VXI55" s="17"/>
      <c r="VXJ55" s="17"/>
      <c r="VXK55" s="17"/>
      <c r="VXQ55" s="17"/>
      <c r="VXR55" s="17"/>
      <c r="VXS55" s="17"/>
      <c r="VXY55" s="17"/>
      <c r="VXZ55" s="17"/>
      <c r="VYA55" s="17"/>
      <c r="VYG55" s="17"/>
      <c r="VYH55" s="17"/>
      <c r="VYI55" s="17"/>
      <c r="VYO55" s="17"/>
      <c r="VYP55" s="17"/>
      <c r="VYQ55" s="17"/>
      <c r="VYW55" s="17"/>
      <c r="VYX55" s="17"/>
      <c r="VYY55" s="17"/>
      <c r="VZE55" s="17"/>
      <c r="VZF55" s="17"/>
      <c r="VZG55" s="17"/>
      <c r="VZM55" s="17"/>
      <c r="VZN55" s="17"/>
      <c r="VZO55" s="17"/>
      <c r="VZU55" s="17"/>
      <c r="VZV55" s="17"/>
      <c r="VZW55" s="17"/>
      <c r="WAC55" s="17"/>
      <c r="WAD55" s="17"/>
      <c r="WAE55" s="17"/>
      <c r="WAK55" s="17"/>
      <c r="WAL55" s="17"/>
      <c r="WAM55" s="17"/>
      <c r="WAS55" s="17"/>
      <c r="WAT55" s="17"/>
      <c r="WAU55" s="17"/>
      <c r="WBA55" s="17"/>
      <c r="WBB55" s="17"/>
      <c r="WBC55" s="17"/>
      <c r="WBI55" s="17"/>
      <c r="WBJ55" s="17"/>
      <c r="WBK55" s="17"/>
      <c r="WBQ55" s="17"/>
      <c r="WBR55" s="17"/>
      <c r="WBS55" s="17"/>
      <c r="WBY55" s="17"/>
      <c r="WBZ55" s="17"/>
      <c r="WCA55" s="17"/>
      <c r="WCG55" s="17"/>
      <c r="WCH55" s="17"/>
      <c r="WCI55" s="17"/>
      <c r="WCO55" s="17"/>
      <c r="WCP55" s="17"/>
      <c r="WCQ55" s="17"/>
      <c r="WCW55" s="17"/>
      <c r="WCX55" s="17"/>
      <c r="WCY55" s="17"/>
      <c r="WDE55" s="17"/>
      <c r="WDF55" s="17"/>
      <c r="WDG55" s="17"/>
      <c r="WDM55" s="17"/>
      <c r="WDN55" s="17"/>
      <c r="WDO55" s="17"/>
      <c r="WDU55" s="17"/>
      <c r="WDV55" s="17"/>
      <c r="WDW55" s="17"/>
      <c r="WEC55" s="17"/>
      <c r="WED55" s="17"/>
      <c r="WEE55" s="17"/>
      <c r="WEK55" s="17"/>
      <c r="WEL55" s="17"/>
      <c r="WEM55" s="17"/>
      <c r="WES55" s="17"/>
      <c r="WET55" s="17"/>
      <c r="WEU55" s="17"/>
      <c r="WFA55" s="17"/>
      <c r="WFB55" s="17"/>
      <c r="WFC55" s="17"/>
      <c r="WFI55" s="17"/>
      <c r="WFJ55" s="17"/>
      <c r="WFK55" s="17"/>
      <c r="WFQ55" s="17"/>
      <c r="WFR55" s="17"/>
      <c r="WFS55" s="17"/>
      <c r="WFY55" s="17"/>
      <c r="WFZ55" s="17"/>
      <c r="WGA55" s="17"/>
      <c r="WGG55" s="17"/>
      <c r="WGH55" s="17"/>
      <c r="WGI55" s="17"/>
      <c r="WGO55" s="17"/>
      <c r="WGP55" s="17"/>
      <c r="WGQ55" s="17"/>
      <c r="WGW55" s="17"/>
      <c r="WGX55" s="17"/>
      <c r="WGY55" s="17"/>
      <c r="WHE55" s="17"/>
      <c r="WHF55" s="17"/>
      <c r="WHG55" s="17"/>
      <c r="WHM55" s="17"/>
      <c r="WHN55" s="17"/>
      <c r="WHO55" s="17"/>
      <c r="WHU55" s="17"/>
      <c r="WHV55" s="17"/>
      <c r="WHW55" s="17"/>
      <c r="WIC55" s="17"/>
      <c r="WID55" s="17"/>
      <c r="WIE55" s="17"/>
      <c r="WIK55" s="17"/>
      <c r="WIL55" s="17"/>
      <c r="WIM55" s="17"/>
      <c r="WIS55" s="17"/>
      <c r="WIT55" s="17"/>
      <c r="WIU55" s="17"/>
      <c r="WJA55" s="17"/>
      <c r="WJB55" s="17"/>
      <c r="WJC55" s="17"/>
      <c r="WJI55" s="17"/>
      <c r="WJJ55" s="17"/>
      <c r="WJK55" s="17"/>
      <c r="WJQ55" s="17"/>
      <c r="WJR55" s="17"/>
      <c r="WJS55" s="17"/>
      <c r="WJY55" s="17"/>
      <c r="WJZ55" s="17"/>
      <c r="WKA55" s="17"/>
      <c r="WKG55" s="17"/>
      <c r="WKH55" s="17"/>
      <c r="WKI55" s="17"/>
      <c r="WKO55" s="17"/>
      <c r="WKP55" s="17"/>
      <c r="WKQ55" s="17"/>
      <c r="WKW55" s="17"/>
      <c r="WKX55" s="17"/>
      <c r="WKY55" s="17"/>
      <c r="WLE55" s="17"/>
      <c r="WLF55" s="17"/>
      <c r="WLG55" s="17"/>
      <c r="WLM55" s="17"/>
      <c r="WLN55" s="17"/>
      <c r="WLO55" s="17"/>
      <c r="WLU55" s="17"/>
      <c r="WLV55" s="17"/>
      <c r="WLW55" s="17"/>
      <c r="WMC55" s="17"/>
      <c r="WMD55" s="17"/>
      <c r="WME55" s="17"/>
      <c r="WMK55" s="17"/>
      <c r="WML55" s="17"/>
      <c r="WMM55" s="17"/>
      <c r="WMS55" s="17"/>
      <c r="WMT55" s="17"/>
      <c r="WMU55" s="17"/>
      <c r="WNA55" s="17"/>
      <c r="WNB55" s="17"/>
      <c r="WNC55" s="17"/>
      <c r="WNI55" s="17"/>
      <c r="WNJ55" s="17"/>
      <c r="WNK55" s="17"/>
      <c r="WNQ55" s="17"/>
      <c r="WNR55" s="17"/>
      <c r="WNS55" s="17"/>
      <c r="WNY55" s="17"/>
      <c r="WNZ55" s="17"/>
      <c r="WOA55" s="17"/>
      <c r="WOG55" s="17"/>
      <c r="WOH55" s="17"/>
      <c r="WOI55" s="17"/>
      <c r="WOO55" s="17"/>
      <c r="WOP55" s="17"/>
      <c r="WOQ55" s="17"/>
      <c r="WOW55" s="17"/>
      <c r="WOX55" s="17"/>
      <c r="WOY55" s="17"/>
      <c r="WPE55" s="17"/>
      <c r="WPF55" s="17"/>
      <c r="WPG55" s="17"/>
      <c r="WPM55" s="17"/>
      <c r="WPN55" s="17"/>
      <c r="WPO55" s="17"/>
      <c r="WPU55" s="17"/>
      <c r="WPV55" s="17"/>
      <c r="WPW55" s="17"/>
      <c r="WQC55" s="17"/>
      <c r="WQD55" s="17"/>
      <c r="WQE55" s="17"/>
      <c r="WQK55" s="17"/>
      <c r="WQL55" s="17"/>
      <c r="WQM55" s="17"/>
      <c r="WQS55" s="17"/>
      <c r="WQT55" s="17"/>
      <c r="WQU55" s="17"/>
      <c r="WRA55" s="17"/>
      <c r="WRB55" s="17"/>
      <c r="WRC55" s="17"/>
      <c r="WRI55" s="17"/>
      <c r="WRJ55" s="17"/>
      <c r="WRK55" s="17"/>
      <c r="WRQ55" s="17"/>
      <c r="WRR55" s="17"/>
      <c r="WRS55" s="17"/>
      <c r="WRY55" s="17"/>
      <c r="WRZ55" s="17"/>
      <c r="WSA55" s="17"/>
      <c r="WSG55" s="17"/>
      <c r="WSH55" s="17"/>
      <c r="WSI55" s="17"/>
      <c r="WSO55" s="17"/>
      <c r="WSP55" s="17"/>
      <c r="WSQ55" s="17"/>
      <c r="WSW55" s="17"/>
      <c r="WSX55" s="17"/>
      <c r="WSY55" s="17"/>
      <c r="WTE55" s="17"/>
      <c r="WTF55" s="17"/>
      <c r="WTG55" s="17"/>
      <c r="WTM55" s="17"/>
      <c r="WTN55" s="17"/>
      <c r="WTO55" s="17"/>
      <c r="WTU55" s="17"/>
      <c r="WTV55" s="17"/>
      <c r="WTW55" s="17"/>
      <c r="WUC55" s="17"/>
      <c r="WUD55" s="17"/>
      <c r="WUE55" s="17"/>
      <c r="WUK55" s="17"/>
      <c r="WUL55" s="17"/>
      <c r="WUM55" s="17"/>
      <c r="WUS55" s="17"/>
      <c r="WUT55" s="17"/>
      <c r="WUU55" s="17"/>
      <c r="WVA55" s="17"/>
      <c r="WVB55" s="17"/>
      <c r="WVC55" s="17"/>
      <c r="WVI55" s="17"/>
      <c r="WVJ55" s="17"/>
      <c r="WVK55" s="17"/>
      <c r="WVQ55" s="17"/>
      <c r="WVR55" s="17"/>
      <c r="WVS55" s="17"/>
      <c r="WVY55" s="17"/>
      <c r="WVZ55" s="17"/>
      <c r="WWA55" s="17"/>
      <c r="WWG55" s="17"/>
      <c r="WWH55" s="17"/>
      <c r="WWI55" s="17"/>
      <c r="WWO55" s="17"/>
      <c r="WWP55" s="17"/>
      <c r="WWQ55" s="17"/>
      <c r="WWW55" s="17"/>
      <c r="WWX55" s="17"/>
      <c r="WWY55" s="17"/>
      <c r="WXE55" s="17"/>
      <c r="WXF55" s="17"/>
      <c r="WXG55" s="17"/>
      <c r="WXM55" s="17"/>
      <c r="WXN55" s="17"/>
      <c r="WXO55" s="17"/>
      <c r="WXU55" s="17"/>
      <c r="WXV55" s="17"/>
      <c r="WXW55" s="17"/>
      <c r="WYC55" s="17"/>
      <c r="WYD55" s="17"/>
      <c r="WYE55" s="17"/>
      <c r="WYK55" s="17"/>
      <c r="WYL55" s="17"/>
      <c r="WYM55" s="17"/>
      <c r="WYS55" s="17"/>
      <c r="WYT55" s="17"/>
      <c r="WYU55" s="17"/>
      <c r="WZA55" s="17"/>
      <c r="WZB55" s="17"/>
      <c r="WZC55" s="17"/>
      <c r="WZI55" s="17"/>
      <c r="WZJ55" s="17"/>
      <c r="WZK55" s="17"/>
      <c r="WZQ55" s="17"/>
      <c r="WZR55" s="17"/>
      <c r="WZS55" s="17"/>
      <c r="WZY55" s="17"/>
      <c r="WZZ55" s="17"/>
      <c r="XAA55" s="17"/>
      <c r="XAG55" s="17"/>
      <c r="XAH55" s="17"/>
      <c r="XAI55" s="17"/>
      <c r="XAO55" s="17"/>
      <c r="XAP55" s="17"/>
      <c r="XAQ55" s="17"/>
      <c r="XAW55" s="17"/>
      <c r="XAX55" s="17"/>
      <c r="XAY55" s="17"/>
      <c r="XBE55" s="17"/>
      <c r="XBF55" s="17"/>
      <c r="XBG55" s="17"/>
      <c r="XBM55" s="17"/>
      <c r="XBN55" s="17"/>
      <c r="XBO55" s="17"/>
      <c r="XBU55" s="17"/>
      <c r="XBV55" s="17"/>
      <c r="XBW55" s="17"/>
      <c r="XCC55" s="17"/>
      <c r="XCD55" s="17"/>
      <c r="XCE55" s="17"/>
      <c r="XCK55" s="17"/>
      <c r="XCL55" s="17"/>
      <c r="XCM55" s="17"/>
      <c r="XCS55" s="17"/>
      <c r="XCT55" s="17"/>
      <c r="XCU55" s="17"/>
      <c r="XDA55" s="17"/>
      <c r="XDB55" s="17"/>
      <c r="XDC55" s="17"/>
      <c r="XDI55" s="17"/>
      <c r="XDJ55" s="17"/>
      <c r="XDK55" s="17"/>
      <c r="XDQ55" s="17"/>
      <c r="XDR55" s="17"/>
      <c r="XDS55" s="17"/>
      <c r="XDY55" s="17"/>
      <c r="XDZ55" s="17"/>
      <c r="XEA55" s="17"/>
      <c r="XEG55" s="17"/>
      <c r="XEH55" s="17"/>
      <c r="XEI55" s="17"/>
      <c r="XEO55" s="17"/>
      <c r="XEP55" s="17"/>
      <c r="XEQ55" s="17"/>
      <c r="XEW55" s="17"/>
      <c r="XEX55" s="17"/>
      <c r="XEY55" s="17"/>
    </row>
    <row r="56" spans="1:1019 1025:2043 2049:3067 3073:4091 4097:5115 5121:6139 6145:7163 7169:8187 8193:9211 9217:10235 10241:11259 11265:12283 12289:13307 13313:14331 14337:15355 15361:16379" x14ac:dyDescent="0.25">
      <c r="A56" s="10" t="s">
        <v>6</v>
      </c>
      <c r="B56" s="9" t="s">
        <v>136</v>
      </c>
      <c r="C56" s="9"/>
      <c r="D56" s="9"/>
      <c r="E56" s="9"/>
      <c r="F56" s="9"/>
      <c r="G56" s="9"/>
      <c r="H56" s="9"/>
      <c r="J56" s="3"/>
      <c r="K56" s="3"/>
      <c r="L56" s="3"/>
    </row>
    <row r="57" spans="1:1019 1025:2043 2049:3067 3073:4091 4097:5115 5121:6139 6145:7163 7169:8187 8193:9211 9217:10235 10241:11259 11265:12283 12289:13307 13313:14331 14337:15355 15361:16379" x14ac:dyDescent="0.25">
      <c r="A57" s="10" t="s">
        <v>3</v>
      </c>
      <c r="B57" s="9" t="s">
        <v>135</v>
      </c>
      <c r="C57" s="9"/>
      <c r="D57" s="9"/>
      <c r="E57" s="9"/>
      <c r="F57" s="9"/>
      <c r="G57" s="9"/>
      <c r="H57" s="9"/>
      <c r="J57" s="3"/>
      <c r="K57" s="3"/>
      <c r="L57" s="3"/>
    </row>
    <row r="58" spans="1:1019 1025:2043 2049:3067 3073:4091 4097:5115 5121:6139 6145:7163 7169:8187 8193:9211 9217:10235 10241:11259 11265:12283 12289:13307 13313:14331 14337:15355 15361:16379" x14ac:dyDescent="0.25">
      <c r="A58" s="10" t="s">
        <v>5</v>
      </c>
      <c r="B58" s="9">
        <v>1</v>
      </c>
      <c r="C58" s="9"/>
      <c r="D58" s="9"/>
      <c r="E58" s="9"/>
      <c r="F58" s="9"/>
      <c r="G58" s="9"/>
      <c r="H58" s="9"/>
      <c r="J58" s="3"/>
      <c r="K58" s="3"/>
      <c r="L58" s="3"/>
    </row>
    <row r="59" spans="1:1019 1025:2043 2049:3067 3073:4091 4097:5115 5121:6139 6145:7163 7169:8187 8193:9211 9217:10235 10241:11259 11265:12283 12289:13307 13313:14331 14337:15355 15361:16379" x14ac:dyDescent="0.25">
      <c r="A59" s="10" t="s">
        <v>7</v>
      </c>
      <c r="B59" s="9" t="s">
        <v>8</v>
      </c>
      <c r="C59" s="9"/>
      <c r="D59" s="9"/>
      <c r="E59" s="9"/>
      <c r="F59" s="9"/>
      <c r="G59" s="9"/>
      <c r="H59" s="9"/>
      <c r="J59" s="3"/>
      <c r="K59" s="3"/>
      <c r="L59" s="3"/>
    </row>
    <row r="60" spans="1:1019 1025:2043 2049:3067 3073:4091 4097:5115 5121:6139 6145:7163 7169:8187 8193:9211 9217:10235 10241:11259 11265:12283 12289:13307 13313:14331 14337:15355 15361:16379" x14ac:dyDescent="0.25">
      <c r="A60" s="10" t="s">
        <v>2</v>
      </c>
      <c r="B60" s="9" t="s">
        <v>137</v>
      </c>
      <c r="C60" s="9"/>
      <c r="D60" s="9"/>
      <c r="E60" s="9"/>
      <c r="F60" s="9"/>
      <c r="G60" s="9"/>
      <c r="H60" s="9"/>
      <c r="J60" s="3"/>
      <c r="K60" s="3"/>
      <c r="L60" s="3"/>
    </row>
    <row r="61" spans="1:1019 1025:2043 2049:3067 3073:4091 4097:5115 5121:6139 6145:7163 7169:8187 8193:9211 9217:10235 10241:11259 11265:12283 12289:13307 13313:14331 14337:15355 15361:16379" x14ac:dyDescent="0.25">
      <c r="A61" s="10" t="s">
        <v>9</v>
      </c>
      <c r="B61" s="9"/>
      <c r="C61" s="9"/>
      <c r="D61" s="9"/>
      <c r="E61" s="9"/>
      <c r="F61" s="9"/>
      <c r="G61" s="9"/>
      <c r="H61" s="9"/>
      <c r="J61" s="3"/>
      <c r="K61" s="3"/>
      <c r="L61" s="3"/>
    </row>
    <row r="62" spans="1:1019 1025:2043 2049:3067 3073:4091 4097:5115 5121:6139 6145:7163 7169:8187 8193:9211 9217:10235 10241:11259 11265:12283 12289:13307 13313:14331 14337:15355 15361:16379" x14ac:dyDescent="0.25">
      <c r="A62" s="10" t="s">
        <v>10</v>
      </c>
      <c r="B62" s="10" t="s">
        <v>6</v>
      </c>
      <c r="C62" s="10" t="s">
        <v>3</v>
      </c>
      <c r="D62" s="10" t="s">
        <v>11</v>
      </c>
      <c r="E62" s="10" t="s">
        <v>7</v>
      </c>
      <c r="F62" s="10" t="s">
        <v>13</v>
      </c>
      <c r="G62" s="10" t="s">
        <v>12</v>
      </c>
      <c r="H62" s="5" t="s">
        <v>0</v>
      </c>
      <c r="I62" s="1" t="s">
        <v>2</v>
      </c>
      <c r="J62" s="3"/>
      <c r="K62" s="3"/>
      <c r="L62" s="3"/>
    </row>
    <row r="63" spans="1:1019 1025:2043 2049:3067 3073:4091 4097:5115 5121:6139 6145:7163 7169:8187 8193:9211 9217:10235 10241:11259 11265:12283 12289:13307 13313:14331 14337:15355 15361:16379" x14ac:dyDescent="0.25">
      <c r="A63" s="9" t="s">
        <v>518</v>
      </c>
      <c r="B63" s="9" t="s">
        <v>136</v>
      </c>
      <c r="C63" s="9" t="s">
        <v>135</v>
      </c>
      <c r="D63" s="48">
        <v>1</v>
      </c>
      <c r="E63" s="9" t="s">
        <v>8</v>
      </c>
      <c r="F63" s="9" t="s">
        <v>14</v>
      </c>
      <c r="G63" s="9"/>
      <c r="H63" s="6" t="str">
        <f>Intro!$B$3</f>
        <v>EV battery metals</v>
      </c>
      <c r="J63" s="3"/>
      <c r="K63" s="3"/>
      <c r="L63" s="3"/>
    </row>
    <row r="64" spans="1:1019 1025:2043 2049:3067 3073:4091 4097:5115 5121:6139 6145:7163 7169:8187 8193:9211 9217:10235 10241:11259 11265:12283 12289:13307 13313:14331 14337:15355 15361:16379" x14ac:dyDescent="0.25">
      <c r="A64" s="6" t="s">
        <v>32</v>
      </c>
      <c r="B64" s="6" t="s">
        <v>32</v>
      </c>
      <c r="C64" s="6" t="s">
        <v>18</v>
      </c>
      <c r="D64" s="48">
        <f>160*3.6/1000</f>
        <v>0.57599999999999996</v>
      </c>
      <c r="E64" s="9" t="s">
        <v>31</v>
      </c>
      <c r="F64" s="9" t="s">
        <v>15</v>
      </c>
      <c r="H64" s="6" t="str">
        <f>Intro!$B$4</f>
        <v>ecoinvent-3.10-cutoff</v>
      </c>
      <c r="I64" t="s">
        <v>519</v>
      </c>
    </row>
    <row r="65" spans="1:12" x14ac:dyDescent="0.25">
      <c r="A65" s="9" t="s">
        <v>127</v>
      </c>
      <c r="B65" s="9"/>
      <c r="C65" s="9"/>
      <c r="D65" s="12">
        <v>4.7000000000000002E-3</v>
      </c>
      <c r="E65" s="9" t="s">
        <v>8</v>
      </c>
      <c r="F65" s="9" t="s">
        <v>43</v>
      </c>
      <c r="G65" s="9" t="s">
        <v>97</v>
      </c>
      <c r="H65" s="6" t="str">
        <f>Intro!$B$5</f>
        <v>ecoinvent-3.10-biosphere</v>
      </c>
      <c r="J65" s="3"/>
      <c r="K65" s="3"/>
      <c r="L65" s="3"/>
    </row>
    <row r="66" spans="1:12" x14ac:dyDescent="0.25">
      <c r="A66" s="9" t="s">
        <v>205</v>
      </c>
      <c r="C66" s="9"/>
      <c r="D66" s="12">
        <v>2.4E-2</v>
      </c>
      <c r="E66" s="9" t="s">
        <v>8</v>
      </c>
      <c r="F66" s="9" t="s">
        <v>43</v>
      </c>
      <c r="G66" s="9" t="s">
        <v>97</v>
      </c>
      <c r="H66" s="6" t="str">
        <f>Intro!$B$5</f>
        <v>ecoinvent-3.10-biosphere</v>
      </c>
    </row>
    <row r="67" spans="1:12" x14ac:dyDescent="0.25">
      <c r="A67" s="6" t="s">
        <v>103</v>
      </c>
      <c r="D67" s="12">
        <v>1.7000000000000001E-4</v>
      </c>
      <c r="E67" s="9" t="s">
        <v>48</v>
      </c>
      <c r="F67" s="9" t="s">
        <v>43</v>
      </c>
      <c r="G67" s="9" t="s">
        <v>97</v>
      </c>
      <c r="H67" s="6" t="str">
        <f>Intro!$B$5</f>
        <v>ecoinvent-3.10-biosphere</v>
      </c>
    </row>
    <row r="68" spans="1:12" x14ac:dyDescent="0.25">
      <c r="A68" s="6" t="s">
        <v>207</v>
      </c>
      <c r="D68" s="12">
        <v>1.4E-3</v>
      </c>
      <c r="E68" s="9" t="s">
        <v>8</v>
      </c>
      <c r="F68" s="9" t="s">
        <v>43</v>
      </c>
      <c r="G68" s="9" t="s">
        <v>42</v>
      </c>
      <c r="H68" s="6" t="str">
        <f>Intro!$B$5</f>
        <v>ecoinvent-3.10-biosphere</v>
      </c>
    </row>
    <row r="69" spans="1:12" x14ac:dyDescent="0.25">
      <c r="A69" s="6" t="s">
        <v>206</v>
      </c>
      <c r="D69" s="12">
        <v>1.4999999999999999E-4</v>
      </c>
      <c r="E69" s="9" t="s">
        <v>8</v>
      </c>
      <c r="F69" s="9" t="s">
        <v>43</v>
      </c>
      <c r="G69" s="9" t="s">
        <v>42</v>
      </c>
      <c r="H69" s="6" t="str">
        <f>Intro!$B$5</f>
        <v>ecoinvent-3.10-biosphere</v>
      </c>
    </row>
    <row r="78" spans="1:12" x14ac:dyDescent="0.25">
      <c r="B78" s="14"/>
    </row>
    <row r="79" spans="1:12" x14ac:dyDescent="0.25">
      <c r="B79" s="14"/>
    </row>
    <row r="83" spans="2:2" x14ac:dyDescent="0.25">
      <c r="B83" s="14"/>
    </row>
    <row r="86" spans="2:2" x14ac:dyDescent="0.25">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Q301"/>
  <sheetViews>
    <sheetView topLeftCell="A81" zoomScale="85" zoomScaleNormal="85" workbookViewId="0">
      <selection activeCell="E120" sqref="E120"/>
    </sheetView>
  </sheetViews>
  <sheetFormatPr defaultRowHeight="15" x14ac:dyDescent="0.25"/>
  <cols>
    <col min="1" max="1" width="57.42578125" customWidth="1"/>
    <col min="2" max="2" width="49.28515625" customWidth="1"/>
    <col min="4" max="4" width="12.28515625" bestFit="1" customWidth="1"/>
    <col min="5" max="5" width="13.5703125" bestFit="1" customWidth="1"/>
    <col min="6" max="6" width="13.85546875" bestFit="1" customWidth="1"/>
    <col min="7" max="7" width="12.5703125" customWidth="1"/>
    <col min="8" max="8" width="21" bestFit="1" customWidth="1"/>
    <col min="9" max="9" width="9.140625" style="29"/>
  </cols>
  <sheetData>
    <row r="1" spans="1:12" s="1" customFormat="1" x14ac:dyDescent="0.25">
      <c r="A1" s="1" t="s">
        <v>1</v>
      </c>
      <c r="B1" s="5" t="s">
        <v>467</v>
      </c>
      <c r="C1"/>
      <c r="D1"/>
      <c r="E1"/>
      <c r="F1"/>
      <c r="G1"/>
      <c r="H1"/>
      <c r="I1" s="29"/>
    </row>
    <row r="2" spans="1:12" x14ac:dyDescent="0.25">
      <c r="A2" s="1" t="s">
        <v>6</v>
      </c>
      <c r="B2" s="6" t="s">
        <v>420</v>
      </c>
    </row>
    <row r="3" spans="1:12" x14ac:dyDescent="0.25">
      <c r="A3" s="1" t="s">
        <v>3</v>
      </c>
      <c r="B3" s="6" t="s">
        <v>18</v>
      </c>
    </row>
    <row r="4" spans="1:12" x14ac:dyDescent="0.25">
      <c r="A4" s="1" t="s">
        <v>5</v>
      </c>
      <c r="B4" s="6">
        <v>1</v>
      </c>
    </row>
    <row r="5" spans="1:12" x14ac:dyDescent="0.25">
      <c r="A5" s="1" t="s">
        <v>7</v>
      </c>
      <c r="B5" t="s">
        <v>8</v>
      </c>
    </row>
    <row r="6" spans="1:12" x14ac:dyDescent="0.25">
      <c r="A6" s="1" t="s">
        <v>2</v>
      </c>
      <c r="B6" s="6" t="s">
        <v>421</v>
      </c>
    </row>
    <row r="7" spans="1:12" x14ac:dyDescent="0.25">
      <c r="A7" s="1" t="s">
        <v>9</v>
      </c>
    </row>
    <row r="8" spans="1:12" x14ac:dyDescent="0.25">
      <c r="A8" s="1" t="s">
        <v>10</v>
      </c>
      <c r="B8" s="1" t="s">
        <v>6</v>
      </c>
      <c r="C8" s="1" t="s">
        <v>3</v>
      </c>
      <c r="D8" s="1" t="s">
        <v>11</v>
      </c>
      <c r="E8" s="1" t="s">
        <v>7</v>
      </c>
      <c r="F8" s="1" t="s">
        <v>13</v>
      </c>
      <c r="G8" s="1" t="s">
        <v>12</v>
      </c>
      <c r="H8" s="1" t="s">
        <v>0</v>
      </c>
      <c r="I8" s="42" t="s">
        <v>2</v>
      </c>
    </row>
    <row r="9" spans="1:12" s="1" customFormat="1" x14ac:dyDescent="0.25">
      <c r="A9" t="s">
        <v>467</v>
      </c>
      <c r="B9" t="s">
        <v>420</v>
      </c>
      <c r="C9" t="s">
        <v>18</v>
      </c>
      <c r="D9" s="39">
        <v>1</v>
      </c>
      <c r="E9" t="s">
        <v>8</v>
      </c>
      <c r="F9" t="s">
        <v>14</v>
      </c>
      <c r="G9"/>
      <c r="H9" t="str">
        <f>Intro!$B$3</f>
        <v>EV battery metals</v>
      </c>
      <c r="I9" s="29"/>
    </row>
    <row r="10" spans="1:12" x14ac:dyDescent="0.25">
      <c r="A10" t="s">
        <v>437</v>
      </c>
      <c r="B10" t="s">
        <v>422</v>
      </c>
      <c r="C10" t="s">
        <v>18</v>
      </c>
      <c r="D10" s="39">
        <v>2.08</v>
      </c>
      <c r="E10" t="s">
        <v>8</v>
      </c>
      <c r="F10" t="s">
        <v>15</v>
      </c>
      <c r="H10" t="str">
        <f>Intro!$B$3</f>
        <v>EV battery metals</v>
      </c>
      <c r="L10" s="39"/>
    </row>
    <row r="11" spans="1:12" s="29" customFormat="1" x14ac:dyDescent="0.25">
      <c r="A11" s="29" t="s">
        <v>27</v>
      </c>
      <c r="B11" s="29" t="s">
        <v>29</v>
      </c>
      <c r="C11" s="29" t="s">
        <v>18</v>
      </c>
      <c r="D11" s="40">
        <v>1.0205000000000002</v>
      </c>
      <c r="E11" s="29" t="s">
        <v>28</v>
      </c>
      <c r="F11" s="29" t="s">
        <v>15</v>
      </c>
      <c r="H11" s="29" t="str">
        <f>Intro!$B$4</f>
        <v>ecoinvent-3.10-cutoff</v>
      </c>
    </row>
    <row r="12" spans="1:12" x14ac:dyDescent="0.25">
      <c r="A12" t="s">
        <v>343</v>
      </c>
      <c r="B12" t="s">
        <v>99</v>
      </c>
      <c r="C12" t="s">
        <v>24</v>
      </c>
      <c r="D12" s="39">
        <v>2.145</v>
      </c>
      <c r="E12" t="s">
        <v>31</v>
      </c>
      <c r="F12" t="s">
        <v>15</v>
      </c>
      <c r="H12" t="str">
        <f>Intro!$B$4</f>
        <v>ecoinvent-3.10-cutoff</v>
      </c>
      <c r="I12" s="29" t="s">
        <v>344</v>
      </c>
    </row>
    <row r="13" spans="1:12" x14ac:dyDescent="0.25">
      <c r="A13" t="s">
        <v>320</v>
      </c>
      <c r="B13" t="s">
        <v>211</v>
      </c>
      <c r="C13" t="s">
        <v>24</v>
      </c>
      <c r="D13" s="39">
        <v>0.16250000000000001</v>
      </c>
      <c r="E13" t="s">
        <v>31</v>
      </c>
      <c r="F13" t="s">
        <v>15</v>
      </c>
      <c r="H13" t="str">
        <f>Intro!$B$4</f>
        <v>ecoinvent-3.10-cutoff</v>
      </c>
      <c r="I13" s="29" t="s">
        <v>489</v>
      </c>
    </row>
    <row r="14" spans="1:12" x14ac:dyDescent="0.25">
      <c r="A14" t="s">
        <v>321</v>
      </c>
      <c r="B14" t="s">
        <v>230</v>
      </c>
      <c r="C14" t="s">
        <v>24</v>
      </c>
      <c r="D14" s="39">
        <v>4.5500000000000006E-2</v>
      </c>
      <c r="E14" t="s">
        <v>31</v>
      </c>
      <c r="F14" t="s">
        <v>15</v>
      </c>
      <c r="H14" t="str">
        <f>Intro!$B$4</f>
        <v>ecoinvent-3.10-cutoff</v>
      </c>
      <c r="I14" s="29" t="s">
        <v>322</v>
      </c>
    </row>
    <row r="15" spans="1:12" x14ac:dyDescent="0.25">
      <c r="A15" t="s">
        <v>321</v>
      </c>
      <c r="B15" t="s">
        <v>230</v>
      </c>
      <c r="C15" t="s">
        <v>24</v>
      </c>
      <c r="D15" s="39">
        <v>9.1000000000000004E-3</v>
      </c>
      <c r="E15" t="s">
        <v>31</v>
      </c>
      <c r="F15" t="s">
        <v>15</v>
      </c>
      <c r="H15" t="str">
        <f>Intro!$B$4</f>
        <v>ecoinvent-3.10-cutoff</v>
      </c>
      <c r="I15" s="29" t="s">
        <v>323</v>
      </c>
    </row>
    <row r="16" spans="1:12" x14ac:dyDescent="0.25">
      <c r="A16" t="s">
        <v>318</v>
      </c>
      <c r="B16" t="s">
        <v>211</v>
      </c>
      <c r="C16" t="s">
        <v>24</v>
      </c>
      <c r="D16" s="39">
        <v>0.16900000000000001</v>
      </c>
      <c r="E16" t="s">
        <v>31</v>
      </c>
      <c r="F16" t="s">
        <v>15</v>
      </c>
      <c r="H16" t="str">
        <f>Intro!$B$4</f>
        <v>ecoinvent-3.10-cutoff</v>
      </c>
      <c r="I16" s="29" t="s">
        <v>319</v>
      </c>
    </row>
    <row r="17" spans="1:22" x14ac:dyDescent="0.25">
      <c r="A17" t="s">
        <v>345</v>
      </c>
      <c r="B17" t="s">
        <v>346</v>
      </c>
      <c r="C17" t="s">
        <v>24</v>
      </c>
      <c r="D17" s="39">
        <v>2.7949999999999999</v>
      </c>
      <c r="E17" t="s">
        <v>31</v>
      </c>
      <c r="F17" t="s">
        <v>15</v>
      </c>
      <c r="H17" t="str">
        <f>Intro!$B$4</f>
        <v>ecoinvent-3.10-cutoff</v>
      </c>
    </row>
    <row r="18" spans="1:22" x14ac:dyDescent="0.25">
      <c r="A18" t="s">
        <v>78</v>
      </c>
      <c r="B18" t="s">
        <v>79</v>
      </c>
      <c r="C18" t="s">
        <v>24</v>
      </c>
      <c r="D18" s="38">
        <v>3.0549999999999997E-5</v>
      </c>
      <c r="E18" t="s">
        <v>8</v>
      </c>
      <c r="F18" t="s">
        <v>15</v>
      </c>
      <c r="H18" t="str">
        <f>Intro!$B$4</f>
        <v>ecoinvent-3.10-cutoff</v>
      </c>
      <c r="I18" s="29" t="s">
        <v>79</v>
      </c>
    </row>
    <row r="19" spans="1:22" x14ac:dyDescent="0.25">
      <c r="A19" s="27" t="s">
        <v>482</v>
      </c>
      <c r="B19" s="29" t="s">
        <v>517</v>
      </c>
      <c r="C19" s="29" t="s">
        <v>24</v>
      </c>
      <c r="D19" s="38">
        <v>5.5900000000000007E-6</v>
      </c>
      <c r="E19" s="29" t="s">
        <v>8</v>
      </c>
      <c r="F19" s="29" t="s">
        <v>15</v>
      </c>
      <c r="G19" s="27"/>
      <c r="H19" t="str">
        <f>Intro!$B$4</f>
        <v>ecoinvent-3.10-cutoff</v>
      </c>
      <c r="I19" s="29" t="s">
        <v>483</v>
      </c>
    </row>
    <row r="20" spans="1:22" s="4" customFormat="1" x14ac:dyDescent="0.25">
      <c r="A20" t="s">
        <v>324</v>
      </c>
      <c r="B20" t="s">
        <v>325</v>
      </c>
      <c r="C20" t="s">
        <v>24</v>
      </c>
      <c r="D20" s="45">
        <v>7.7999999999999999E-5</v>
      </c>
      <c r="E20" t="s">
        <v>8</v>
      </c>
      <c r="F20" t="s">
        <v>15</v>
      </c>
      <c r="G20"/>
      <c r="H20" t="str">
        <f>Intro!$B$4</f>
        <v>ecoinvent-3.10-cutoff</v>
      </c>
      <c r="I20" s="29" t="s">
        <v>326</v>
      </c>
      <c r="J20"/>
      <c r="K20"/>
      <c r="L20"/>
      <c r="M20"/>
      <c r="N20"/>
      <c r="O20"/>
      <c r="P20"/>
      <c r="Q20"/>
      <c r="R20"/>
      <c r="S20"/>
      <c r="T20"/>
      <c r="U20"/>
      <c r="V20"/>
    </row>
    <row r="21" spans="1:22" x14ac:dyDescent="0.25">
      <c r="A21" t="s">
        <v>327</v>
      </c>
      <c r="B21" t="s">
        <v>328</v>
      </c>
      <c r="C21" t="s">
        <v>24</v>
      </c>
      <c r="D21" s="45">
        <v>1.755E-2</v>
      </c>
      <c r="E21" t="s">
        <v>8</v>
      </c>
      <c r="F21" t="s">
        <v>15</v>
      </c>
      <c r="H21" t="str">
        <f>Intro!$B$4</f>
        <v>ecoinvent-3.10-cutoff</v>
      </c>
      <c r="J21" s="1"/>
    </row>
    <row r="22" spans="1:22" x14ac:dyDescent="0.25">
      <c r="A22" t="s">
        <v>332</v>
      </c>
      <c r="B22" t="s">
        <v>333</v>
      </c>
      <c r="C22" t="s">
        <v>24</v>
      </c>
      <c r="D22" s="45">
        <v>5.5900000000000004E-3</v>
      </c>
      <c r="E22" t="s">
        <v>8</v>
      </c>
      <c r="F22" t="s">
        <v>15</v>
      </c>
      <c r="H22" t="str">
        <f>Intro!$B$4</f>
        <v>ecoinvent-3.10-cutoff</v>
      </c>
    </row>
    <row r="23" spans="1:22" x14ac:dyDescent="0.25">
      <c r="A23" t="s">
        <v>334</v>
      </c>
      <c r="B23" t="s">
        <v>335</v>
      </c>
      <c r="C23" t="s">
        <v>24</v>
      </c>
      <c r="D23" s="45">
        <v>2.3400000000000003E-5</v>
      </c>
      <c r="E23" t="s">
        <v>48</v>
      </c>
      <c r="F23" t="s">
        <v>15</v>
      </c>
      <c r="H23" t="str">
        <f>Intro!$B$4</f>
        <v>ecoinvent-3.10-cutoff</v>
      </c>
      <c r="I23" s="29" t="s">
        <v>336</v>
      </c>
    </row>
    <row r="24" spans="1:22" x14ac:dyDescent="0.25">
      <c r="A24" t="s">
        <v>334</v>
      </c>
      <c r="B24" t="s">
        <v>335</v>
      </c>
      <c r="C24" t="s">
        <v>24</v>
      </c>
      <c r="D24" s="45">
        <v>7.1500000000000001E-3</v>
      </c>
      <c r="E24" t="s">
        <v>48</v>
      </c>
      <c r="F24" t="s">
        <v>15</v>
      </c>
      <c r="H24" t="str">
        <f>Intro!$B$4</f>
        <v>ecoinvent-3.10-cutoff</v>
      </c>
      <c r="I24" s="29" t="s">
        <v>337</v>
      </c>
    </row>
    <row r="25" spans="1:22" ht="16.5" customHeight="1" x14ac:dyDescent="0.25">
      <c r="A25" t="s">
        <v>338</v>
      </c>
      <c r="B25" t="s">
        <v>339</v>
      </c>
      <c r="C25" t="s">
        <v>18</v>
      </c>
      <c r="D25" s="38">
        <v>7.7999999999999999E-4</v>
      </c>
      <c r="E25" t="s">
        <v>8</v>
      </c>
      <c r="F25" t="s">
        <v>15</v>
      </c>
      <c r="H25" t="str">
        <f>Intro!$B$4</f>
        <v>ecoinvent-3.10-cutoff</v>
      </c>
    </row>
    <row r="26" spans="1:22" x14ac:dyDescent="0.25">
      <c r="A26" t="s">
        <v>340</v>
      </c>
      <c r="B26" t="s">
        <v>341</v>
      </c>
      <c r="C26" t="s">
        <v>24</v>
      </c>
      <c r="D26" s="38">
        <v>1.0400000000000001E-4</v>
      </c>
      <c r="E26" t="s">
        <v>8</v>
      </c>
      <c r="F26" t="s">
        <v>15</v>
      </c>
      <c r="H26" t="str">
        <f>Intro!$B$4</f>
        <v>ecoinvent-3.10-cutoff</v>
      </c>
    </row>
    <row r="27" spans="1:22" x14ac:dyDescent="0.25">
      <c r="A27" t="s">
        <v>50</v>
      </c>
      <c r="B27" t="s">
        <v>51</v>
      </c>
      <c r="C27" t="s">
        <v>24</v>
      </c>
      <c r="D27" s="38">
        <v>1.3000000000000001E-2</v>
      </c>
      <c r="E27" t="s">
        <v>8</v>
      </c>
      <c r="F27" t="s">
        <v>15</v>
      </c>
      <c r="H27" t="str">
        <f>Intro!$B$4</f>
        <v>ecoinvent-3.10-cutoff</v>
      </c>
    </row>
    <row r="28" spans="1:22" x14ac:dyDescent="0.25">
      <c r="A28" t="s">
        <v>347</v>
      </c>
      <c r="B28" t="s">
        <v>348</v>
      </c>
      <c r="C28" t="s">
        <v>24</v>
      </c>
      <c r="D28" s="38">
        <v>3.4450000000000001E-3</v>
      </c>
      <c r="E28" t="s">
        <v>8</v>
      </c>
      <c r="F28" t="s">
        <v>15</v>
      </c>
      <c r="H28" t="str">
        <f>Intro!$B$4</f>
        <v>ecoinvent-3.10-cutoff</v>
      </c>
    </row>
    <row r="29" spans="1:22" x14ac:dyDescent="0.25">
      <c r="A29" t="s">
        <v>349</v>
      </c>
      <c r="B29" t="s">
        <v>350</v>
      </c>
      <c r="C29" t="s">
        <v>24</v>
      </c>
      <c r="D29" s="38">
        <v>1.56E-4</v>
      </c>
      <c r="E29" t="s">
        <v>8</v>
      </c>
      <c r="F29" t="s">
        <v>15</v>
      </c>
      <c r="H29" t="str">
        <f>Intro!$B$4</f>
        <v>ecoinvent-3.10-cutoff</v>
      </c>
    </row>
    <row r="30" spans="1:22" x14ac:dyDescent="0.25">
      <c r="A30" t="s">
        <v>427</v>
      </c>
      <c r="B30" t="s">
        <v>428</v>
      </c>
      <c r="C30" t="s">
        <v>24</v>
      </c>
      <c r="D30" s="38">
        <v>9.7500000000000006E-4</v>
      </c>
      <c r="E30" t="s">
        <v>8</v>
      </c>
      <c r="F30" t="s">
        <v>15</v>
      </c>
      <c r="H30" t="str">
        <f>Intro!$B$4</f>
        <v>ecoinvent-3.10-cutoff</v>
      </c>
    </row>
    <row r="31" spans="1:22" x14ac:dyDescent="0.25">
      <c r="A31" t="s">
        <v>351</v>
      </c>
      <c r="B31" t="s">
        <v>352</v>
      </c>
      <c r="C31" t="s">
        <v>24</v>
      </c>
      <c r="D31" s="38">
        <v>8.4499999999999992E-3</v>
      </c>
      <c r="E31" t="s">
        <v>8</v>
      </c>
      <c r="F31" t="s">
        <v>15</v>
      </c>
      <c r="H31" t="str">
        <f>Intro!$B$4</f>
        <v>ecoinvent-3.10-cutoff</v>
      </c>
    </row>
    <row r="32" spans="1:22" s="1" customFormat="1" x14ac:dyDescent="0.25">
      <c r="A32" t="s">
        <v>356</v>
      </c>
      <c r="B32" t="s">
        <v>357</v>
      </c>
      <c r="C32" t="s">
        <v>18</v>
      </c>
      <c r="D32" s="38">
        <v>6.5000000000000008E-5</v>
      </c>
      <c r="E32" t="s">
        <v>8</v>
      </c>
      <c r="F32" t="s">
        <v>15</v>
      </c>
      <c r="G32"/>
      <c r="H32" t="str">
        <f>Intro!$B$4</f>
        <v>ecoinvent-3.10-cutoff</v>
      </c>
      <c r="I32" s="29" t="s">
        <v>358</v>
      </c>
    </row>
    <row r="33" spans="1:22" x14ac:dyDescent="0.25">
      <c r="A33" t="s">
        <v>359</v>
      </c>
      <c r="B33" t="s">
        <v>360</v>
      </c>
      <c r="C33" t="s">
        <v>24</v>
      </c>
      <c r="D33" s="38">
        <v>2.5349999999999999E-3</v>
      </c>
      <c r="E33" t="s">
        <v>8</v>
      </c>
      <c r="F33" t="s">
        <v>15</v>
      </c>
      <c r="H33" t="str">
        <f>Intro!$B$4</f>
        <v>ecoinvent-3.10-cutoff</v>
      </c>
    </row>
    <row r="34" spans="1:22" x14ac:dyDescent="0.25">
      <c r="A34" t="s">
        <v>364</v>
      </c>
      <c r="B34" t="s">
        <v>365</v>
      </c>
      <c r="C34" t="s">
        <v>18</v>
      </c>
      <c r="D34" s="38">
        <v>6.5000000000000004E-6</v>
      </c>
      <c r="E34" t="s">
        <v>8</v>
      </c>
      <c r="F34" t="s">
        <v>15</v>
      </c>
      <c r="H34" t="str">
        <f>Intro!$B$4</f>
        <v>ecoinvent-3.10-cutoff</v>
      </c>
      <c r="I34" s="29" t="s">
        <v>366</v>
      </c>
    </row>
    <row r="35" spans="1:22" ht="14.1" customHeight="1" x14ac:dyDescent="0.25">
      <c r="A35" t="s">
        <v>197</v>
      </c>
      <c r="B35" t="s">
        <v>198</v>
      </c>
      <c r="C35" t="s">
        <v>24</v>
      </c>
      <c r="D35" s="38">
        <v>3.6400000000000002E-2</v>
      </c>
      <c r="E35" t="s">
        <v>8</v>
      </c>
      <c r="F35" t="s">
        <v>15</v>
      </c>
      <c r="H35" t="str">
        <f>Intro!$B$4</f>
        <v>ecoinvent-3.10-cutoff</v>
      </c>
    </row>
    <row r="36" spans="1:22" x14ac:dyDescent="0.25">
      <c r="A36" t="s">
        <v>367</v>
      </c>
      <c r="B36" t="s">
        <v>368</v>
      </c>
      <c r="C36" t="s">
        <v>18</v>
      </c>
      <c r="D36" s="38">
        <v>1.2350000000000002E-4</v>
      </c>
      <c r="E36" t="s">
        <v>8</v>
      </c>
      <c r="F36" t="s">
        <v>15</v>
      </c>
      <c r="H36" t="str">
        <f>Intro!$B$4</f>
        <v>ecoinvent-3.10-cutoff</v>
      </c>
    </row>
    <row r="37" spans="1:22" s="29" customFormat="1" x14ac:dyDescent="0.25">
      <c r="A37" s="29" t="s">
        <v>369</v>
      </c>
      <c r="B37" s="29" t="s">
        <v>370</v>
      </c>
      <c r="C37" s="29" t="s">
        <v>18</v>
      </c>
      <c r="D37" s="44">
        <v>3.1849999999999999E-4</v>
      </c>
      <c r="E37" s="29" t="s">
        <v>8</v>
      </c>
      <c r="F37" s="29" t="s">
        <v>15</v>
      </c>
      <c r="H37" s="29" t="str">
        <f>Intro!$B$4</f>
        <v>ecoinvent-3.10-cutoff</v>
      </c>
    </row>
    <row r="38" spans="1:22" s="29" customFormat="1" x14ac:dyDescent="0.25">
      <c r="A38" s="29" t="s">
        <v>369</v>
      </c>
      <c r="B38" s="29" t="s">
        <v>370</v>
      </c>
      <c r="C38" s="29" t="s">
        <v>18</v>
      </c>
      <c r="D38" s="44">
        <v>3.055E-4</v>
      </c>
      <c r="E38" s="29" t="s">
        <v>8</v>
      </c>
      <c r="F38" s="29" t="s">
        <v>15</v>
      </c>
      <c r="H38" s="29" t="str">
        <f>Intro!$B$4</f>
        <v>ecoinvent-3.10-cutoff</v>
      </c>
      <c r="I38" s="29" t="s">
        <v>511</v>
      </c>
    </row>
    <row r="39" spans="1:22" x14ac:dyDescent="0.25">
      <c r="A39" t="s">
        <v>146</v>
      </c>
      <c r="B39" t="s">
        <v>147</v>
      </c>
      <c r="C39" t="s">
        <v>24</v>
      </c>
      <c r="D39" s="38">
        <v>3.6400000000000002E-2</v>
      </c>
      <c r="E39" t="s">
        <v>8</v>
      </c>
      <c r="F39" t="s">
        <v>15</v>
      </c>
      <c r="H39" t="str">
        <f>Intro!$B$4</f>
        <v>ecoinvent-3.10-cutoff</v>
      </c>
    </row>
    <row r="40" spans="1:22" x14ac:dyDescent="0.25">
      <c r="A40" t="s">
        <v>371</v>
      </c>
      <c r="B40" t="s">
        <v>372</v>
      </c>
      <c r="C40" t="s">
        <v>18</v>
      </c>
      <c r="D40" s="38">
        <v>2.8600000000000001E-4</v>
      </c>
      <c r="E40" t="s">
        <v>8</v>
      </c>
      <c r="F40" t="s">
        <v>15</v>
      </c>
      <c r="H40" t="str">
        <f>Intro!$B$4</f>
        <v>ecoinvent-3.10-cutoff</v>
      </c>
      <c r="I40" s="29" t="s">
        <v>373</v>
      </c>
    </row>
    <row r="41" spans="1:22" x14ac:dyDescent="0.25">
      <c r="A41" t="s">
        <v>374</v>
      </c>
      <c r="B41" t="s">
        <v>375</v>
      </c>
      <c r="C41" t="s">
        <v>24</v>
      </c>
      <c r="D41" s="38">
        <v>6.5000000000000008E-5</v>
      </c>
      <c r="E41" t="s">
        <v>8</v>
      </c>
      <c r="F41" t="s">
        <v>15</v>
      </c>
      <c r="H41" t="str">
        <f>Intro!$B$4</f>
        <v>ecoinvent-3.10-cutoff</v>
      </c>
    </row>
    <row r="42" spans="1:22" x14ac:dyDescent="0.25">
      <c r="A42" t="s">
        <v>201</v>
      </c>
      <c r="B42" t="s">
        <v>202</v>
      </c>
      <c r="C42" t="s">
        <v>24</v>
      </c>
      <c r="D42" s="38">
        <v>7.8000000000000005E-3</v>
      </c>
      <c r="E42" t="s">
        <v>8</v>
      </c>
      <c r="F42" t="s">
        <v>15</v>
      </c>
      <c r="H42" t="str">
        <f>Intro!$B$4</f>
        <v>ecoinvent-3.10-cutoff</v>
      </c>
    </row>
    <row r="43" spans="1:22" x14ac:dyDescent="0.25">
      <c r="A43" t="s">
        <v>156</v>
      </c>
      <c r="B43" t="s">
        <v>157</v>
      </c>
      <c r="C43" t="s">
        <v>24</v>
      </c>
      <c r="D43" s="38">
        <v>7.8E-2</v>
      </c>
      <c r="E43" t="s">
        <v>8</v>
      </c>
      <c r="F43" t="s">
        <v>15</v>
      </c>
      <c r="H43" t="str">
        <f>Intro!$B$4</f>
        <v>ecoinvent-3.10-cutoff</v>
      </c>
    </row>
    <row r="44" spans="1:22" x14ac:dyDescent="0.25">
      <c r="A44" t="s">
        <v>199</v>
      </c>
      <c r="B44" t="s">
        <v>57</v>
      </c>
      <c r="C44" t="s">
        <v>18</v>
      </c>
      <c r="D44" s="38">
        <v>4.29</v>
      </c>
      <c r="E44" t="s">
        <v>8</v>
      </c>
      <c r="F44" t="s">
        <v>15</v>
      </c>
      <c r="H44" t="str">
        <f>Intro!$B$4</f>
        <v>ecoinvent-3.10-cutoff</v>
      </c>
      <c r="I44" s="29" t="s">
        <v>376</v>
      </c>
    </row>
    <row r="45" spans="1:22" s="4" customFormat="1" x14ac:dyDescent="0.25">
      <c r="A45" t="s">
        <v>353</v>
      </c>
      <c r="B45" t="s">
        <v>354</v>
      </c>
      <c r="C45" t="s">
        <v>24</v>
      </c>
      <c r="D45" s="38">
        <v>4.4849999999999999E-5</v>
      </c>
      <c r="E45" t="s">
        <v>8</v>
      </c>
      <c r="F45" t="s">
        <v>15</v>
      </c>
      <c r="G45"/>
      <c r="H45" t="str">
        <f>Intro!$B$4</f>
        <v>ecoinvent-3.10-cutoff</v>
      </c>
      <c r="I45" s="29" t="s">
        <v>355</v>
      </c>
      <c r="J45"/>
      <c r="K45"/>
      <c r="L45"/>
      <c r="M45"/>
      <c r="N45"/>
      <c r="O45"/>
      <c r="P45"/>
      <c r="Q45"/>
      <c r="R45"/>
      <c r="S45"/>
      <c r="T45"/>
      <c r="U45"/>
      <c r="V45"/>
    </row>
    <row r="46" spans="1:22" x14ac:dyDescent="0.25">
      <c r="A46" t="s">
        <v>361</v>
      </c>
      <c r="B46" t="s">
        <v>362</v>
      </c>
      <c r="C46" t="s">
        <v>24</v>
      </c>
      <c r="D46" s="38">
        <v>5.7850000000000002E-4</v>
      </c>
      <c r="E46" t="s">
        <v>8</v>
      </c>
      <c r="F46" t="s">
        <v>15</v>
      </c>
      <c r="H46" t="str">
        <f>Intro!$B$4</f>
        <v>ecoinvent-3.10-cutoff</v>
      </c>
      <c r="I46" s="29" t="s">
        <v>363</v>
      </c>
    </row>
    <row r="47" spans="1:22" x14ac:dyDescent="0.25">
      <c r="A47" t="s">
        <v>329</v>
      </c>
      <c r="B47" t="s">
        <v>330</v>
      </c>
      <c r="C47" t="s">
        <v>24</v>
      </c>
      <c r="D47" s="45">
        <v>-5.3949999999999997E-5</v>
      </c>
      <c r="E47" t="s">
        <v>8</v>
      </c>
      <c r="F47" t="s">
        <v>15</v>
      </c>
      <c r="H47" t="str">
        <f>Intro!$B$4</f>
        <v>ecoinvent-3.10-cutoff</v>
      </c>
      <c r="I47" s="29" t="s">
        <v>331</v>
      </c>
    </row>
    <row r="48" spans="1:22" x14ac:dyDescent="0.25">
      <c r="A48" t="s">
        <v>171</v>
      </c>
      <c r="B48" t="s">
        <v>172</v>
      </c>
      <c r="C48" t="s">
        <v>24</v>
      </c>
      <c r="D48" s="38">
        <v>-1.105E-4</v>
      </c>
      <c r="E48" t="s">
        <v>8</v>
      </c>
      <c r="F48" t="s">
        <v>15</v>
      </c>
      <c r="H48" t="str">
        <f>Intro!$B$4</f>
        <v>ecoinvent-3.10-cutoff</v>
      </c>
      <c r="I48" s="29" t="s">
        <v>342</v>
      </c>
    </row>
    <row r="49" spans="1:8" s="29" customFormat="1" x14ac:dyDescent="0.25">
      <c r="A49" s="29" t="s">
        <v>41</v>
      </c>
      <c r="D49" s="44">
        <v>0.13</v>
      </c>
      <c r="E49" s="29" t="s">
        <v>8</v>
      </c>
      <c r="F49" s="29" t="s">
        <v>43</v>
      </c>
      <c r="G49" s="29" t="s">
        <v>42</v>
      </c>
      <c r="H49" s="29" t="str">
        <f>Intro!$B$5</f>
        <v>ecoinvent-3.10-biosphere</v>
      </c>
    </row>
    <row r="50" spans="1:8" s="29" customFormat="1" x14ac:dyDescent="0.25">
      <c r="A50" s="29" t="s">
        <v>95</v>
      </c>
      <c r="D50" s="44">
        <v>3.5100000000000002E-4</v>
      </c>
      <c r="E50" s="29" t="s">
        <v>8</v>
      </c>
      <c r="F50" s="29" t="s">
        <v>43</v>
      </c>
      <c r="G50" s="29" t="s">
        <v>42</v>
      </c>
      <c r="H50" s="29" t="str">
        <f>Intro!$B$5</f>
        <v>ecoinvent-3.10-biosphere</v>
      </c>
    </row>
    <row r="51" spans="1:8" x14ac:dyDescent="0.25">
      <c r="A51" t="s">
        <v>96</v>
      </c>
      <c r="D51" s="38">
        <v>4.0949999999999998E-6</v>
      </c>
      <c r="E51" t="s">
        <v>8</v>
      </c>
      <c r="F51" t="s">
        <v>43</v>
      </c>
      <c r="G51" t="s">
        <v>42</v>
      </c>
      <c r="H51" t="str">
        <f>Intro!$B$5</f>
        <v>ecoinvent-3.10-biosphere</v>
      </c>
    </row>
    <row r="52" spans="1:8" x14ac:dyDescent="0.25">
      <c r="A52" t="s">
        <v>214</v>
      </c>
      <c r="D52" s="38">
        <v>8.4500000000000004E-6</v>
      </c>
      <c r="E52" t="s">
        <v>8</v>
      </c>
      <c r="F52" t="s">
        <v>43</v>
      </c>
      <c r="G52" t="s">
        <v>42</v>
      </c>
      <c r="H52" t="str">
        <f>Intro!$B$5</f>
        <v>ecoinvent-3.10-biosphere</v>
      </c>
    </row>
    <row r="53" spans="1:8" x14ac:dyDescent="0.25">
      <c r="A53" t="s">
        <v>93</v>
      </c>
      <c r="D53" s="38">
        <v>8.4499999999999994E-5</v>
      </c>
      <c r="E53" t="s">
        <v>8</v>
      </c>
      <c r="F53" t="s">
        <v>43</v>
      </c>
      <c r="G53" t="s">
        <v>42</v>
      </c>
      <c r="H53" t="str">
        <f>Intro!$B$5</f>
        <v>ecoinvent-3.10-biosphere</v>
      </c>
    </row>
    <row r="54" spans="1:8" x14ac:dyDescent="0.25">
      <c r="A54" t="s">
        <v>93</v>
      </c>
      <c r="D54" s="38">
        <v>1.1050000000000001E-5</v>
      </c>
      <c r="E54" t="s">
        <v>8</v>
      </c>
      <c r="F54" t="s">
        <v>43</v>
      </c>
      <c r="G54" t="s">
        <v>42</v>
      </c>
      <c r="H54" t="str">
        <f>Intro!$B$5</f>
        <v>ecoinvent-3.10-biosphere</v>
      </c>
    </row>
    <row r="55" spans="1:8" x14ac:dyDescent="0.25">
      <c r="A55" t="s">
        <v>206</v>
      </c>
      <c r="D55" s="38">
        <v>1.3E-7</v>
      </c>
      <c r="E55" t="s">
        <v>8</v>
      </c>
      <c r="F55" t="s">
        <v>43</v>
      </c>
      <c r="G55" t="s">
        <v>42</v>
      </c>
      <c r="H55" t="str">
        <f>Intro!$B$5</f>
        <v>ecoinvent-3.10-biosphere</v>
      </c>
    </row>
    <row r="56" spans="1:8" x14ac:dyDescent="0.25">
      <c r="A56" t="s">
        <v>208</v>
      </c>
      <c r="D56" s="38">
        <v>5.7849999999999997E-6</v>
      </c>
      <c r="E56" t="s">
        <v>8</v>
      </c>
      <c r="F56" t="s">
        <v>43</v>
      </c>
      <c r="G56" t="s">
        <v>42</v>
      </c>
      <c r="H56" t="str">
        <f>Intro!$B$5</f>
        <v>ecoinvent-3.10-biosphere</v>
      </c>
    </row>
    <row r="57" spans="1:8" x14ac:dyDescent="0.25">
      <c r="A57" t="s">
        <v>207</v>
      </c>
      <c r="D57" s="38">
        <v>1.235E-3</v>
      </c>
      <c r="E57" t="s">
        <v>8</v>
      </c>
      <c r="F57" t="s">
        <v>43</v>
      </c>
      <c r="G57" t="s">
        <v>42</v>
      </c>
      <c r="H57" t="str">
        <f>Intro!$B$5</f>
        <v>ecoinvent-3.10-biosphere</v>
      </c>
    </row>
    <row r="58" spans="1:8" x14ac:dyDescent="0.25">
      <c r="A58" t="s">
        <v>151</v>
      </c>
      <c r="D58" s="38">
        <v>1.43E-2</v>
      </c>
      <c r="E58" t="s">
        <v>8</v>
      </c>
      <c r="F58" t="s">
        <v>43</v>
      </c>
      <c r="G58" t="s">
        <v>42</v>
      </c>
      <c r="H58" t="str">
        <f>Intro!$B$5</f>
        <v>ecoinvent-3.10-biosphere</v>
      </c>
    </row>
    <row r="59" spans="1:8" x14ac:dyDescent="0.25">
      <c r="A59" t="s">
        <v>377</v>
      </c>
      <c r="D59" s="38">
        <v>9.7500000000000006E-4</v>
      </c>
      <c r="E59" t="s">
        <v>8</v>
      </c>
      <c r="F59" t="s">
        <v>43</v>
      </c>
      <c r="G59" t="s">
        <v>42</v>
      </c>
      <c r="H59" t="str">
        <f>Intro!$B$5</f>
        <v>ecoinvent-3.10-biosphere</v>
      </c>
    </row>
    <row r="60" spans="1:8" x14ac:dyDescent="0.25">
      <c r="A60" t="s">
        <v>221</v>
      </c>
      <c r="D60">
        <v>2.21E-6</v>
      </c>
      <c r="E60" t="s">
        <v>8</v>
      </c>
      <c r="F60" t="s">
        <v>43</v>
      </c>
      <c r="G60" t="s">
        <v>42</v>
      </c>
      <c r="H60" t="str">
        <f>Intro!$B$5</f>
        <v>ecoinvent-3.10-biosphere</v>
      </c>
    </row>
    <row r="61" spans="1:8" x14ac:dyDescent="0.25">
      <c r="A61" t="s">
        <v>440</v>
      </c>
      <c r="D61">
        <v>8.4500000000000008E-10</v>
      </c>
      <c r="E61" t="s">
        <v>8</v>
      </c>
      <c r="F61" t="s">
        <v>43</v>
      </c>
      <c r="G61" t="s">
        <v>42</v>
      </c>
      <c r="H61" t="str">
        <f>Intro!$B$5</f>
        <v>ecoinvent-3.10-biosphere</v>
      </c>
    </row>
    <row r="62" spans="1:8" x14ac:dyDescent="0.25">
      <c r="A62" t="s">
        <v>441</v>
      </c>
      <c r="D62">
        <v>4.1600000000000002E-7</v>
      </c>
      <c r="E62" t="s">
        <v>8</v>
      </c>
      <c r="F62" t="s">
        <v>43</v>
      </c>
      <c r="G62" t="s">
        <v>42</v>
      </c>
      <c r="H62" t="str">
        <f>Intro!$B$5</f>
        <v>ecoinvent-3.10-biosphere</v>
      </c>
    </row>
    <row r="63" spans="1:8" x14ac:dyDescent="0.25">
      <c r="A63" t="s">
        <v>442</v>
      </c>
      <c r="D63">
        <v>1.0400000000000001E-9</v>
      </c>
      <c r="E63" t="s">
        <v>8</v>
      </c>
      <c r="F63" t="s">
        <v>43</v>
      </c>
      <c r="G63" t="s">
        <v>42</v>
      </c>
      <c r="H63" t="str">
        <f>Intro!$B$5</f>
        <v>ecoinvent-3.10-biosphere</v>
      </c>
    </row>
    <row r="64" spans="1:8" x14ac:dyDescent="0.25">
      <c r="A64" t="s">
        <v>468</v>
      </c>
      <c r="D64">
        <v>1.56E-5</v>
      </c>
      <c r="E64" t="s">
        <v>8</v>
      </c>
      <c r="F64" t="s">
        <v>43</v>
      </c>
      <c r="G64" t="s">
        <v>42</v>
      </c>
      <c r="H64" t="str">
        <f>Intro!$B$5</f>
        <v>ecoinvent-3.10-biosphere</v>
      </c>
    </row>
    <row r="65" spans="1:23" x14ac:dyDescent="0.25">
      <c r="A65" t="s">
        <v>443</v>
      </c>
      <c r="D65">
        <v>7.8000000000000004E-9</v>
      </c>
      <c r="E65" t="s">
        <v>8</v>
      </c>
      <c r="F65" t="s">
        <v>43</v>
      </c>
      <c r="G65" t="s">
        <v>42</v>
      </c>
      <c r="H65" t="str">
        <f>Intro!$B$5</f>
        <v>ecoinvent-3.10-biosphere</v>
      </c>
    </row>
    <row r="66" spans="1:23" x14ac:dyDescent="0.25">
      <c r="A66" t="s">
        <v>444</v>
      </c>
      <c r="D66">
        <v>4.42E-6</v>
      </c>
      <c r="E66" t="s">
        <v>8</v>
      </c>
      <c r="F66" t="s">
        <v>43</v>
      </c>
      <c r="G66" t="s">
        <v>42</v>
      </c>
      <c r="H66" t="str">
        <f>Intro!$B$5</f>
        <v>ecoinvent-3.10-biosphere</v>
      </c>
    </row>
    <row r="67" spans="1:23" x14ac:dyDescent="0.25">
      <c r="A67" t="s">
        <v>445</v>
      </c>
      <c r="D67">
        <v>2.2100000000000003E-4</v>
      </c>
      <c r="E67" t="s">
        <v>8</v>
      </c>
      <c r="F67" t="s">
        <v>43</v>
      </c>
      <c r="G67" t="s">
        <v>42</v>
      </c>
      <c r="H67" t="str">
        <f>Intro!$B$5</f>
        <v>ecoinvent-3.10-biosphere</v>
      </c>
    </row>
    <row r="68" spans="1:23" x14ac:dyDescent="0.25">
      <c r="A68" t="s">
        <v>447</v>
      </c>
      <c r="D68">
        <v>1.04E-7</v>
      </c>
      <c r="E68" t="s">
        <v>8</v>
      </c>
      <c r="F68" t="s">
        <v>43</v>
      </c>
      <c r="G68" t="s">
        <v>42</v>
      </c>
      <c r="H68" t="str">
        <f>Intro!$B$5</f>
        <v>ecoinvent-3.10-biosphere</v>
      </c>
    </row>
    <row r="69" spans="1:23" x14ac:dyDescent="0.25">
      <c r="A69" t="s">
        <v>448</v>
      </c>
      <c r="D69">
        <v>4.6150000000000003E-9</v>
      </c>
      <c r="E69" t="s">
        <v>8</v>
      </c>
      <c r="F69" t="s">
        <v>43</v>
      </c>
      <c r="G69" t="s">
        <v>42</v>
      </c>
      <c r="H69" t="str">
        <f>Intro!$B$5</f>
        <v>ecoinvent-3.10-biosphere</v>
      </c>
    </row>
    <row r="70" spans="1:23" x14ac:dyDescent="0.25">
      <c r="A70" t="s">
        <v>449</v>
      </c>
      <c r="D70">
        <v>9.7499999999999999E-11</v>
      </c>
      <c r="E70" t="s">
        <v>8</v>
      </c>
      <c r="F70" t="s">
        <v>43</v>
      </c>
      <c r="G70" t="s">
        <v>42</v>
      </c>
      <c r="H70" t="str">
        <f>Intro!$B$5</f>
        <v>ecoinvent-3.10-biosphere</v>
      </c>
    </row>
    <row r="71" spans="1:23" x14ac:dyDescent="0.25">
      <c r="A71" t="s">
        <v>450</v>
      </c>
      <c r="D71">
        <v>1.1700000000000001E-4</v>
      </c>
      <c r="E71" t="s">
        <v>8</v>
      </c>
      <c r="F71" t="s">
        <v>43</v>
      </c>
      <c r="G71" t="s">
        <v>42</v>
      </c>
      <c r="H71" t="str">
        <f>Intro!$B$5</f>
        <v>ecoinvent-3.10-biosphere</v>
      </c>
    </row>
    <row r="72" spans="1:23" x14ac:dyDescent="0.25">
      <c r="A72" t="s">
        <v>451</v>
      </c>
      <c r="D72">
        <v>2.7950000000000002E-8</v>
      </c>
      <c r="E72" t="s">
        <v>8</v>
      </c>
      <c r="F72" t="s">
        <v>43</v>
      </c>
      <c r="G72" t="s">
        <v>42</v>
      </c>
      <c r="H72" t="str">
        <f>Intro!$B$5</f>
        <v>ecoinvent-3.10-biosphere</v>
      </c>
    </row>
    <row r="73" spans="1:23" x14ac:dyDescent="0.25">
      <c r="A73" t="s">
        <v>63</v>
      </c>
      <c r="D73" s="38">
        <v>2.8600000000000001E-5</v>
      </c>
      <c r="E73" t="s">
        <v>48</v>
      </c>
      <c r="F73" t="s">
        <v>43</v>
      </c>
      <c r="G73" t="s">
        <v>42</v>
      </c>
      <c r="H73" t="str">
        <f>Intro!$B$5</f>
        <v>ecoinvent-3.10-biosphere</v>
      </c>
    </row>
    <row r="74" spans="1:23" x14ac:dyDescent="0.25">
      <c r="A74" t="s">
        <v>63</v>
      </c>
      <c r="D74" s="38">
        <v>6.1100000000000008E-3</v>
      </c>
      <c r="E74" t="s">
        <v>48</v>
      </c>
      <c r="F74" t="s">
        <v>43</v>
      </c>
      <c r="G74" t="s">
        <v>177</v>
      </c>
      <c r="H74" t="str">
        <f>Intro!$B$5</f>
        <v>ecoinvent-3.10-biosphere</v>
      </c>
    </row>
    <row r="75" spans="1:23" x14ac:dyDescent="0.25">
      <c r="A75" t="s">
        <v>63</v>
      </c>
      <c r="D75" s="38">
        <v>5.5900000000000004E-5</v>
      </c>
      <c r="E75" t="s">
        <v>48</v>
      </c>
      <c r="F75" t="s">
        <v>43</v>
      </c>
      <c r="G75" t="s">
        <v>378</v>
      </c>
      <c r="H75" t="str">
        <f>Intro!$B$5</f>
        <v>ecoinvent-3.10-biosphere</v>
      </c>
    </row>
    <row r="76" spans="1:23" x14ac:dyDescent="0.25">
      <c r="A76" t="s">
        <v>379</v>
      </c>
      <c r="D76" s="38">
        <v>1.885E-4</v>
      </c>
      <c r="E76" t="s">
        <v>48</v>
      </c>
      <c r="F76" t="s">
        <v>43</v>
      </c>
      <c r="G76" t="s">
        <v>380</v>
      </c>
      <c r="H76" t="str">
        <f>Intro!$B$5</f>
        <v>ecoinvent-3.10-biosphere</v>
      </c>
    </row>
    <row r="77" spans="1:23" x14ac:dyDescent="0.25">
      <c r="A77" t="s">
        <v>204</v>
      </c>
      <c r="D77" s="38">
        <v>5.1350000000000007E-3</v>
      </c>
      <c r="E77" t="s">
        <v>48</v>
      </c>
      <c r="F77" t="s">
        <v>43</v>
      </c>
      <c r="G77" t="s">
        <v>176</v>
      </c>
      <c r="H77" t="str">
        <f>Intro!$B$5</f>
        <v>ecoinvent-3.10-biosphere</v>
      </c>
    </row>
    <row r="78" spans="1:23" x14ac:dyDescent="0.25">
      <c r="A78" t="s">
        <v>103</v>
      </c>
      <c r="D78" s="38">
        <v>1.6899999999999999E-4</v>
      </c>
      <c r="E78" t="s">
        <v>48</v>
      </c>
      <c r="F78" t="s">
        <v>43</v>
      </c>
      <c r="G78" t="s">
        <v>97</v>
      </c>
      <c r="H78" t="str">
        <f>Intro!$B$5</f>
        <v>ecoinvent-3.10-biosphere</v>
      </c>
    </row>
    <row r="79" spans="1:23" x14ac:dyDescent="0.25">
      <c r="A79" s="36"/>
      <c r="B79" s="36"/>
      <c r="C79" s="36"/>
      <c r="D79" s="36"/>
      <c r="E79" s="36"/>
      <c r="F79" s="36"/>
      <c r="G79" s="36"/>
      <c r="H79" s="36"/>
      <c r="I79" s="47"/>
      <c r="J79" s="37"/>
      <c r="K79" s="37"/>
      <c r="L79" s="37"/>
      <c r="M79" s="37"/>
      <c r="N79" s="37"/>
      <c r="O79" s="37"/>
      <c r="P79" s="37"/>
      <c r="Q79" s="37"/>
      <c r="R79" s="37"/>
      <c r="S79" s="37"/>
      <c r="T79" s="37"/>
      <c r="U79" s="37"/>
      <c r="V79" s="37"/>
      <c r="W79" s="37"/>
    </row>
    <row r="80" spans="1:23" x14ac:dyDescent="0.25">
      <c r="A80" s="1" t="s">
        <v>1</v>
      </c>
      <c r="B80" s="5" t="s">
        <v>437</v>
      </c>
    </row>
    <row r="81" spans="1:11" x14ac:dyDescent="0.25">
      <c r="A81" s="1" t="s">
        <v>6</v>
      </c>
      <c r="B81" s="6" t="s">
        <v>422</v>
      </c>
    </row>
    <row r="82" spans="1:11" x14ac:dyDescent="0.25">
      <c r="A82" s="1" t="s">
        <v>3</v>
      </c>
      <c r="B82" s="6" t="s">
        <v>18</v>
      </c>
    </row>
    <row r="83" spans="1:11" x14ac:dyDescent="0.25">
      <c r="A83" s="1" t="s">
        <v>5</v>
      </c>
      <c r="B83" s="6">
        <v>1</v>
      </c>
    </row>
    <row r="84" spans="1:11" x14ac:dyDescent="0.25">
      <c r="A84" s="1" t="s">
        <v>7</v>
      </c>
      <c r="B84" t="s">
        <v>8</v>
      </c>
    </row>
    <row r="85" spans="1:11" x14ac:dyDescent="0.25">
      <c r="A85" s="1" t="s">
        <v>9</v>
      </c>
    </row>
    <row r="86" spans="1:11" x14ac:dyDescent="0.25">
      <c r="A86" s="1" t="s">
        <v>10</v>
      </c>
      <c r="B86" s="1" t="s">
        <v>6</v>
      </c>
      <c r="C86" s="1" t="s">
        <v>3</v>
      </c>
      <c r="D86" s="1" t="s">
        <v>11</v>
      </c>
      <c r="E86" s="1" t="s">
        <v>7</v>
      </c>
      <c r="F86" s="1" t="s">
        <v>13</v>
      </c>
      <c r="G86" s="1" t="s">
        <v>12</v>
      </c>
      <c r="H86" s="1" t="s">
        <v>0</v>
      </c>
      <c r="I86" s="42" t="s">
        <v>2</v>
      </c>
    </row>
    <row r="87" spans="1:11" x14ac:dyDescent="0.25">
      <c r="A87" t="s">
        <v>437</v>
      </c>
      <c r="B87" t="s">
        <v>422</v>
      </c>
      <c r="C87" t="s">
        <v>18</v>
      </c>
      <c r="D87" s="39">
        <v>1</v>
      </c>
      <c r="E87" t="s">
        <v>8</v>
      </c>
      <c r="F87" t="s">
        <v>14</v>
      </c>
      <c r="H87" t="str">
        <f>Intro!$B$3</f>
        <v>EV battery metals</v>
      </c>
    </row>
    <row r="88" spans="1:11" x14ac:dyDescent="0.25">
      <c r="A88" t="s">
        <v>424</v>
      </c>
      <c r="B88" t="s">
        <v>426</v>
      </c>
      <c r="C88" t="s">
        <v>18</v>
      </c>
      <c r="D88" s="39">
        <v>2.1</v>
      </c>
      <c r="E88" t="s">
        <v>8</v>
      </c>
      <c r="F88" t="s">
        <v>15</v>
      </c>
      <c r="H88" t="str">
        <f>Intro!$B$3</f>
        <v>EV battery metals</v>
      </c>
    </row>
    <row r="89" spans="1:11" s="29" customFormat="1" x14ac:dyDescent="0.25">
      <c r="A89" s="29" t="s">
        <v>27</v>
      </c>
      <c r="B89" s="29" t="s">
        <v>29</v>
      </c>
      <c r="C89" s="29" t="s">
        <v>18</v>
      </c>
      <c r="D89" s="40">
        <v>0.63</v>
      </c>
      <c r="E89" s="29" t="s">
        <v>28</v>
      </c>
      <c r="F89" s="29" t="s">
        <v>15</v>
      </c>
      <c r="H89" s="29" t="str">
        <f>Intro!$B$4</f>
        <v>ecoinvent-3.10-cutoff</v>
      </c>
      <c r="K89"/>
    </row>
    <row r="90" spans="1:11" x14ac:dyDescent="0.25">
      <c r="A90" t="s">
        <v>200</v>
      </c>
      <c r="B90" t="s">
        <v>99</v>
      </c>
      <c r="C90" t="s">
        <v>18</v>
      </c>
      <c r="D90" s="39">
        <v>1.925</v>
      </c>
      <c r="E90" t="s">
        <v>31</v>
      </c>
      <c r="F90" t="s">
        <v>15</v>
      </c>
      <c r="H90" s="29" t="str">
        <f>Intro!$B$4</f>
        <v>ecoinvent-3.10-cutoff</v>
      </c>
      <c r="I90" s="29" t="s">
        <v>344</v>
      </c>
    </row>
    <row r="91" spans="1:11" s="29" customFormat="1" x14ac:dyDescent="0.25">
      <c r="A91" t="s">
        <v>320</v>
      </c>
      <c r="B91" t="s">
        <v>211</v>
      </c>
      <c r="C91" t="s">
        <v>24</v>
      </c>
      <c r="D91" s="39">
        <v>1.5400000000000003</v>
      </c>
      <c r="E91" t="s">
        <v>31</v>
      </c>
      <c r="F91" t="s">
        <v>15</v>
      </c>
      <c r="G91"/>
      <c r="H91" s="29" t="str">
        <f>Intro!$B$4</f>
        <v>ecoinvent-3.10-cutoff</v>
      </c>
      <c r="I91" s="29" t="s">
        <v>489</v>
      </c>
      <c r="J91"/>
      <c r="K91"/>
    </row>
    <row r="92" spans="1:11" s="29" customFormat="1" x14ac:dyDescent="0.25">
      <c r="A92" t="s">
        <v>321</v>
      </c>
      <c r="B92" t="s">
        <v>230</v>
      </c>
      <c r="C92" t="s">
        <v>24</v>
      </c>
      <c r="D92" s="39">
        <v>4.2000000000000006E-3</v>
      </c>
      <c r="E92" t="s">
        <v>31</v>
      </c>
      <c r="F92" t="s">
        <v>15</v>
      </c>
      <c r="G92"/>
      <c r="H92" s="29" t="str">
        <f>Intro!$B$4</f>
        <v>ecoinvent-3.10-cutoff</v>
      </c>
      <c r="I92" s="29" t="s">
        <v>516</v>
      </c>
      <c r="J92"/>
      <c r="K92"/>
    </row>
    <row r="93" spans="1:11" s="29" customFormat="1" x14ac:dyDescent="0.25">
      <c r="A93" t="s">
        <v>321</v>
      </c>
      <c r="B93" t="s">
        <v>230</v>
      </c>
      <c r="C93" t="s">
        <v>24</v>
      </c>
      <c r="D93" s="39">
        <v>1.085E-2</v>
      </c>
      <c r="E93" t="s">
        <v>31</v>
      </c>
      <c r="F93" t="s">
        <v>15</v>
      </c>
      <c r="G93"/>
      <c r="H93" s="29" t="str">
        <f>Intro!$B$4</f>
        <v>ecoinvent-3.10-cutoff</v>
      </c>
      <c r="I93" s="29" t="s">
        <v>474</v>
      </c>
      <c r="J93"/>
      <c r="K93"/>
    </row>
    <row r="94" spans="1:11" s="29" customFormat="1" x14ac:dyDescent="0.25">
      <c r="A94" s="29" t="s">
        <v>512</v>
      </c>
      <c r="B94" s="29" t="s">
        <v>513</v>
      </c>
      <c r="C94" s="29" t="s">
        <v>24</v>
      </c>
      <c r="D94" s="44">
        <v>5.7750000000000006E-3</v>
      </c>
      <c r="E94" s="29" t="s">
        <v>8</v>
      </c>
      <c r="F94" s="29" t="s">
        <v>15</v>
      </c>
      <c r="H94" s="29" t="str">
        <f>Intro!$B$4</f>
        <v>ecoinvent-3.10-cutoff</v>
      </c>
      <c r="K94"/>
    </row>
    <row r="95" spans="1:11" s="29" customFormat="1" x14ac:dyDescent="0.25">
      <c r="A95" s="29" t="s">
        <v>482</v>
      </c>
      <c r="B95" s="29" t="s">
        <v>517</v>
      </c>
      <c r="C95" s="29" t="s">
        <v>24</v>
      </c>
      <c r="D95" s="44">
        <v>7.5249999999999996E-3</v>
      </c>
      <c r="E95" s="29" t="s">
        <v>8</v>
      </c>
      <c r="F95" s="29" t="s">
        <v>15</v>
      </c>
      <c r="H95" s="29" t="str">
        <f>Intro!$B$4</f>
        <v>ecoinvent-3.10-cutoff</v>
      </c>
      <c r="K95"/>
    </row>
    <row r="96" spans="1:11" s="29" customFormat="1" x14ac:dyDescent="0.25">
      <c r="A96" s="29" t="s">
        <v>514</v>
      </c>
      <c r="B96" s="29" t="s">
        <v>515</v>
      </c>
      <c r="C96" s="29" t="s">
        <v>18</v>
      </c>
      <c r="D96" s="44">
        <v>1.3125000000000001E-3</v>
      </c>
      <c r="E96" s="29" t="s">
        <v>8</v>
      </c>
      <c r="F96" s="29" t="s">
        <v>15</v>
      </c>
      <c r="H96" s="29" t="str">
        <f>Intro!$B$4</f>
        <v>ecoinvent-3.10-cutoff</v>
      </c>
      <c r="K96"/>
    </row>
    <row r="97" spans="1:11" s="29" customFormat="1" x14ac:dyDescent="0.25">
      <c r="A97" t="s">
        <v>78</v>
      </c>
      <c r="B97" t="s">
        <v>79</v>
      </c>
      <c r="C97" t="s">
        <v>24</v>
      </c>
      <c r="D97" s="44">
        <v>2.8000000000000003E-4</v>
      </c>
      <c r="E97" s="29" t="s">
        <v>8</v>
      </c>
      <c r="F97" s="29" t="s">
        <v>15</v>
      </c>
      <c r="H97" s="29" t="str">
        <f>Intro!$B$4</f>
        <v>ecoinvent-3.10-cutoff</v>
      </c>
      <c r="K97"/>
    </row>
    <row r="98" spans="1:11" s="29" customFormat="1" x14ac:dyDescent="0.25">
      <c r="A98" s="29" t="s">
        <v>439</v>
      </c>
      <c r="B98" s="29" t="s">
        <v>438</v>
      </c>
      <c r="C98" s="29" t="s">
        <v>24</v>
      </c>
      <c r="D98" s="40">
        <v>2.73</v>
      </c>
      <c r="E98" s="29" t="s">
        <v>31</v>
      </c>
      <c r="F98" s="29" t="s">
        <v>15</v>
      </c>
      <c r="H98" s="29" t="str">
        <f>Intro!$B$4</f>
        <v>ecoinvent-3.10-cutoff</v>
      </c>
      <c r="I98" s="29" t="s">
        <v>502</v>
      </c>
      <c r="K98" s="46"/>
    </row>
    <row r="99" spans="1:11" s="29" customFormat="1" x14ac:dyDescent="0.25">
      <c r="A99" s="6" t="s">
        <v>505</v>
      </c>
      <c r="B99" s="6" t="s">
        <v>506</v>
      </c>
      <c r="C99" s="29" t="s">
        <v>24</v>
      </c>
      <c r="D99" s="44">
        <v>4.375E-5</v>
      </c>
      <c r="E99" s="29" t="s">
        <v>8</v>
      </c>
      <c r="F99" s="29" t="s">
        <v>15</v>
      </c>
      <c r="H99" t="str">
        <f>Intro!$B$3</f>
        <v>EV battery metals</v>
      </c>
      <c r="I99" s="29" t="s">
        <v>508</v>
      </c>
    </row>
    <row r="100" spans="1:11" x14ac:dyDescent="0.25">
      <c r="A100" t="s">
        <v>148</v>
      </c>
      <c r="B100" t="s">
        <v>149</v>
      </c>
      <c r="C100" t="s">
        <v>18</v>
      </c>
      <c r="D100" s="39">
        <v>6.8250000000000005E-2</v>
      </c>
      <c r="E100" t="s">
        <v>8</v>
      </c>
      <c r="F100" t="s">
        <v>15</v>
      </c>
      <c r="H100" s="29" t="str">
        <f>Intro!$B$4</f>
        <v>ecoinvent-3.10-cutoff</v>
      </c>
      <c r="I100" s="29" t="s">
        <v>503</v>
      </c>
    </row>
    <row r="101" spans="1:11" x14ac:dyDescent="0.25">
      <c r="A101" t="s">
        <v>381</v>
      </c>
      <c r="B101" t="s">
        <v>339</v>
      </c>
      <c r="C101" t="s">
        <v>18</v>
      </c>
      <c r="D101" s="39">
        <v>5.4250000000000001E-4</v>
      </c>
      <c r="E101" t="s">
        <v>8</v>
      </c>
      <c r="F101" t="s">
        <v>15</v>
      </c>
      <c r="H101" s="29" t="str">
        <f>Intro!$B$4</f>
        <v>ecoinvent-3.10-cutoff</v>
      </c>
      <c r="I101" s="29" t="s">
        <v>504</v>
      </c>
    </row>
    <row r="102" spans="1:11" x14ac:dyDescent="0.25">
      <c r="A102" t="s">
        <v>382</v>
      </c>
      <c r="B102" t="s">
        <v>352</v>
      </c>
      <c r="C102" t="s">
        <v>24</v>
      </c>
      <c r="D102" s="39">
        <v>2.8000000000000004E-2</v>
      </c>
      <c r="E102" t="s">
        <v>8</v>
      </c>
      <c r="F102" t="s">
        <v>15</v>
      </c>
      <c r="H102" s="29" t="str">
        <f>Intro!$B$4</f>
        <v>ecoinvent-3.10-cutoff</v>
      </c>
    </row>
    <row r="103" spans="1:11" x14ac:dyDescent="0.25">
      <c r="A103" t="s">
        <v>327</v>
      </c>
      <c r="B103" t="s">
        <v>328</v>
      </c>
      <c r="C103" t="s">
        <v>24</v>
      </c>
      <c r="D103" s="39">
        <v>2.4499999999999996E-5</v>
      </c>
      <c r="E103" t="s">
        <v>8</v>
      </c>
      <c r="F103" t="s">
        <v>15</v>
      </c>
      <c r="H103" s="29" t="str">
        <f>Intro!$B$4</f>
        <v>ecoinvent-3.10-cutoff</v>
      </c>
    </row>
    <row r="104" spans="1:11" x14ac:dyDescent="0.25">
      <c r="A104" t="s">
        <v>383</v>
      </c>
      <c r="B104" t="s">
        <v>384</v>
      </c>
      <c r="C104" t="s">
        <v>18</v>
      </c>
      <c r="D104" s="39">
        <v>2.1000000000000002E-5</v>
      </c>
      <c r="E104" t="s">
        <v>8</v>
      </c>
      <c r="F104" t="s">
        <v>15</v>
      </c>
      <c r="H104" s="29" t="str">
        <f>Intro!$B$4</f>
        <v>ecoinvent-3.10-cutoff</v>
      </c>
      <c r="I104" s="29" t="s">
        <v>385</v>
      </c>
    </row>
    <row r="105" spans="1:11" x14ac:dyDescent="0.25">
      <c r="A105" t="s">
        <v>334</v>
      </c>
      <c r="B105" t="s">
        <v>335</v>
      </c>
      <c r="C105" t="s">
        <v>24</v>
      </c>
      <c r="D105" s="39">
        <v>4.2000000000000003E-2</v>
      </c>
      <c r="E105" t="s">
        <v>48</v>
      </c>
      <c r="F105" t="s">
        <v>15</v>
      </c>
      <c r="H105" s="29" t="str">
        <f>Intro!$B$4</f>
        <v>ecoinvent-3.10-cutoff</v>
      </c>
      <c r="I105" s="29" t="s">
        <v>386</v>
      </c>
    </row>
    <row r="106" spans="1:11" x14ac:dyDescent="0.25">
      <c r="A106" t="s">
        <v>387</v>
      </c>
      <c r="B106" t="s">
        <v>388</v>
      </c>
      <c r="C106" t="s">
        <v>18</v>
      </c>
      <c r="D106" s="39">
        <v>1.295E-5</v>
      </c>
      <c r="E106" t="s">
        <v>8</v>
      </c>
      <c r="F106" t="s">
        <v>15</v>
      </c>
      <c r="H106" s="29" t="str">
        <f>Intro!$B$4</f>
        <v>ecoinvent-3.10-cutoff</v>
      </c>
    </row>
    <row r="107" spans="1:11" x14ac:dyDescent="0.25">
      <c r="A107" t="s">
        <v>389</v>
      </c>
      <c r="B107" t="s">
        <v>390</v>
      </c>
      <c r="C107" t="s">
        <v>24</v>
      </c>
      <c r="D107" s="39">
        <v>0.1295</v>
      </c>
      <c r="E107" t="s">
        <v>8</v>
      </c>
      <c r="F107" t="s">
        <v>15</v>
      </c>
      <c r="H107" s="29" t="str">
        <f>Intro!$B$4</f>
        <v>ecoinvent-3.10-cutoff</v>
      </c>
      <c r="I107" s="29" t="s">
        <v>391</v>
      </c>
    </row>
    <row r="108" spans="1:11" x14ac:dyDescent="0.25">
      <c r="A108" t="s">
        <v>50</v>
      </c>
      <c r="B108" t="s">
        <v>51</v>
      </c>
      <c r="C108" t="s">
        <v>24</v>
      </c>
      <c r="D108" s="39">
        <v>3.3249999999999998E-3</v>
      </c>
      <c r="E108" t="s">
        <v>8</v>
      </c>
      <c r="F108" t="s">
        <v>15</v>
      </c>
      <c r="H108" s="29" t="str">
        <f>Intro!$B$4</f>
        <v>ecoinvent-3.10-cutoff</v>
      </c>
    </row>
    <row r="109" spans="1:11" x14ac:dyDescent="0.25">
      <c r="A109" t="s">
        <v>347</v>
      </c>
      <c r="B109" t="s">
        <v>348</v>
      </c>
      <c r="C109" t="s">
        <v>24</v>
      </c>
      <c r="D109" s="39">
        <v>7.525E-5</v>
      </c>
      <c r="E109" t="s">
        <v>8</v>
      </c>
      <c r="F109" t="s">
        <v>15</v>
      </c>
      <c r="H109" s="29" t="str">
        <f>Intro!$B$4</f>
        <v>ecoinvent-3.10-cutoff</v>
      </c>
    </row>
    <row r="110" spans="1:11" x14ac:dyDescent="0.25">
      <c r="A110" t="s">
        <v>349</v>
      </c>
      <c r="B110" t="s">
        <v>350</v>
      </c>
      <c r="C110" t="s">
        <v>24</v>
      </c>
      <c r="D110" s="39">
        <v>9.2750000000000005E-4</v>
      </c>
      <c r="E110" t="s">
        <v>8</v>
      </c>
      <c r="F110" t="s">
        <v>15</v>
      </c>
      <c r="H110" s="29" t="str">
        <f>Intro!$B$4</f>
        <v>ecoinvent-3.10-cutoff</v>
      </c>
    </row>
    <row r="111" spans="1:11" x14ac:dyDescent="0.25">
      <c r="A111" t="s">
        <v>392</v>
      </c>
      <c r="B111" t="s">
        <v>393</v>
      </c>
      <c r="C111" t="s">
        <v>18</v>
      </c>
      <c r="D111" s="39">
        <v>4.3750000000000004E-3</v>
      </c>
      <c r="E111" t="s">
        <v>8</v>
      </c>
      <c r="F111" t="s">
        <v>15</v>
      </c>
      <c r="H111" s="29" t="str">
        <f>Intro!$B$4</f>
        <v>ecoinvent-3.10-cutoff</v>
      </c>
      <c r="I111" s="29" t="s">
        <v>394</v>
      </c>
    </row>
    <row r="112" spans="1:11" x14ac:dyDescent="0.25">
      <c r="A112" t="s">
        <v>395</v>
      </c>
      <c r="B112" t="s">
        <v>396</v>
      </c>
      <c r="C112" t="s">
        <v>18</v>
      </c>
      <c r="D112" s="39">
        <v>0.10325000000000001</v>
      </c>
      <c r="E112" t="s">
        <v>8</v>
      </c>
      <c r="F112" t="s">
        <v>15</v>
      </c>
      <c r="H112" s="29" t="str">
        <f>Intro!$B$4</f>
        <v>ecoinvent-3.10-cutoff</v>
      </c>
      <c r="I112" s="29" t="s">
        <v>397</v>
      </c>
    </row>
    <row r="113" spans="1:9" x14ac:dyDescent="0.25">
      <c r="A113" t="s">
        <v>398</v>
      </c>
      <c r="B113" t="s">
        <v>399</v>
      </c>
      <c r="C113" t="s">
        <v>24</v>
      </c>
      <c r="D113" s="39">
        <v>9.2750000000000001E-6</v>
      </c>
      <c r="E113" t="s">
        <v>8</v>
      </c>
      <c r="F113" t="s">
        <v>15</v>
      </c>
      <c r="H113" s="29" t="str">
        <f>Intro!$B$4</f>
        <v>ecoinvent-3.10-cutoff</v>
      </c>
    </row>
    <row r="114" spans="1:9" x14ac:dyDescent="0.25">
      <c r="A114" t="s">
        <v>400</v>
      </c>
      <c r="B114" t="s">
        <v>433</v>
      </c>
      <c r="C114" t="s">
        <v>18</v>
      </c>
      <c r="D114" s="39">
        <v>9.2750000000000003E-3</v>
      </c>
      <c r="E114" t="s">
        <v>8</v>
      </c>
      <c r="F114" t="s">
        <v>15</v>
      </c>
      <c r="H114" s="29" t="str">
        <f>Intro!$B$4</f>
        <v>ecoinvent-3.10-cutoff</v>
      </c>
      <c r="I114" s="29" t="s">
        <v>401</v>
      </c>
    </row>
    <row r="115" spans="1:9" x14ac:dyDescent="0.25">
      <c r="A115" t="s">
        <v>158</v>
      </c>
      <c r="B115" t="s">
        <v>159</v>
      </c>
      <c r="C115" t="s">
        <v>24</v>
      </c>
      <c r="D115" s="39">
        <v>0.245</v>
      </c>
      <c r="E115" t="s">
        <v>8</v>
      </c>
      <c r="F115" t="s">
        <v>15</v>
      </c>
      <c r="H115" s="29" t="str">
        <f>Intro!$B$4</f>
        <v>ecoinvent-3.10-cutoff</v>
      </c>
    </row>
    <row r="116" spans="1:9" x14ac:dyDescent="0.25">
      <c r="A116" t="s">
        <v>353</v>
      </c>
      <c r="B116" t="s">
        <v>354</v>
      </c>
      <c r="C116" t="s">
        <v>24</v>
      </c>
      <c r="D116" s="39">
        <v>6.1249999999999998E-5</v>
      </c>
      <c r="E116" t="s">
        <v>8</v>
      </c>
      <c r="F116" t="s">
        <v>15</v>
      </c>
      <c r="H116" s="29" t="str">
        <f>Intro!$B$4</f>
        <v>ecoinvent-3.10-cutoff</v>
      </c>
      <c r="I116" s="29" t="s">
        <v>355</v>
      </c>
    </row>
    <row r="117" spans="1:9" x14ac:dyDescent="0.25">
      <c r="A117" t="s">
        <v>53</v>
      </c>
      <c r="B117" t="s">
        <v>54</v>
      </c>
      <c r="C117" t="s">
        <v>24</v>
      </c>
      <c r="D117" s="39">
        <v>1.925E-8</v>
      </c>
      <c r="E117" t="s">
        <v>8</v>
      </c>
      <c r="F117" t="s">
        <v>15</v>
      </c>
      <c r="H117" s="29" t="str">
        <f>Intro!$B$4</f>
        <v>ecoinvent-3.10-cutoff</v>
      </c>
    </row>
    <row r="118" spans="1:9" x14ac:dyDescent="0.25">
      <c r="A118" t="s">
        <v>34</v>
      </c>
      <c r="B118" t="s">
        <v>35</v>
      </c>
      <c r="C118" t="s">
        <v>24</v>
      </c>
      <c r="D118" s="39">
        <v>1.2600000000000001E-5</v>
      </c>
      <c r="E118" t="s">
        <v>8</v>
      </c>
      <c r="F118" t="s">
        <v>15</v>
      </c>
      <c r="H118" s="29" t="str">
        <f>Intro!$B$4</f>
        <v>ecoinvent-3.10-cutoff</v>
      </c>
    </row>
    <row r="119" spans="1:9" x14ac:dyDescent="0.25">
      <c r="A119" t="s">
        <v>359</v>
      </c>
      <c r="B119" t="s">
        <v>360</v>
      </c>
      <c r="C119" t="s">
        <v>24</v>
      </c>
      <c r="D119" s="39">
        <v>8.225E-6</v>
      </c>
      <c r="E119" t="s">
        <v>8</v>
      </c>
      <c r="F119" t="s">
        <v>15</v>
      </c>
      <c r="H119" s="29" t="str">
        <f>Intro!$B$4</f>
        <v>ecoinvent-3.10-cutoff</v>
      </c>
    </row>
    <row r="120" spans="1:9" x14ac:dyDescent="0.25">
      <c r="A120" t="s">
        <v>364</v>
      </c>
      <c r="B120" t="s">
        <v>365</v>
      </c>
      <c r="C120" t="s">
        <v>18</v>
      </c>
      <c r="D120" s="39">
        <v>3.3250000000000002E-2</v>
      </c>
      <c r="E120" t="s">
        <v>8</v>
      </c>
      <c r="F120" t="s">
        <v>15</v>
      </c>
      <c r="H120" s="29" t="str">
        <f>Intro!$B$4</f>
        <v>ecoinvent-3.10-cutoff</v>
      </c>
      <c r="I120" s="29" t="s">
        <v>366</v>
      </c>
    </row>
    <row r="121" spans="1:9" x14ac:dyDescent="0.25">
      <c r="A121" t="s">
        <v>197</v>
      </c>
      <c r="B121" t="s">
        <v>198</v>
      </c>
      <c r="C121" t="s">
        <v>24</v>
      </c>
      <c r="D121" s="39">
        <v>1.7500000000000002E-2</v>
      </c>
      <c r="E121" t="s">
        <v>8</v>
      </c>
      <c r="F121" t="s">
        <v>15</v>
      </c>
      <c r="H121" s="29" t="str">
        <f>Intro!$B$4</f>
        <v>ecoinvent-3.10-cutoff</v>
      </c>
    </row>
    <row r="122" spans="1:9" x14ac:dyDescent="0.25">
      <c r="A122" t="s">
        <v>146</v>
      </c>
      <c r="B122" t="s">
        <v>147</v>
      </c>
      <c r="C122" t="s">
        <v>24</v>
      </c>
      <c r="D122" s="39">
        <v>3.8500000000000001E-3</v>
      </c>
      <c r="E122" t="s">
        <v>8</v>
      </c>
      <c r="F122" t="s">
        <v>15</v>
      </c>
      <c r="H122" s="29" t="str">
        <f>Intro!$B$4</f>
        <v>ecoinvent-3.10-cutoff</v>
      </c>
    </row>
    <row r="123" spans="1:9" x14ac:dyDescent="0.25">
      <c r="A123" t="s">
        <v>199</v>
      </c>
      <c r="B123" t="s">
        <v>57</v>
      </c>
      <c r="C123" t="s">
        <v>18</v>
      </c>
      <c r="D123" s="39">
        <v>0.33250000000000002</v>
      </c>
      <c r="E123" t="s">
        <v>8</v>
      </c>
      <c r="F123" t="s">
        <v>15</v>
      </c>
      <c r="H123" s="29" t="str">
        <f>Intro!$B$4</f>
        <v>ecoinvent-3.10-cutoff</v>
      </c>
      <c r="I123" s="29" t="s">
        <v>376</v>
      </c>
    </row>
    <row r="124" spans="1:9" x14ac:dyDescent="0.25">
      <c r="A124" t="s">
        <v>405</v>
      </c>
      <c r="B124" t="s">
        <v>406</v>
      </c>
      <c r="C124" t="s">
        <v>24</v>
      </c>
      <c r="D124" s="39">
        <v>3.8500000000000001E-3</v>
      </c>
      <c r="E124" t="s">
        <v>8</v>
      </c>
      <c r="F124" t="s">
        <v>15</v>
      </c>
      <c r="H124" s="29" t="str">
        <f>Intro!$B$4</f>
        <v>ecoinvent-3.10-cutoff</v>
      </c>
      <c r="I124" s="29" t="s">
        <v>363</v>
      </c>
    </row>
    <row r="125" spans="1:9" x14ac:dyDescent="0.25">
      <c r="A125" t="s">
        <v>171</v>
      </c>
      <c r="B125" t="s">
        <v>172</v>
      </c>
      <c r="C125" t="s">
        <v>24</v>
      </c>
      <c r="D125" s="38">
        <v>-8.225E-6</v>
      </c>
      <c r="E125" t="s">
        <v>8</v>
      </c>
      <c r="F125" t="s">
        <v>15</v>
      </c>
      <c r="H125" s="29" t="str">
        <f>Intro!$B$4</f>
        <v>ecoinvent-3.10-cutoff</v>
      </c>
      <c r="I125" s="29" t="s">
        <v>342</v>
      </c>
    </row>
    <row r="126" spans="1:9" x14ac:dyDescent="0.25">
      <c r="A126" t="s">
        <v>402</v>
      </c>
      <c r="B126" t="s">
        <v>403</v>
      </c>
      <c r="C126" t="s">
        <v>24</v>
      </c>
      <c r="D126" s="39">
        <v>-2.1000000000000001E-2</v>
      </c>
      <c r="E126" t="s">
        <v>8</v>
      </c>
      <c r="F126" t="s">
        <v>15</v>
      </c>
      <c r="H126" s="29" t="str">
        <f>Intro!$B$4</f>
        <v>ecoinvent-3.10-cutoff</v>
      </c>
      <c r="I126" s="29" t="s">
        <v>404</v>
      </c>
    </row>
    <row r="127" spans="1:9" x14ac:dyDescent="0.25">
      <c r="A127" t="s">
        <v>407</v>
      </c>
      <c r="B127" t="s">
        <v>408</v>
      </c>
      <c r="C127" t="s">
        <v>24</v>
      </c>
      <c r="D127" s="39">
        <v>-3.5</v>
      </c>
      <c r="E127" t="s">
        <v>8</v>
      </c>
      <c r="F127" t="s">
        <v>15</v>
      </c>
      <c r="H127" s="29" t="str">
        <f>Intro!$B$4</f>
        <v>ecoinvent-3.10-cutoff</v>
      </c>
    </row>
    <row r="128" spans="1:9" x14ac:dyDescent="0.25">
      <c r="A128" t="s">
        <v>466</v>
      </c>
      <c r="B128" t="s">
        <v>465</v>
      </c>
      <c r="C128" t="s">
        <v>18</v>
      </c>
      <c r="D128" s="39">
        <v>-0.6825</v>
      </c>
      <c r="E128" t="s">
        <v>8</v>
      </c>
      <c r="F128" t="s">
        <v>15</v>
      </c>
      <c r="H128" t="str">
        <f>Intro!$B$3</f>
        <v>EV battery metals</v>
      </c>
      <c r="I128" s="29" t="s">
        <v>509</v>
      </c>
    </row>
    <row r="129" spans="1:11" s="29" customFormat="1" x14ac:dyDescent="0.25">
      <c r="A129" s="29" t="s">
        <v>41</v>
      </c>
      <c r="D129" s="40">
        <v>0.56000000000000005</v>
      </c>
      <c r="E129" s="29" t="s">
        <v>8</v>
      </c>
      <c r="F129" s="29" t="s">
        <v>43</v>
      </c>
      <c r="G129" s="29" t="s">
        <v>42</v>
      </c>
      <c r="H129" s="29" t="str">
        <f>Intro!$B$5</f>
        <v>ecoinvent-3.10-biosphere</v>
      </c>
      <c r="I129" s="29" t="s">
        <v>510</v>
      </c>
    </row>
    <row r="130" spans="1:11" x14ac:dyDescent="0.25">
      <c r="A130" t="s">
        <v>95</v>
      </c>
      <c r="B130" s="35"/>
      <c r="D130" s="38">
        <v>5.9500000000000004E-4</v>
      </c>
      <c r="E130" t="s">
        <v>8</v>
      </c>
      <c r="F130" t="s">
        <v>43</v>
      </c>
      <c r="G130" t="s">
        <v>42</v>
      </c>
      <c r="H130" t="str">
        <f>Intro!$B$5</f>
        <v>ecoinvent-3.10-biosphere</v>
      </c>
    </row>
    <row r="131" spans="1:11" x14ac:dyDescent="0.25">
      <c r="A131" t="s">
        <v>96</v>
      </c>
      <c r="D131" s="38">
        <v>3.8500000000000001E-5</v>
      </c>
      <c r="E131" t="s">
        <v>8</v>
      </c>
      <c r="F131" t="s">
        <v>43</v>
      </c>
      <c r="G131" t="s">
        <v>42</v>
      </c>
      <c r="H131" t="str">
        <f>Intro!$B$5</f>
        <v>ecoinvent-3.10-biosphere</v>
      </c>
    </row>
    <row r="132" spans="1:11" x14ac:dyDescent="0.25">
      <c r="A132" t="s">
        <v>214</v>
      </c>
      <c r="D132" s="38">
        <v>2.9750000000000001E-5</v>
      </c>
      <c r="E132" t="s">
        <v>8</v>
      </c>
      <c r="F132" t="s">
        <v>43</v>
      </c>
      <c r="G132" t="s">
        <v>42</v>
      </c>
      <c r="H132" t="str">
        <f>Intro!$B$5</f>
        <v>ecoinvent-3.10-biosphere</v>
      </c>
    </row>
    <row r="133" spans="1:11" x14ac:dyDescent="0.25">
      <c r="A133" t="s">
        <v>93</v>
      </c>
      <c r="D133" s="38">
        <v>1.3125000000000001E-3</v>
      </c>
      <c r="E133" t="s">
        <v>8</v>
      </c>
      <c r="F133" t="s">
        <v>43</v>
      </c>
      <c r="G133" t="s">
        <v>42</v>
      </c>
      <c r="H133" t="str">
        <f>Intro!$B$5</f>
        <v>ecoinvent-3.10-biosphere</v>
      </c>
    </row>
    <row r="134" spans="1:11" x14ac:dyDescent="0.25">
      <c r="A134" t="s">
        <v>93</v>
      </c>
      <c r="D134" s="38">
        <v>3.3250000000000002E-5</v>
      </c>
      <c r="E134" t="s">
        <v>8</v>
      </c>
      <c r="F134" t="s">
        <v>43</v>
      </c>
      <c r="G134" t="s">
        <v>42</v>
      </c>
      <c r="H134" t="str">
        <f>Intro!$B$5</f>
        <v>ecoinvent-3.10-biosphere</v>
      </c>
      <c r="I134" s="29" t="s">
        <v>500</v>
      </c>
    </row>
    <row r="135" spans="1:11" x14ac:dyDescent="0.25">
      <c r="A135" t="s">
        <v>208</v>
      </c>
      <c r="D135" s="38">
        <v>4.2000000000000004E-6</v>
      </c>
      <c r="E135" t="s">
        <v>8</v>
      </c>
      <c r="F135" t="s">
        <v>43</v>
      </c>
      <c r="G135" t="s">
        <v>42</v>
      </c>
      <c r="H135" t="str">
        <f>Intro!$B$5</f>
        <v>ecoinvent-3.10-biosphere</v>
      </c>
    </row>
    <row r="136" spans="1:11" x14ac:dyDescent="0.25">
      <c r="A136" t="s">
        <v>207</v>
      </c>
      <c r="D136" s="38">
        <v>6.6500000000000001E-4</v>
      </c>
      <c r="E136" t="s">
        <v>8</v>
      </c>
      <c r="F136" t="s">
        <v>43</v>
      </c>
      <c r="G136" t="s">
        <v>42</v>
      </c>
      <c r="H136" t="str">
        <f>Intro!$B$5</f>
        <v>ecoinvent-3.10-biosphere</v>
      </c>
    </row>
    <row r="137" spans="1:11" x14ac:dyDescent="0.25">
      <c r="A137" t="s">
        <v>151</v>
      </c>
      <c r="D137" s="38">
        <v>0.15750000000000003</v>
      </c>
      <c r="E137" t="s">
        <v>8</v>
      </c>
      <c r="F137" t="s">
        <v>43</v>
      </c>
      <c r="G137" t="s">
        <v>42</v>
      </c>
      <c r="H137" t="str">
        <f>Intro!$B$5</f>
        <v>ecoinvent-3.10-biosphere</v>
      </c>
      <c r="I137" s="29" t="s">
        <v>501</v>
      </c>
    </row>
    <row r="138" spans="1:11" x14ac:dyDescent="0.25">
      <c r="A138" t="s">
        <v>410</v>
      </c>
      <c r="D138" s="38">
        <v>1.6975000000000001E-6</v>
      </c>
      <c r="E138" t="s">
        <v>8</v>
      </c>
      <c r="F138" t="s">
        <v>43</v>
      </c>
      <c r="G138" t="s">
        <v>42</v>
      </c>
      <c r="H138" t="str">
        <f>Intro!$B$5</f>
        <v>ecoinvent-3.10-biosphere</v>
      </c>
    </row>
    <row r="139" spans="1:11" x14ac:dyDescent="0.25">
      <c r="A139" t="s">
        <v>377</v>
      </c>
      <c r="D139" s="38">
        <v>1.0675000000000001E-3</v>
      </c>
      <c r="E139" t="s">
        <v>8</v>
      </c>
      <c r="F139" t="s">
        <v>43</v>
      </c>
      <c r="G139" t="s">
        <v>42</v>
      </c>
      <c r="H139" t="str">
        <f>Intro!$B$5</f>
        <v>ecoinvent-3.10-biosphere</v>
      </c>
    </row>
    <row r="140" spans="1:11" x14ac:dyDescent="0.25">
      <c r="A140" t="s">
        <v>377</v>
      </c>
      <c r="D140" s="38">
        <v>0.4375</v>
      </c>
      <c r="E140" t="s">
        <v>8</v>
      </c>
      <c r="F140" t="s">
        <v>43</v>
      </c>
      <c r="G140" t="s">
        <v>411</v>
      </c>
      <c r="H140" t="str">
        <f>Intro!$B$5</f>
        <v>ecoinvent-3.10-biosphere</v>
      </c>
    </row>
    <row r="141" spans="1:11" x14ac:dyDescent="0.25">
      <c r="A141" t="s">
        <v>440</v>
      </c>
      <c r="D141" s="38">
        <v>9.0999999999999994E-8</v>
      </c>
      <c r="E141" t="s">
        <v>8</v>
      </c>
      <c r="F141" t="s">
        <v>43</v>
      </c>
      <c r="G141" t="s">
        <v>42</v>
      </c>
      <c r="H141" t="str">
        <f>Intro!$B$5</f>
        <v>ecoinvent-3.10-biosphere</v>
      </c>
      <c r="K141" s="41"/>
    </row>
    <row r="142" spans="1:11" x14ac:dyDescent="0.25">
      <c r="A142" t="s">
        <v>441</v>
      </c>
      <c r="D142" s="38">
        <v>1.5225E-6</v>
      </c>
      <c r="E142" t="s">
        <v>8</v>
      </c>
      <c r="F142" t="s">
        <v>43</v>
      </c>
      <c r="G142" t="s">
        <v>42</v>
      </c>
      <c r="H142" t="str">
        <f>Intro!$B$5</f>
        <v>ecoinvent-3.10-biosphere</v>
      </c>
      <c r="K142" s="41"/>
    </row>
    <row r="143" spans="1:11" x14ac:dyDescent="0.25">
      <c r="A143" t="s">
        <v>442</v>
      </c>
      <c r="D143" s="38">
        <v>4.1999999999999995E-7</v>
      </c>
      <c r="E143" t="s">
        <v>8</v>
      </c>
      <c r="F143" t="s">
        <v>43</v>
      </c>
      <c r="G143" t="s">
        <v>42</v>
      </c>
      <c r="H143" t="str">
        <f>Intro!$B$5</f>
        <v>ecoinvent-3.10-biosphere</v>
      </c>
      <c r="K143" s="41"/>
    </row>
    <row r="144" spans="1:11" x14ac:dyDescent="0.25">
      <c r="A144" t="s">
        <v>443</v>
      </c>
      <c r="D144" s="38">
        <v>2.0999999999999997E-7</v>
      </c>
      <c r="E144" t="s">
        <v>8</v>
      </c>
      <c r="F144" t="s">
        <v>43</v>
      </c>
      <c r="G144" t="s">
        <v>42</v>
      </c>
      <c r="H144" t="str">
        <f>Intro!$B$5</f>
        <v>ecoinvent-3.10-biosphere</v>
      </c>
      <c r="K144" s="41"/>
    </row>
    <row r="145" spans="1:43" x14ac:dyDescent="0.25">
      <c r="A145" t="s">
        <v>444</v>
      </c>
      <c r="D145" s="38">
        <v>1.5574999999999999E-6</v>
      </c>
      <c r="E145" t="s">
        <v>8</v>
      </c>
      <c r="F145" t="s">
        <v>43</v>
      </c>
      <c r="G145" t="s">
        <v>42</v>
      </c>
      <c r="H145" t="str">
        <f>Intro!$B$5</f>
        <v>ecoinvent-3.10-biosphere</v>
      </c>
      <c r="K145" s="41"/>
    </row>
    <row r="146" spans="1:43" x14ac:dyDescent="0.25">
      <c r="A146" t="s">
        <v>445</v>
      </c>
      <c r="D146" s="38">
        <v>1.7325000000000001E-5</v>
      </c>
      <c r="E146" t="s">
        <v>8</v>
      </c>
      <c r="F146" t="s">
        <v>43</v>
      </c>
      <c r="G146" t="s">
        <v>42</v>
      </c>
      <c r="H146" t="str">
        <f>Intro!$B$5</f>
        <v>ecoinvent-3.10-biosphere</v>
      </c>
      <c r="K146" s="41"/>
    </row>
    <row r="147" spans="1:43" x14ac:dyDescent="0.25">
      <c r="A147" t="s">
        <v>409</v>
      </c>
      <c r="D147" s="38">
        <v>5.4250000000000006E-6</v>
      </c>
      <c r="E147" t="s">
        <v>8</v>
      </c>
      <c r="F147" t="s">
        <v>43</v>
      </c>
      <c r="G147" t="s">
        <v>42</v>
      </c>
      <c r="H147" t="str">
        <f>Intro!$B$5</f>
        <v>ecoinvent-3.10-biosphere</v>
      </c>
    </row>
    <row r="148" spans="1:43" x14ac:dyDescent="0.25">
      <c r="A148" t="s">
        <v>447</v>
      </c>
      <c r="D148" s="38">
        <v>1.19E-5</v>
      </c>
      <c r="E148" t="s">
        <v>8</v>
      </c>
      <c r="F148" t="s">
        <v>43</v>
      </c>
      <c r="G148" t="s">
        <v>42</v>
      </c>
      <c r="H148" t="str">
        <f>Intro!$B$5</f>
        <v>ecoinvent-3.10-biosphere</v>
      </c>
      <c r="K148" s="41"/>
    </row>
    <row r="149" spans="1:43" x14ac:dyDescent="0.25">
      <c r="A149" t="s">
        <v>448</v>
      </c>
      <c r="D149" s="38">
        <v>8.7500000000000009E-7</v>
      </c>
      <c r="E149" t="s">
        <v>8</v>
      </c>
      <c r="F149" t="s">
        <v>43</v>
      </c>
      <c r="G149" t="s">
        <v>42</v>
      </c>
      <c r="H149" t="str">
        <f>Intro!$B$5</f>
        <v>ecoinvent-3.10-biosphere</v>
      </c>
      <c r="K149" s="41"/>
    </row>
    <row r="150" spans="1:43" x14ac:dyDescent="0.25">
      <c r="A150" t="s">
        <v>449</v>
      </c>
      <c r="D150" s="38">
        <v>1.2775000000000002E-7</v>
      </c>
      <c r="E150" t="s">
        <v>8</v>
      </c>
      <c r="F150" t="s">
        <v>43</v>
      </c>
      <c r="G150" t="s">
        <v>42</v>
      </c>
      <c r="H150" t="str">
        <f>Intro!$B$5</f>
        <v>ecoinvent-3.10-biosphere</v>
      </c>
      <c r="K150" s="41"/>
    </row>
    <row r="151" spans="1:43" x14ac:dyDescent="0.25">
      <c r="A151" t="s">
        <v>450</v>
      </c>
      <c r="D151" s="38">
        <v>3.15E-5</v>
      </c>
      <c r="E151" t="s">
        <v>8</v>
      </c>
      <c r="F151" t="s">
        <v>43</v>
      </c>
      <c r="G151" t="s">
        <v>42</v>
      </c>
      <c r="H151" t="str">
        <f>Intro!$B$5</f>
        <v>ecoinvent-3.10-biosphere</v>
      </c>
    </row>
    <row r="152" spans="1:43" x14ac:dyDescent="0.25">
      <c r="A152" t="s">
        <v>451</v>
      </c>
      <c r="D152" s="38">
        <v>3.1500000000000003E-6</v>
      </c>
      <c r="E152" t="s">
        <v>8</v>
      </c>
      <c r="F152" t="s">
        <v>43</v>
      </c>
      <c r="G152" t="s">
        <v>42</v>
      </c>
      <c r="H152" t="str">
        <f>Intro!$B$5</f>
        <v>ecoinvent-3.10-biosphere</v>
      </c>
    </row>
    <row r="153" spans="1:43" x14ac:dyDescent="0.25">
      <c r="A153" t="s">
        <v>63</v>
      </c>
      <c r="D153" s="38">
        <v>2.4500000000000004E-3</v>
      </c>
      <c r="E153" t="s">
        <v>48</v>
      </c>
      <c r="F153" t="s">
        <v>43</v>
      </c>
      <c r="G153" t="s">
        <v>177</v>
      </c>
      <c r="H153" t="str">
        <f>Intro!$B$5</f>
        <v>ecoinvent-3.10-biosphere</v>
      </c>
    </row>
    <row r="154" spans="1:43" x14ac:dyDescent="0.25">
      <c r="A154" t="s">
        <v>63</v>
      </c>
      <c r="D154" s="38">
        <v>6.8250000000000006E-4</v>
      </c>
      <c r="E154" t="s">
        <v>48</v>
      </c>
      <c r="F154" t="s">
        <v>43</v>
      </c>
      <c r="G154" t="s">
        <v>42</v>
      </c>
      <c r="H154" t="str">
        <f>Intro!$B$5</f>
        <v>ecoinvent-3.10-biosphere</v>
      </c>
    </row>
    <row r="155" spans="1:43" x14ac:dyDescent="0.25">
      <c r="A155" t="s">
        <v>379</v>
      </c>
      <c r="D155" s="38">
        <v>1.3825000000000001E-5</v>
      </c>
      <c r="E155" t="s">
        <v>48</v>
      </c>
      <c r="F155" t="s">
        <v>43</v>
      </c>
      <c r="G155" t="s">
        <v>380</v>
      </c>
      <c r="H155" t="str">
        <f>Intro!$B$5</f>
        <v>ecoinvent-3.10-biosphere</v>
      </c>
    </row>
    <row r="156" spans="1:43" x14ac:dyDescent="0.25">
      <c r="A156" t="s">
        <v>412</v>
      </c>
      <c r="D156" s="38">
        <v>4.8999999999999998E-4</v>
      </c>
      <c r="E156" t="s">
        <v>48</v>
      </c>
      <c r="F156" t="s">
        <v>43</v>
      </c>
      <c r="G156" t="s">
        <v>176</v>
      </c>
      <c r="H156" t="str">
        <f>Intro!$B$5</f>
        <v>ecoinvent-3.10-biosphere</v>
      </c>
    </row>
    <row r="157" spans="1:43" x14ac:dyDescent="0.25">
      <c r="A157" t="s">
        <v>204</v>
      </c>
      <c r="D157" s="38">
        <v>2.6250000000000002E-3</v>
      </c>
      <c r="E157" t="s">
        <v>48</v>
      </c>
      <c r="F157" t="s">
        <v>43</v>
      </c>
      <c r="G157" t="s">
        <v>176</v>
      </c>
      <c r="H157" t="str">
        <f>Intro!$B$5</f>
        <v>ecoinvent-3.10-biosphere</v>
      </c>
    </row>
    <row r="158" spans="1:43" x14ac:dyDescent="0.25">
      <c r="A158" t="s">
        <v>103</v>
      </c>
      <c r="D158" s="38">
        <v>2.0999999999999998E-4</v>
      </c>
      <c r="E158" t="s">
        <v>48</v>
      </c>
      <c r="F158" t="s">
        <v>43</v>
      </c>
      <c r="G158" t="s">
        <v>97</v>
      </c>
      <c r="H158" t="str">
        <f>Intro!$B$5</f>
        <v>ecoinvent-3.10-biosphere</v>
      </c>
    </row>
    <row r="159" spans="1:43" ht="14.25" customHeight="1" x14ac:dyDescent="0.25">
      <c r="A159" s="36"/>
      <c r="B159" s="36"/>
      <c r="C159" s="36"/>
      <c r="D159" s="36"/>
      <c r="E159" s="36"/>
      <c r="F159" s="36"/>
      <c r="G159" s="36"/>
      <c r="H159" s="36"/>
      <c r="I159" s="4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row>
    <row r="160" spans="1:43" x14ac:dyDescent="0.25">
      <c r="A160" s="1" t="s">
        <v>1</v>
      </c>
      <c r="B160" s="5" t="s">
        <v>424</v>
      </c>
    </row>
    <row r="161" spans="1:11" x14ac:dyDescent="0.25">
      <c r="A161" s="1" t="s">
        <v>6</v>
      </c>
      <c r="B161" s="6" t="s">
        <v>426</v>
      </c>
    </row>
    <row r="162" spans="1:11" x14ac:dyDescent="0.25">
      <c r="A162" s="1" t="s">
        <v>3</v>
      </c>
      <c r="B162" s="6" t="s">
        <v>18</v>
      </c>
    </row>
    <row r="163" spans="1:11" x14ac:dyDescent="0.25">
      <c r="A163" s="1" t="s">
        <v>5</v>
      </c>
      <c r="B163" s="6">
        <v>1</v>
      </c>
    </row>
    <row r="164" spans="1:11" x14ac:dyDescent="0.25">
      <c r="A164" s="1" t="s">
        <v>7</v>
      </c>
      <c r="B164" t="s">
        <v>8</v>
      </c>
    </row>
    <row r="165" spans="1:11" x14ac:dyDescent="0.25">
      <c r="A165" s="1" t="s">
        <v>9</v>
      </c>
    </row>
    <row r="166" spans="1:11" x14ac:dyDescent="0.25">
      <c r="A166" s="1" t="s">
        <v>10</v>
      </c>
      <c r="B166" s="1" t="s">
        <v>6</v>
      </c>
      <c r="C166" s="1" t="s">
        <v>3</v>
      </c>
      <c r="D166" s="1" t="s">
        <v>11</v>
      </c>
      <c r="E166" s="1" t="s">
        <v>7</v>
      </c>
      <c r="F166" s="1" t="s">
        <v>13</v>
      </c>
      <c r="G166" s="1" t="s">
        <v>12</v>
      </c>
      <c r="H166" s="1" t="s">
        <v>0</v>
      </c>
      <c r="I166" s="42" t="s">
        <v>2</v>
      </c>
    </row>
    <row r="167" spans="1:11" x14ac:dyDescent="0.25">
      <c r="A167" t="s">
        <v>424</v>
      </c>
      <c r="B167" t="s">
        <v>426</v>
      </c>
      <c r="C167" t="s">
        <v>18</v>
      </c>
      <c r="D167" s="39">
        <v>1</v>
      </c>
      <c r="E167" t="s">
        <v>8</v>
      </c>
      <c r="F167" t="s">
        <v>14</v>
      </c>
      <c r="H167" t="str">
        <f>Intro!$B$3</f>
        <v>EV battery metals</v>
      </c>
    </row>
    <row r="168" spans="1:11" x14ac:dyDescent="0.25">
      <c r="A168" t="s">
        <v>425</v>
      </c>
      <c r="B168" t="s">
        <v>423</v>
      </c>
      <c r="C168" t="s">
        <v>18</v>
      </c>
      <c r="D168" s="39">
        <v>2.75</v>
      </c>
      <c r="E168" t="s">
        <v>8</v>
      </c>
      <c r="F168" t="s">
        <v>15</v>
      </c>
      <c r="H168" t="str">
        <f>Intro!$B$3</f>
        <v>EV battery metals</v>
      </c>
    </row>
    <row r="169" spans="1:11" s="29" customFormat="1" x14ac:dyDescent="0.25">
      <c r="A169" s="29" t="s">
        <v>27</v>
      </c>
      <c r="B169" s="29" t="s">
        <v>29</v>
      </c>
      <c r="C169" s="29" t="s">
        <v>18</v>
      </c>
      <c r="D169" s="40">
        <v>0.12083333333333333</v>
      </c>
      <c r="E169" s="29" t="s">
        <v>28</v>
      </c>
      <c r="F169" s="29" t="s">
        <v>15</v>
      </c>
      <c r="H169" s="29" t="str">
        <f>Intro!$B$4</f>
        <v>ecoinvent-3.10-cutoff</v>
      </c>
      <c r="K169"/>
    </row>
    <row r="170" spans="1:11" x14ac:dyDescent="0.25">
      <c r="A170" t="s">
        <v>343</v>
      </c>
      <c r="B170" t="s">
        <v>99</v>
      </c>
      <c r="C170" t="s">
        <v>24</v>
      </c>
      <c r="D170" s="39">
        <v>0.11666666666666665</v>
      </c>
      <c r="E170" t="s">
        <v>31</v>
      </c>
      <c r="F170" t="s">
        <v>15</v>
      </c>
      <c r="H170" s="29" t="str">
        <f>Intro!$B$4</f>
        <v>ecoinvent-3.10-cutoff</v>
      </c>
      <c r="I170" s="29" t="s">
        <v>487</v>
      </c>
    </row>
    <row r="171" spans="1:11" x14ac:dyDescent="0.25">
      <c r="A171" t="s">
        <v>318</v>
      </c>
      <c r="B171" t="s">
        <v>211</v>
      </c>
      <c r="C171" t="s">
        <v>24</v>
      </c>
      <c r="D171" s="39">
        <v>4.6666666666666669E-2</v>
      </c>
      <c r="E171" t="s">
        <v>31</v>
      </c>
      <c r="F171" t="s">
        <v>15</v>
      </c>
      <c r="H171" s="29" t="str">
        <f>Intro!$B$4</f>
        <v>ecoinvent-3.10-cutoff</v>
      </c>
      <c r="I171" s="29" t="s">
        <v>488</v>
      </c>
    </row>
    <row r="172" spans="1:11" x14ac:dyDescent="0.25">
      <c r="A172" t="s">
        <v>320</v>
      </c>
      <c r="B172" t="s">
        <v>211</v>
      </c>
      <c r="C172" t="s">
        <v>24</v>
      </c>
      <c r="D172" s="38">
        <v>0.01</v>
      </c>
      <c r="E172" t="s">
        <v>31</v>
      </c>
      <c r="F172" t="s">
        <v>15</v>
      </c>
      <c r="H172" s="29" t="str">
        <f>Intro!$B$4</f>
        <v>ecoinvent-3.10-cutoff</v>
      </c>
      <c r="I172" s="29" t="s">
        <v>489</v>
      </c>
    </row>
    <row r="173" spans="1:11" x14ac:dyDescent="0.25">
      <c r="A173" t="s">
        <v>321</v>
      </c>
      <c r="B173" t="s">
        <v>230</v>
      </c>
      <c r="C173" t="s">
        <v>24</v>
      </c>
      <c r="D173" s="38">
        <v>1.2500000000000001E-6</v>
      </c>
      <c r="E173" t="s">
        <v>31</v>
      </c>
      <c r="F173" t="s">
        <v>15</v>
      </c>
      <c r="H173" s="29" t="str">
        <f>Intro!$B$4</f>
        <v>ecoinvent-3.10-cutoff</v>
      </c>
      <c r="I173" s="29" t="s">
        <v>474</v>
      </c>
    </row>
    <row r="174" spans="1:11" x14ac:dyDescent="0.25">
      <c r="A174" t="s">
        <v>78</v>
      </c>
      <c r="B174" t="s">
        <v>79</v>
      </c>
      <c r="C174" t="s">
        <v>24</v>
      </c>
      <c r="D174" s="38">
        <v>3.5916666666666665E-4</v>
      </c>
      <c r="E174" t="s">
        <v>8</v>
      </c>
      <c r="F174" t="s">
        <v>15</v>
      </c>
      <c r="H174" t="str">
        <f>Intro!$B$4</f>
        <v>ecoinvent-3.10-cutoff</v>
      </c>
      <c r="I174" s="29" t="s">
        <v>79</v>
      </c>
    </row>
    <row r="175" spans="1:11" x14ac:dyDescent="0.25">
      <c r="A175" s="27" t="s">
        <v>482</v>
      </c>
      <c r="B175" s="29" t="s">
        <v>517</v>
      </c>
      <c r="C175" s="29" t="s">
        <v>24</v>
      </c>
      <c r="D175" s="38">
        <v>7.2249999999999996E-7</v>
      </c>
      <c r="E175" s="29" t="s">
        <v>8</v>
      </c>
      <c r="F175" s="29" t="s">
        <v>15</v>
      </c>
      <c r="G175" s="27"/>
      <c r="H175" t="str">
        <f>Intro!$B$4</f>
        <v>ecoinvent-3.10-cutoff</v>
      </c>
      <c r="I175" s="29" t="s">
        <v>483</v>
      </c>
    </row>
    <row r="176" spans="1:11" x14ac:dyDescent="0.25">
      <c r="A176" t="s">
        <v>324</v>
      </c>
      <c r="B176" t="s">
        <v>325</v>
      </c>
      <c r="C176" t="s">
        <v>24</v>
      </c>
      <c r="D176" s="38">
        <v>1.1666666666666668E-3</v>
      </c>
      <c r="E176" t="s">
        <v>8</v>
      </c>
      <c r="F176" t="s">
        <v>15</v>
      </c>
      <c r="H176" s="29" t="str">
        <f>Intro!$B$4</f>
        <v>ecoinvent-3.10-cutoff</v>
      </c>
      <c r="I176" s="29" t="s">
        <v>490</v>
      </c>
    </row>
    <row r="177" spans="1:9" x14ac:dyDescent="0.25">
      <c r="A177" t="s">
        <v>398</v>
      </c>
      <c r="B177" t="s">
        <v>399</v>
      </c>
      <c r="C177" t="s">
        <v>24</v>
      </c>
      <c r="D177" s="38">
        <v>3.6083333333333335E-8</v>
      </c>
      <c r="E177" t="s">
        <v>8</v>
      </c>
      <c r="F177" t="s">
        <v>15</v>
      </c>
      <c r="H177" s="29" t="str">
        <f>Intro!$B$4</f>
        <v>ecoinvent-3.10-cutoff</v>
      </c>
      <c r="I177" s="29" t="s">
        <v>494</v>
      </c>
    </row>
    <row r="178" spans="1:9" x14ac:dyDescent="0.25">
      <c r="A178" t="s">
        <v>351</v>
      </c>
      <c r="B178" t="s">
        <v>352</v>
      </c>
      <c r="C178" t="s">
        <v>24</v>
      </c>
      <c r="D178" s="38">
        <v>1.0833333333333333E-3</v>
      </c>
      <c r="E178" t="s">
        <v>8</v>
      </c>
      <c r="F178" t="s">
        <v>15</v>
      </c>
      <c r="H178" s="29" t="str">
        <f>Intro!$B$4</f>
        <v>ecoinvent-3.10-cutoff</v>
      </c>
      <c r="I178" s="29" t="s">
        <v>495</v>
      </c>
    </row>
    <row r="179" spans="1:9" x14ac:dyDescent="0.25">
      <c r="A179" t="s">
        <v>53</v>
      </c>
      <c r="B179" t="s">
        <v>54</v>
      </c>
      <c r="C179" t="s">
        <v>24</v>
      </c>
      <c r="D179" s="38">
        <v>3.491666666666667E-6</v>
      </c>
      <c r="E179" t="s">
        <v>8</v>
      </c>
      <c r="F179" t="s">
        <v>15</v>
      </c>
      <c r="H179" s="29" t="str">
        <f>Intro!$B$4</f>
        <v>ecoinvent-3.10-cutoff</v>
      </c>
    </row>
    <row r="180" spans="1:9" x14ac:dyDescent="0.25">
      <c r="A180" t="s">
        <v>197</v>
      </c>
      <c r="B180" t="s">
        <v>198</v>
      </c>
      <c r="C180" t="s">
        <v>24</v>
      </c>
      <c r="D180" s="38">
        <v>5.8666666666666665E-4</v>
      </c>
      <c r="E180" t="s">
        <v>8</v>
      </c>
      <c r="F180" t="s">
        <v>15</v>
      </c>
      <c r="H180" s="29" t="str">
        <f>Intro!$B$4</f>
        <v>ecoinvent-3.10-cutoff</v>
      </c>
      <c r="I180" s="29" t="s">
        <v>496</v>
      </c>
    </row>
    <row r="181" spans="1:9" x14ac:dyDescent="0.25">
      <c r="A181" t="s">
        <v>369</v>
      </c>
      <c r="B181" t="s">
        <v>370</v>
      </c>
      <c r="C181" t="s">
        <v>18</v>
      </c>
      <c r="D181" s="38">
        <v>1.1666666666666668E-3</v>
      </c>
      <c r="E181" t="s">
        <v>8</v>
      </c>
      <c r="F181" t="s">
        <v>15</v>
      </c>
      <c r="H181" s="29" t="str">
        <f>Intro!$B$4</f>
        <v>ecoinvent-3.10-cutoff</v>
      </c>
      <c r="I181" s="29" t="s">
        <v>498</v>
      </c>
    </row>
    <row r="182" spans="1:9" x14ac:dyDescent="0.25">
      <c r="A182" t="s">
        <v>371</v>
      </c>
      <c r="B182" t="s">
        <v>372</v>
      </c>
      <c r="C182" t="s">
        <v>18</v>
      </c>
      <c r="D182" s="38">
        <v>6.2583333333333333E-6</v>
      </c>
      <c r="E182" t="s">
        <v>8</v>
      </c>
      <c r="F182" t="s">
        <v>15</v>
      </c>
      <c r="H182" s="29" t="str">
        <f>Intro!$B$4</f>
        <v>ecoinvent-3.10-cutoff</v>
      </c>
      <c r="I182" s="29" t="s">
        <v>497</v>
      </c>
    </row>
    <row r="183" spans="1:9" x14ac:dyDescent="0.25">
      <c r="A183" t="s">
        <v>156</v>
      </c>
      <c r="B183" t="s">
        <v>157</v>
      </c>
      <c r="C183" t="s">
        <v>24</v>
      </c>
      <c r="D183" s="38">
        <v>1.1083333333333335E-5</v>
      </c>
      <c r="E183" t="s">
        <v>8</v>
      </c>
      <c r="F183" t="s">
        <v>15</v>
      </c>
      <c r="H183" s="29" t="str">
        <f>Intro!$B$4</f>
        <v>ecoinvent-3.10-cutoff</v>
      </c>
    </row>
    <row r="184" spans="1:9" x14ac:dyDescent="0.25">
      <c r="A184" t="s">
        <v>353</v>
      </c>
      <c r="B184" t="s">
        <v>354</v>
      </c>
      <c r="C184" t="s">
        <v>24</v>
      </c>
      <c r="D184" s="38">
        <v>3.4749999999999998E-5</v>
      </c>
      <c r="E184" t="s">
        <v>8</v>
      </c>
      <c r="F184" t="s">
        <v>15</v>
      </c>
      <c r="H184" s="29" t="str">
        <f>Intro!$B$4</f>
        <v>ecoinvent-3.10-cutoff</v>
      </c>
      <c r="I184" s="29" t="s">
        <v>477</v>
      </c>
    </row>
    <row r="185" spans="1:9" x14ac:dyDescent="0.25">
      <c r="A185" t="s">
        <v>232</v>
      </c>
      <c r="B185" t="s">
        <v>231</v>
      </c>
      <c r="C185" t="s">
        <v>24</v>
      </c>
      <c r="D185" s="38">
        <v>1.9166666666666666E-3</v>
      </c>
      <c r="E185" t="s">
        <v>8</v>
      </c>
      <c r="F185" t="s">
        <v>15</v>
      </c>
      <c r="H185" s="29" t="str">
        <f>Intro!$B$4</f>
        <v>ecoinvent-3.10-cutoff</v>
      </c>
      <c r="I185" s="29" t="s">
        <v>491</v>
      </c>
    </row>
    <row r="186" spans="1:9" x14ac:dyDescent="0.25">
      <c r="A186" t="s">
        <v>361</v>
      </c>
      <c r="B186" t="s">
        <v>362</v>
      </c>
      <c r="C186" t="s">
        <v>24</v>
      </c>
      <c r="D186" s="38">
        <v>0.133333333333333</v>
      </c>
      <c r="E186" t="s">
        <v>8</v>
      </c>
      <c r="F186" t="s">
        <v>15</v>
      </c>
      <c r="H186" s="29" t="str">
        <f>Intro!$B$4</f>
        <v>ecoinvent-3.10-cutoff</v>
      </c>
      <c r="I186" s="29" t="s">
        <v>478</v>
      </c>
    </row>
    <row r="187" spans="1:9" x14ac:dyDescent="0.25">
      <c r="A187" t="s">
        <v>329</v>
      </c>
      <c r="B187" t="s">
        <v>330</v>
      </c>
      <c r="C187" t="s">
        <v>24</v>
      </c>
      <c r="D187" s="38">
        <v>-5.5666666666666701E-5</v>
      </c>
      <c r="E187" t="s">
        <v>8</v>
      </c>
      <c r="F187" t="s">
        <v>15</v>
      </c>
      <c r="H187" s="29" t="str">
        <f>Intro!$B$4</f>
        <v>ecoinvent-3.10-cutoff</v>
      </c>
      <c r="I187" s="29" t="s">
        <v>479</v>
      </c>
    </row>
    <row r="188" spans="1:9" x14ac:dyDescent="0.25">
      <c r="A188" t="s">
        <v>171</v>
      </c>
      <c r="B188" t="s">
        <v>172</v>
      </c>
      <c r="C188" t="s">
        <v>24</v>
      </c>
      <c r="D188" s="38">
        <v>-6.1999999999999999E-8</v>
      </c>
      <c r="E188" t="s">
        <v>8</v>
      </c>
      <c r="F188" t="s">
        <v>15</v>
      </c>
      <c r="H188" s="29" t="str">
        <f>Intro!$B$4</f>
        <v>ecoinvent-3.10-cutoff</v>
      </c>
      <c r="I188" s="29" t="s">
        <v>480</v>
      </c>
    </row>
    <row r="189" spans="1:9" x14ac:dyDescent="0.25">
      <c r="A189" t="s">
        <v>413</v>
      </c>
      <c r="B189" t="s">
        <v>414</v>
      </c>
      <c r="C189" t="s">
        <v>18</v>
      </c>
      <c r="D189" s="38">
        <v>-1.8333333333333299</v>
      </c>
      <c r="E189" t="s">
        <v>8</v>
      </c>
      <c r="F189" t="s">
        <v>15</v>
      </c>
      <c r="H189" s="29" t="str">
        <f>Intro!$B$4</f>
        <v>ecoinvent-3.10-cutoff</v>
      </c>
      <c r="I189" s="29" t="s">
        <v>492</v>
      </c>
    </row>
    <row r="190" spans="1:9" s="29" customFormat="1" x14ac:dyDescent="0.25">
      <c r="A190" s="29" t="s">
        <v>41</v>
      </c>
      <c r="D190" s="44">
        <v>7.6666666666666662E-3</v>
      </c>
      <c r="E190" s="29" t="s">
        <v>8</v>
      </c>
      <c r="F190" s="29" t="s">
        <v>43</v>
      </c>
      <c r="G190" s="29" t="s">
        <v>42</v>
      </c>
      <c r="H190" s="29" t="str">
        <f>Intro!$B$5</f>
        <v>ecoinvent-3.10-biosphere</v>
      </c>
      <c r="I190" s="29" t="s">
        <v>499</v>
      </c>
    </row>
    <row r="191" spans="1:9" s="29" customFormat="1" x14ac:dyDescent="0.25">
      <c r="A191" s="29" t="s">
        <v>95</v>
      </c>
      <c r="D191" s="44">
        <v>1.5500000000000002E-6</v>
      </c>
      <c r="E191" s="29" t="s">
        <v>8</v>
      </c>
      <c r="F191" s="29" t="s">
        <v>43</v>
      </c>
      <c r="G191" s="29" t="s">
        <v>42</v>
      </c>
      <c r="H191" s="29" t="str">
        <f>Intro!$B$5</f>
        <v>ecoinvent-3.10-biosphere</v>
      </c>
      <c r="I191" s="29" t="s">
        <v>499</v>
      </c>
    </row>
    <row r="192" spans="1:9" s="29" customFormat="1" x14ac:dyDescent="0.25">
      <c r="A192" s="29" t="s">
        <v>96</v>
      </c>
      <c r="D192" s="44">
        <v>6.3666666666666668E-7</v>
      </c>
      <c r="E192" s="29" t="s">
        <v>8</v>
      </c>
      <c r="F192" s="29" t="s">
        <v>43</v>
      </c>
      <c r="G192" s="29" t="s">
        <v>42</v>
      </c>
      <c r="H192" s="29" t="str">
        <f>Intro!$B$5</f>
        <v>ecoinvent-3.10-biosphere</v>
      </c>
      <c r="I192" s="29" t="s">
        <v>499</v>
      </c>
    </row>
    <row r="193" spans="1:35" s="29" customFormat="1" x14ac:dyDescent="0.25">
      <c r="A193" s="29" t="s">
        <v>214</v>
      </c>
      <c r="D193" s="44">
        <v>4.3083333333333332E-7</v>
      </c>
      <c r="E193" s="29" t="s">
        <v>8</v>
      </c>
      <c r="F193" s="29" t="s">
        <v>43</v>
      </c>
      <c r="G193" s="29" t="s">
        <v>42</v>
      </c>
      <c r="H193" s="29" t="str">
        <f>Intro!$B$5</f>
        <v>ecoinvent-3.10-biosphere</v>
      </c>
    </row>
    <row r="194" spans="1:35" x14ac:dyDescent="0.25">
      <c r="A194" t="s">
        <v>93</v>
      </c>
      <c r="D194" s="38">
        <v>1.0333333333333333E-5</v>
      </c>
      <c r="E194" t="s">
        <v>8</v>
      </c>
      <c r="F194" t="s">
        <v>43</v>
      </c>
      <c r="G194" t="s">
        <v>42</v>
      </c>
      <c r="H194" t="str">
        <f>Intro!$B$5</f>
        <v>ecoinvent-3.10-biosphere</v>
      </c>
    </row>
    <row r="195" spans="1:35" x14ac:dyDescent="0.25">
      <c r="A195" t="s">
        <v>206</v>
      </c>
      <c r="D195" s="38">
        <v>3.2166666666666665E-5</v>
      </c>
      <c r="E195" t="s">
        <v>8</v>
      </c>
      <c r="F195" t="s">
        <v>43</v>
      </c>
      <c r="G195" t="s">
        <v>42</v>
      </c>
      <c r="H195" t="str">
        <f>Intro!$B$5</f>
        <v>ecoinvent-3.10-biosphere</v>
      </c>
      <c r="I195" s="29" t="s">
        <v>493</v>
      </c>
    </row>
    <row r="196" spans="1:35" x14ac:dyDescent="0.25">
      <c r="A196" t="s">
        <v>208</v>
      </c>
      <c r="D196" s="38">
        <v>9.0833333333333335E-7</v>
      </c>
      <c r="E196" t="s">
        <v>8</v>
      </c>
      <c r="F196" t="s">
        <v>43</v>
      </c>
      <c r="G196" t="s">
        <v>42</v>
      </c>
      <c r="H196" t="str">
        <f>Intro!$B$5</f>
        <v>ecoinvent-3.10-biosphere</v>
      </c>
    </row>
    <row r="197" spans="1:35" x14ac:dyDescent="0.25">
      <c r="A197" t="s">
        <v>207</v>
      </c>
      <c r="D197" s="38">
        <v>3.0583333333333335E-7</v>
      </c>
      <c r="E197" t="s">
        <v>8</v>
      </c>
      <c r="F197" t="s">
        <v>43</v>
      </c>
      <c r="G197" t="s">
        <v>42</v>
      </c>
      <c r="H197" t="str">
        <f>Intro!$B$5</f>
        <v>ecoinvent-3.10-biosphere</v>
      </c>
    </row>
    <row r="198" spans="1:35" x14ac:dyDescent="0.25">
      <c r="A198" t="s">
        <v>151</v>
      </c>
      <c r="D198" s="38">
        <v>9.5833333333333336E-6</v>
      </c>
      <c r="E198" t="s">
        <v>8</v>
      </c>
      <c r="F198" t="s">
        <v>43</v>
      </c>
      <c r="G198" t="s">
        <v>42</v>
      </c>
      <c r="H198" t="str">
        <f>Intro!$B$5</f>
        <v>ecoinvent-3.10-biosphere</v>
      </c>
    </row>
    <row r="199" spans="1:35" x14ac:dyDescent="0.25">
      <c r="A199" t="s">
        <v>63</v>
      </c>
      <c r="D199" s="38">
        <v>2.525E-6</v>
      </c>
      <c r="E199" t="s">
        <v>48</v>
      </c>
      <c r="F199" t="s">
        <v>43</v>
      </c>
      <c r="G199" t="s">
        <v>42</v>
      </c>
      <c r="H199" t="str">
        <f>Intro!$B$5</f>
        <v>ecoinvent-3.10-biosphere</v>
      </c>
    </row>
    <row r="200" spans="1:35" x14ac:dyDescent="0.25">
      <c r="A200" s="36"/>
      <c r="B200" s="36"/>
      <c r="C200" s="36"/>
      <c r="D200" s="36"/>
      <c r="E200" s="36"/>
      <c r="F200" s="36"/>
      <c r="G200" s="36"/>
      <c r="H200" s="36"/>
      <c r="I200" s="4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row>
    <row r="201" spans="1:35" x14ac:dyDescent="0.25">
      <c r="A201" s="1" t="s">
        <v>1</v>
      </c>
      <c r="B201" s="5" t="s">
        <v>425</v>
      </c>
    </row>
    <row r="202" spans="1:35" x14ac:dyDescent="0.25">
      <c r="A202" s="1" t="s">
        <v>6</v>
      </c>
      <c r="B202" s="6" t="s">
        <v>423</v>
      </c>
    </row>
    <row r="203" spans="1:35" x14ac:dyDescent="0.25">
      <c r="A203" s="1" t="s">
        <v>3</v>
      </c>
      <c r="B203" s="6" t="s">
        <v>18</v>
      </c>
    </row>
    <row r="204" spans="1:35" x14ac:dyDescent="0.25">
      <c r="A204" s="1" t="s">
        <v>5</v>
      </c>
      <c r="B204" s="6">
        <v>1</v>
      </c>
    </row>
    <row r="205" spans="1:35" x14ac:dyDescent="0.25">
      <c r="A205" s="1" t="s">
        <v>7</v>
      </c>
      <c r="B205" t="s">
        <v>8</v>
      </c>
    </row>
    <row r="206" spans="1:35" x14ac:dyDescent="0.25">
      <c r="A206" s="1" t="s">
        <v>2</v>
      </c>
      <c r="B206" s="6" t="s">
        <v>436</v>
      </c>
    </row>
    <row r="207" spans="1:35" x14ac:dyDescent="0.25">
      <c r="A207" s="1" t="s">
        <v>9</v>
      </c>
    </row>
    <row r="208" spans="1:35" x14ac:dyDescent="0.25">
      <c r="A208" s="1" t="s">
        <v>10</v>
      </c>
      <c r="B208" s="1" t="s">
        <v>6</v>
      </c>
      <c r="C208" s="1" t="s">
        <v>3</v>
      </c>
      <c r="D208" s="1" t="s">
        <v>11</v>
      </c>
      <c r="E208" s="1" t="s">
        <v>7</v>
      </c>
      <c r="F208" s="1" t="s">
        <v>13</v>
      </c>
      <c r="G208" s="1" t="s">
        <v>12</v>
      </c>
      <c r="H208" s="1" t="s">
        <v>0</v>
      </c>
      <c r="I208" s="42" t="s">
        <v>2</v>
      </c>
    </row>
    <row r="209" spans="1:11" x14ac:dyDescent="0.25">
      <c r="A209" t="s">
        <v>425</v>
      </c>
      <c r="B209" t="s">
        <v>423</v>
      </c>
      <c r="C209" t="s">
        <v>18</v>
      </c>
      <c r="D209" s="39">
        <v>1</v>
      </c>
      <c r="E209" t="s">
        <v>8</v>
      </c>
      <c r="F209" t="s">
        <v>14</v>
      </c>
      <c r="H209" t="str">
        <f>Intro!$B$3</f>
        <v>EV battery metals</v>
      </c>
    </row>
    <row r="210" spans="1:11" s="29" customFormat="1" x14ac:dyDescent="0.25">
      <c r="A210" s="29" t="s">
        <v>27</v>
      </c>
      <c r="B210" s="29" t="s">
        <v>29</v>
      </c>
      <c r="C210" s="29" t="s">
        <v>18</v>
      </c>
      <c r="D210" s="40">
        <v>2.3030303030303029E-2</v>
      </c>
      <c r="E210" s="29" t="s">
        <v>28</v>
      </c>
      <c r="F210" s="29" t="s">
        <v>15</v>
      </c>
      <c r="H210" s="29" t="str">
        <f>Intro!$B$4</f>
        <v>ecoinvent-3.10-cutoff</v>
      </c>
      <c r="I210" s="29" t="s">
        <v>473</v>
      </c>
      <c r="K210"/>
    </row>
    <row r="211" spans="1:11" x14ac:dyDescent="0.25">
      <c r="A211" t="s">
        <v>321</v>
      </c>
      <c r="B211" t="s">
        <v>230</v>
      </c>
      <c r="C211" t="s">
        <v>24</v>
      </c>
      <c r="D211" s="38">
        <v>1.6484848484848485E-6</v>
      </c>
      <c r="E211" t="s">
        <v>31</v>
      </c>
      <c r="F211" t="s">
        <v>15</v>
      </c>
      <c r="H211" t="str">
        <f>Intro!$B$4</f>
        <v>ecoinvent-3.10-cutoff</v>
      </c>
      <c r="I211" s="29" t="s">
        <v>474</v>
      </c>
    </row>
    <row r="212" spans="1:11" x14ac:dyDescent="0.25">
      <c r="A212" t="s">
        <v>334</v>
      </c>
      <c r="B212" t="s">
        <v>335</v>
      </c>
      <c r="C212" t="s">
        <v>24</v>
      </c>
      <c r="D212" s="38">
        <v>1.3393939393939395E-5</v>
      </c>
      <c r="E212" t="s">
        <v>48</v>
      </c>
      <c r="F212" t="s">
        <v>15</v>
      </c>
      <c r="H212" t="str">
        <f>Intro!$B$4</f>
        <v>ecoinvent-3.10-cutoff</v>
      </c>
      <c r="I212" s="29" t="s">
        <v>475</v>
      </c>
    </row>
    <row r="213" spans="1:11" x14ac:dyDescent="0.25">
      <c r="A213" t="s">
        <v>78</v>
      </c>
      <c r="B213" t="s">
        <v>79</v>
      </c>
      <c r="C213" t="s">
        <v>24</v>
      </c>
      <c r="D213" s="38">
        <v>1.6363636363636363E-3</v>
      </c>
      <c r="E213" t="s">
        <v>8</v>
      </c>
      <c r="F213" t="s">
        <v>15</v>
      </c>
      <c r="H213" t="str">
        <f>Intro!$B$4</f>
        <v>ecoinvent-3.10-cutoff</v>
      </c>
      <c r="I213" s="29" t="s">
        <v>79</v>
      </c>
    </row>
    <row r="214" spans="1:11" x14ac:dyDescent="0.25">
      <c r="A214" s="27" t="s">
        <v>482</v>
      </c>
      <c r="B214" s="29" t="s">
        <v>517</v>
      </c>
      <c r="C214" s="29" t="s">
        <v>24</v>
      </c>
      <c r="D214" s="38">
        <v>5.0000000000000008E-7</v>
      </c>
      <c r="E214" s="29" t="s">
        <v>8</v>
      </c>
      <c r="F214" s="29" t="s">
        <v>15</v>
      </c>
      <c r="G214" s="27"/>
      <c r="H214" t="str">
        <f>Intro!$B$4</f>
        <v>ecoinvent-3.10-cutoff</v>
      </c>
      <c r="I214" s="29" t="s">
        <v>483</v>
      </c>
    </row>
    <row r="215" spans="1:11" x14ac:dyDescent="0.25">
      <c r="A215" t="s">
        <v>89</v>
      </c>
      <c r="B215" t="s">
        <v>90</v>
      </c>
      <c r="C215" t="s">
        <v>18</v>
      </c>
      <c r="D215" s="38">
        <v>7.5757575757575758E-4</v>
      </c>
      <c r="E215" t="s">
        <v>8</v>
      </c>
      <c r="F215" t="s">
        <v>15</v>
      </c>
      <c r="H215" t="str">
        <f>Intro!$B$4</f>
        <v>ecoinvent-3.10-cutoff</v>
      </c>
      <c r="I215" s="29" t="s">
        <v>476</v>
      </c>
    </row>
    <row r="216" spans="1:11" x14ac:dyDescent="0.25">
      <c r="A216" t="s">
        <v>353</v>
      </c>
      <c r="B216" t="s">
        <v>354</v>
      </c>
      <c r="C216" t="s">
        <v>24</v>
      </c>
      <c r="D216" s="38">
        <v>3.0303030303030303E-4</v>
      </c>
      <c r="E216" t="s">
        <v>8</v>
      </c>
      <c r="F216" t="s">
        <v>15</v>
      </c>
      <c r="H216" t="str">
        <f>Intro!$B$4</f>
        <v>ecoinvent-3.10-cutoff</v>
      </c>
      <c r="I216" s="29" t="s">
        <v>477</v>
      </c>
    </row>
    <row r="217" spans="1:11" x14ac:dyDescent="0.25">
      <c r="A217" t="s">
        <v>361</v>
      </c>
      <c r="B217" t="s">
        <v>362</v>
      </c>
      <c r="C217" t="s">
        <v>24</v>
      </c>
      <c r="D217" s="38">
        <v>1.4242424242424199E-4</v>
      </c>
      <c r="E217" t="s">
        <v>8</v>
      </c>
      <c r="F217" t="s">
        <v>15</v>
      </c>
      <c r="H217" t="str">
        <f>Intro!$B$4</f>
        <v>ecoinvent-3.10-cutoff</v>
      </c>
      <c r="I217" s="29" t="s">
        <v>478</v>
      </c>
    </row>
    <row r="218" spans="1:11" x14ac:dyDescent="0.25">
      <c r="A218" t="s">
        <v>329</v>
      </c>
      <c r="B218" t="s">
        <v>330</v>
      </c>
      <c r="C218" t="s">
        <v>24</v>
      </c>
      <c r="D218" s="38">
        <v>-2.3757575757575801E-6</v>
      </c>
      <c r="E218" t="s">
        <v>8</v>
      </c>
      <c r="F218" t="s">
        <v>15</v>
      </c>
      <c r="H218" t="str">
        <f>Intro!$B$4</f>
        <v>ecoinvent-3.10-cutoff</v>
      </c>
      <c r="I218" s="29" t="s">
        <v>479</v>
      </c>
    </row>
    <row r="219" spans="1:11" x14ac:dyDescent="0.25">
      <c r="A219" t="s">
        <v>171</v>
      </c>
      <c r="B219" t="s">
        <v>172</v>
      </c>
      <c r="C219" t="s">
        <v>24</v>
      </c>
      <c r="D219" s="38">
        <v>-1.67575757575758E-6</v>
      </c>
      <c r="E219" t="s">
        <v>8</v>
      </c>
      <c r="F219" t="s">
        <v>15</v>
      </c>
      <c r="H219" t="str">
        <f>Intro!$B$4</f>
        <v>ecoinvent-3.10-cutoff</v>
      </c>
      <c r="I219" s="29" t="s">
        <v>480</v>
      </c>
    </row>
    <row r="220" spans="1:11" x14ac:dyDescent="0.25">
      <c r="A220" t="s">
        <v>415</v>
      </c>
      <c r="B220" t="s">
        <v>416</v>
      </c>
      <c r="C220" t="s">
        <v>18</v>
      </c>
      <c r="D220" s="38">
        <v>-1.0606060606060601</v>
      </c>
      <c r="E220" t="s">
        <v>8</v>
      </c>
      <c r="F220" t="s">
        <v>15</v>
      </c>
      <c r="H220" t="str">
        <f>Intro!$B$4</f>
        <v>ecoinvent-3.10-cutoff</v>
      </c>
      <c r="I220" s="29" t="s">
        <v>481</v>
      </c>
    </row>
    <row r="221" spans="1:11" s="29" customFormat="1" x14ac:dyDescent="0.25">
      <c r="A221" s="29" t="s">
        <v>41</v>
      </c>
      <c r="D221" s="44">
        <v>5.4545454545454541E-3</v>
      </c>
      <c r="E221" s="29" t="s">
        <v>8</v>
      </c>
      <c r="F221" s="29" t="s">
        <v>43</v>
      </c>
      <c r="G221" s="29" t="s">
        <v>42</v>
      </c>
      <c r="H221" s="29" t="str">
        <f>Intro!$B$5</f>
        <v>ecoinvent-3.10-biosphere</v>
      </c>
      <c r="I221" s="29" t="s">
        <v>484</v>
      </c>
    </row>
    <row r="222" spans="1:11" s="29" customFormat="1" x14ac:dyDescent="0.25">
      <c r="A222" s="29" t="s">
        <v>95</v>
      </c>
      <c r="D222" s="44">
        <v>6.6666666666666666E-6</v>
      </c>
      <c r="E222" s="29" t="s">
        <v>8</v>
      </c>
      <c r="F222" s="29" t="s">
        <v>43</v>
      </c>
      <c r="G222" s="29" t="s">
        <v>42</v>
      </c>
      <c r="H222" s="29" t="str">
        <f>Intro!$B$5</f>
        <v>ecoinvent-3.10-biosphere</v>
      </c>
      <c r="I222" s="29" t="s">
        <v>484</v>
      </c>
    </row>
    <row r="223" spans="1:11" x14ac:dyDescent="0.25">
      <c r="A223" t="s">
        <v>96</v>
      </c>
      <c r="D223" s="38">
        <v>8.0909090909090904E-6</v>
      </c>
      <c r="E223" t="s">
        <v>8</v>
      </c>
      <c r="F223" t="s">
        <v>43</v>
      </c>
      <c r="G223" t="s">
        <v>42</v>
      </c>
      <c r="H223" t="str">
        <f>Intro!$B$5</f>
        <v>ecoinvent-3.10-biosphere</v>
      </c>
      <c r="I223" s="29" t="s">
        <v>484</v>
      </c>
    </row>
    <row r="224" spans="1:11" x14ac:dyDescent="0.25">
      <c r="A224" t="s">
        <v>214</v>
      </c>
      <c r="D224" s="38">
        <v>3.6363636363636366E-7</v>
      </c>
      <c r="E224" t="s">
        <v>8</v>
      </c>
      <c r="F224" t="s">
        <v>43</v>
      </c>
      <c r="G224" t="s">
        <v>42</v>
      </c>
      <c r="H224" t="str">
        <f>Intro!$B$5</f>
        <v>ecoinvent-3.10-biosphere</v>
      </c>
      <c r="I224" s="29" t="s">
        <v>484</v>
      </c>
    </row>
    <row r="225" spans="1:9" x14ac:dyDescent="0.25">
      <c r="A225" t="s">
        <v>93</v>
      </c>
      <c r="D225" s="38">
        <v>8.2121212121212121E-6</v>
      </c>
      <c r="E225" t="s">
        <v>8</v>
      </c>
      <c r="F225" t="s">
        <v>43</v>
      </c>
      <c r="G225" t="s">
        <v>42</v>
      </c>
      <c r="H225" t="str">
        <f>Intro!$B$5</f>
        <v>ecoinvent-3.10-biosphere</v>
      </c>
      <c r="I225" s="29" t="s">
        <v>484</v>
      </c>
    </row>
    <row r="226" spans="1:9" x14ac:dyDescent="0.25">
      <c r="A226" t="s">
        <v>93</v>
      </c>
      <c r="D226" s="38">
        <v>4.6363636363636363E-6</v>
      </c>
      <c r="E226" t="s">
        <v>8</v>
      </c>
      <c r="F226" t="s">
        <v>43</v>
      </c>
      <c r="G226" t="s">
        <v>42</v>
      </c>
      <c r="H226" t="str">
        <f>Intro!$B$5</f>
        <v>ecoinvent-3.10-biosphere</v>
      </c>
      <c r="I226" s="29" t="s">
        <v>486</v>
      </c>
    </row>
    <row r="227" spans="1:9" x14ac:dyDescent="0.25">
      <c r="A227" t="s">
        <v>208</v>
      </c>
      <c r="D227" s="38">
        <v>2.5939393939393938E-6</v>
      </c>
      <c r="E227" t="s">
        <v>8</v>
      </c>
      <c r="F227" t="s">
        <v>43</v>
      </c>
      <c r="G227" t="s">
        <v>42</v>
      </c>
      <c r="H227" t="str">
        <f>Intro!$B$5</f>
        <v>ecoinvent-3.10-biosphere</v>
      </c>
      <c r="I227" s="29" t="s">
        <v>484</v>
      </c>
    </row>
    <row r="228" spans="1:9" x14ac:dyDescent="0.25">
      <c r="A228" t="s">
        <v>207</v>
      </c>
      <c r="D228" s="38">
        <v>1.9515151515151515E-7</v>
      </c>
      <c r="E228" t="s">
        <v>8</v>
      </c>
      <c r="F228" t="s">
        <v>43</v>
      </c>
      <c r="G228" t="s">
        <v>42</v>
      </c>
      <c r="H228" t="str">
        <f>Intro!$B$5</f>
        <v>ecoinvent-3.10-biosphere</v>
      </c>
      <c r="I228" s="29" t="s">
        <v>484</v>
      </c>
    </row>
    <row r="229" spans="1:9" x14ac:dyDescent="0.25">
      <c r="A229" t="s">
        <v>151</v>
      </c>
      <c r="D229" s="38">
        <v>5.212121212121212E-6</v>
      </c>
      <c r="E229" t="s">
        <v>8</v>
      </c>
      <c r="F229" t="s">
        <v>43</v>
      </c>
      <c r="G229" t="s">
        <v>42</v>
      </c>
      <c r="H229" t="str">
        <f>Intro!$B$5</f>
        <v>ecoinvent-3.10-biosphere</v>
      </c>
      <c r="I229" s="29" t="s">
        <v>484</v>
      </c>
    </row>
    <row r="230" spans="1:9" x14ac:dyDescent="0.25">
      <c r="A230" t="s">
        <v>128</v>
      </c>
      <c r="D230" s="38">
        <v>0.87878787878787878</v>
      </c>
      <c r="E230" t="s">
        <v>8</v>
      </c>
      <c r="F230" t="s">
        <v>43</v>
      </c>
      <c r="G230" t="s">
        <v>97</v>
      </c>
      <c r="H230" t="str">
        <f>Intro!$B$5</f>
        <v>ecoinvent-3.10-biosphere</v>
      </c>
    </row>
    <row r="231" spans="1:9" x14ac:dyDescent="0.25">
      <c r="A231" t="s">
        <v>128</v>
      </c>
      <c r="D231" s="38">
        <v>1.2424242424242423E-2</v>
      </c>
      <c r="E231" t="s">
        <v>8</v>
      </c>
      <c r="F231" t="s">
        <v>43</v>
      </c>
      <c r="G231" t="s">
        <v>97</v>
      </c>
      <c r="H231" t="str">
        <f>Intro!$B$5</f>
        <v>ecoinvent-3.10-biosphere</v>
      </c>
    </row>
    <row r="232" spans="1:9" x14ac:dyDescent="0.25">
      <c r="A232" t="s">
        <v>127</v>
      </c>
      <c r="D232" s="38">
        <v>3.0303030303030303E-4</v>
      </c>
      <c r="E232" t="s">
        <v>8</v>
      </c>
      <c r="F232" t="s">
        <v>43</v>
      </c>
      <c r="G232" t="s">
        <v>97</v>
      </c>
      <c r="H232" t="str">
        <f>Intro!$B$5</f>
        <v>ecoinvent-3.10-biosphere</v>
      </c>
    </row>
    <row r="233" spans="1:9" x14ac:dyDescent="0.25">
      <c r="A233" t="s">
        <v>205</v>
      </c>
      <c r="D233" s="38">
        <v>9.3939393939393937E-3</v>
      </c>
      <c r="E233" t="s">
        <v>8</v>
      </c>
      <c r="F233" t="s">
        <v>43</v>
      </c>
      <c r="G233" t="s">
        <v>97</v>
      </c>
      <c r="H233" t="str">
        <f>Intro!$B$5</f>
        <v>ecoinvent-3.10-biosphere</v>
      </c>
    </row>
    <row r="234" spans="1:9" x14ac:dyDescent="0.25">
      <c r="A234" t="s">
        <v>237</v>
      </c>
      <c r="D234" s="38">
        <v>1.3636363636363635</v>
      </c>
      <c r="E234" t="s">
        <v>8</v>
      </c>
      <c r="F234" t="s">
        <v>43</v>
      </c>
      <c r="G234" t="s">
        <v>97</v>
      </c>
      <c r="H234" t="str">
        <f>Intro!$B$5</f>
        <v>ecoinvent-3.10-biosphere</v>
      </c>
      <c r="I234" s="29" t="s">
        <v>485</v>
      </c>
    </row>
    <row r="235" spans="1:9" x14ac:dyDescent="0.25">
      <c r="A235" t="s">
        <v>429</v>
      </c>
      <c r="D235" s="38">
        <v>1.724242424242424E-8</v>
      </c>
      <c r="E235" t="s">
        <v>8</v>
      </c>
      <c r="F235" t="s">
        <v>43</v>
      </c>
      <c r="G235" t="s">
        <v>97</v>
      </c>
      <c r="H235" t="str">
        <f>Intro!$B$5</f>
        <v>ecoinvent-3.10-biosphere</v>
      </c>
    </row>
    <row r="236" spans="1:9" x14ac:dyDescent="0.25">
      <c r="A236" t="s">
        <v>430</v>
      </c>
      <c r="D236" s="38">
        <v>1.9393939393939393E-3</v>
      </c>
      <c r="E236" t="s">
        <v>8</v>
      </c>
      <c r="F236" t="s">
        <v>43</v>
      </c>
      <c r="G236" t="s">
        <v>97</v>
      </c>
      <c r="H236" t="str">
        <f>Intro!$B$5</f>
        <v>ecoinvent-3.10-biosphere</v>
      </c>
    </row>
    <row r="237" spans="1:9" x14ac:dyDescent="0.25">
      <c r="A237" t="s">
        <v>434</v>
      </c>
      <c r="D237" s="38">
        <v>2.1393939393939393E-6</v>
      </c>
      <c r="E237" t="s">
        <v>8</v>
      </c>
      <c r="F237" t="s">
        <v>43</v>
      </c>
      <c r="G237" t="s">
        <v>97</v>
      </c>
      <c r="H237" t="str">
        <f>Intro!$B$5</f>
        <v>ecoinvent-3.10-biosphere</v>
      </c>
    </row>
    <row r="238" spans="1:9" x14ac:dyDescent="0.25">
      <c r="A238" t="s">
        <v>431</v>
      </c>
      <c r="D238" s="38">
        <v>7.0303030303030303E-7</v>
      </c>
      <c r="E238" t="s">
        <v>8</v>
      </c>
      <c r="F238" t="s">
        <v>43</v>
      </c>
      <c r="G238" t="s">
        <v>97</v>
      </c>
      <c r="H238" t="str">
        <f>Intro!$B$5</f>
        <v>ecoinvent-3.10-biosphere</v>
      </c>
    </row>
    <row r="239" spans="1:9" x14ac:dyDescent="0.25">
      <c r="A239" t="s">
        <v>432</v>
      </c>
      <c r="D239" s="38">
        <v>1.7303030303030304E-8</v>
      </c>
      <c r="E239" t="s">
        <v>8</v>
      </c>
      <c r="F239" t="s">
        <v>43</v>
      </c>
      <c r="G239" t="s">
        <v>97</v>
      </c>
      <c r="H239" t="str">
        <f>Intro!$B$5</f>
        <v>ecoinvent-3.10-biosphere</v>
      </c>
    </row>
    <row r="240" spans="1:9" x14ac:dyDescent="0.25">
      <c r="A240" t="s">
        <v>63</v>
      </c>
      <c r="D240" s="38">
        <v>4.2424242424242423E-5</v>
      </c>
      <c r="E240" t="s">
        <v>48</v>
      </c>
      <c r="F240" t="s">
        <v>43</v>
      </c>
      <c r="G240" t="s">
        <v>177</v>
      </c>
      <c r="H240" t="str">
        <f>Intro!$B$5</f>
        <v>ecoinvent-3.10-biosphere</v>
      </c>
      <c r="I240" s="29" t="s">
        <v>417</v>
      </c>
    </row>
    <row r="241" spans="1:35" x14ac:dyDescent="0.25">
      <c r="A241" s="36"/>
      <c r="B241" s="36"/>
      <c r="C241" s="36"/>
      <c r="D241" s="36"/>
      <c r="E241" s="36"/>
      <c r="F241" s="36"/>
      <c r="G241" s="36"/>
      <c r="H241" s="36"/>
      <c r="I241" s="4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row>
    <row r="242" spans="1:35" x14ac:dyDescent="0.25">
      <c r="A242" s="42" t="s">
        <v>1</v>
      </c>
      <c r="B242" s="43" t="s">
        <v>466</v>
      </c>
    </row>
    <row r="243" spans="1:35" x14ac:dyDescent="0.25">
      <c r="A243" s="42" t="s">
        <v>6</v>
      </c>
      <c r="B243" s="27" t="s">
        <v>465</v>
      </c>
    </row>
    <row r="244" spans="1:35" x14ac:dyDescent="0.25">
      <c r="A244" s="1" t="s">
        <v>3</v>
      </c>
      <c r="B244" s="6" t="s">
        <v>18</v>
      </c>
    </row>
    <row r="245" spans="1:35" x14ac:dyDescent="0.25">
      <c r="A245" s="1" t="s">
        <v>5</v>
      </c>
      <c r="B245" s="6">
        <v>-1</v>
      </c>
    </row>
    <row r="246" spans="1:35" x14ac:dyDescent="0.25">
      <c r="A246" s="1" t="s">
        <v>7</v>
      </c>
      <c r="B246" t="s">
        <v>8</v>
      </c>
    </row>
    <row r="247" spans="1:35" x14ac:dyDescent="0.25">
      <c r="A247" s="1" t="s">
        <v>9</v>
      </c>
    </row>
    <row r="248" spans="1:35" x14ac:dyDescent="0.25">
      <c r="A248" s="1" t="s">
        <v>10</v>
      </c>
      <c r="B248" s="1" t="s">
        <v>6</v>
      </c>
      <c r="C248" s="1" t="s">
        <v>3</v>
      </c>
      <c r="D248" s="1" t="s">
        <v>11</v>
      </c>
      <c r="E248" s="1" t="s">
        <v>7</v>
      </c>
      <c r="F248" s="1" t="s">
        <v>13</v>
      </c>
      <c r="G248" s="1" t="s">
        <v>12</v>
      </c>
      <c r="H248" s="1" t="s">
        <v>0</v>
      </c>
    </row>
    <row r="249" spans="1:35" x14ac:dyDescent="0.25">
      <c r="A249" t="s">
        <v>466</v>
      </c>
      <c r="B249" s="27" t="s">
        <v>465</v>
      </c>
      <c r="C249" t="s">
        <v>18</v>
      </c>
      <c r="D249" s="39">
        <v>-1</v>
      </c>
      <c r="E249" t="s">
        <v>8</v>
      </c>
      <c r="F249" t="s">
        <v>14</v>
      </c>
      <c r="H249" t="str">
        <f>Intro!$B$3</f>
        <v>EV battery metals</v>
      </c>
    </row>
    <row r="250" spans="1:35" x14ac:dyDescent="0.25">
      <c r="A250" t="s">
        <v>324</v>
      </c>
      <c r="B250" t="s">
        <v>325</v>
      </c>
      <c r="C250" t="s">
        <v>24</v>
      </c>
      <c r="D250" s="38">
        <v>2.6923076923076922E-4</v>
      </c>
      <c r="E250" t="s">
        <v>8</v>
      </c>
      <c r="F250" t="s">
        <v>15</v>
      </c>
      <c r="H250" t="str">
        <f>Intro!$B$4</f>
        <v>ecoinvent-3.10-cutoff</v>
      </c>
    </row>
    <row r="251" spans="1:35" x14ac:dyDescent="0.25">
      <c r="A251" t="s">
        <v>324</v>
      </c>
      <c r="B251" t="s">
        <v>325</v>
      </c>
      <c r="C251" t="s">
        <v>24</v>
      </c>
      <c r="D251" s="38">
        <v>1.8846153846153846E-5</v>
      </c>
      <c r="E251" t="s">
        <v>8</v>
      </c>
      <c r="F251" t="s">
        <v>15</v>
      </c>
      <c r="H251" t="str">
        <f>Intro!$B$4</f>
        <v>ecoinvent-3.10-cutoff</v>
      </c>
    </row>
    <row r="252" spans="1:35" x14ac:dyDescent="0.25">
      <c r="A252" t="s">
        <v>452</v>
      </c>
      <c r="B252" t="s">
        <v>453</v>
      </c>
      <c r="C252" t="s">
        <v>24</v>
      </c>
      <c r="D252" s="38">
        <v>2.7692307692307688E-6</v>
      </c>
      <c r="E252" t="s">
        <v>8</v>
      </c>
      <c r="F252" t="s">
        <v>15</v>
      </c>
      <c r="H252" t="str">
        <f>Intro!$B$4</f>
        <v>ecoinvent-3.10-cutoff</v>
      </c>
    </row>
    <row r="253" spans="1:35" x14ac:dyDescent="0.25">
      <c r="A253" t="s">
        <v>50</v>
      </c>
      <c r="B253" t="s">
        <v>51</v>
      </c>
      <c r="C253" t="s">
        <v>24</v>
      </c>
      <c r="D253" s="38">
        <v>2.6538461538461535E-8</v>
      </c>
      <c r="E253" t="s">
        <v>8</v>
      </c>
      <c r="F253" t="s">
        <v>15</v>
      </c>
      <c r="H253" t="str">
        <f>Intro!$B$4</f>
        <v>ecoinvent-3.10-cutoff</v>
      </c>
    </row>
    <row r="254" spans="1:35" x14ac:dyDescent="0.25">
      <c r="A254" t="s">
        <v>347</v>
      </c>
      <c r="B254" t="s">
        <v>348</v>
      </c>
      <c r="C254" t="s">
        <v>24</v>
      </c>
      <c r="D254" s="38">
        <v>4.6153846153846151E-5</v>
      </c>
      <c r="E254" t="s">
        <v>8</v>
      </c>
      <c r="F254" t="s">
        <v>15</v>
      </c>
      <c r="H254" t="str">
        <f>Intro!$B$4</f>
        <v>ecoinvent-3.10-cutoff</v>
      </c>
    </row>
    <row r="255" spans="1:35" x14ac:dyDescent="0.25">
      <c r="A255" t="s">
        <v>400</v>
      </c>
      <c r="B255" t="s">
        <v>433</v>
      </c>
      <c r="C255" t="s">
        <v>18</v>
      </c>
      <c r="D255" s="38">
        <v>4.6153846153846151E-5</v>
      </c>
      <c r="E255" t="s">
        <v>8</v>
      </c>
      <c r="F255" t="s">
        <v>15</v>
      </c>
      <c r="H255" t="str">
        <f>Intro!$B$4</f>
        <v>ecoinvent-3.10-cutoff</v>
      </c>
    </row>
    <row r="256" spans="1:35" x14ac:dyDescent="0.25">
      <c r="A256" t="s">
        <v>351</v>
      </c>
      <c r="B256" t="s">
        <v>352</v>
      </c>
      <c r="C256" t="s">
        <v>24</v>
      </c>
      <c r="D256" s="38">
        <v>1.4615384615384615E-4</v>
      </c>
      <c r="E256" t="s">
        <v>8</v>
      </c>
      <c r="F256" t="s">
        <v>15</v>
      </c>
      <c r="H256" t="str">
        <f>Intro!$B$4</f>
        <v>ecoinvent-3.10-cutoff</v>
      </c>
    </row>
    <row r="257" spans="1:8" x14ac:dyDescent="0.25">
      <c r="A257" t="s">
        <v>146</v>
      </c>
      <c r="B257" t="s">
        <v>147</v>
      </c>
      <c r="C257" t="s">
        <v>24</v>
      </c>
      <c r="D257" s="38">
        <v>4.6153846153846147E-4</v>
      </c>
      <c r="E257" t="s">
        <v>8</v>
      </c>
      <c r="F257" t="s">
        <v>15</v>
      </c>
      <c r="H257" t="str">
        <f>Intro!$B$4</f>
        <v>ecoinvent-3.10-cutoff</v>
      </c>
    </row>
    <row r="258" spans="1:8" x14ac:dyDescent="0.25">
      <c r="A258" t="s">
        <v>156</v>
      </c>
      <c r="B258" t="s">
        <v>157</v>
      </c>
      <c r="C258" t="s">
        <v>24</v>
      </c>
      <c r="D258" s="38">
        <v>6.9230769230769237E-5</v>
      </c>
      <c r="E258" t="s">
        <v>8</v>
      </c>
      <c r="F258" t="s">
        <v>15</v>
      </c>
      <c r="H258" t="str">
        <f>Intro!$B$4</f>
        <v>ecoinvent-3.10-cutoff</v>
      </c>
    </row>
    <row r="259" spans="1:8" x14ac:dyDescent="0.25">
      <c r="A259" t="s">
        <v>440</v>
      </c>
      <c r="D259" s="38">
        <v>3.1153846153846153E-6</v>
      </c>
      <c r="E259" t="s">
        <v>8</v>
      </c>
      <c r="F259" t="s">
        <v>43</v>
      </c>
      <c r="G259" t="s">
        <v>177</v>
      </c>
      <c r="H259" t="str">
        <f>Intro!$B$5</f>
        <v>ecoinvent-3.10-biosphere</v>
      </c>
    </row>
    <row r="260" spans="1:8" x14ac:dyDescent="0.25">
      <c r="A260" t="s">
        <v>441</v>
      </c>
      <c r="D260" s="38">
        <v>3.4615384615384617E-6</v>
      </c>
      <c r="E260" t="s">
        <v>8</v>
      </c>
      <c r="F260" t="s">
        <v>43</v>
      </c>
      <c r="G260" t="s">
        <v>177</v>
      </c>
      <c r="H260" t="str">
        <f>Intro!$B$5</f>
        <v>ecoinvent-3.10-biosphere</v>
      </c>
    </row>
    <row r="261" spans="1:8" x14ac:dyDescent="0.25">
      <c r="A261" t="s">
        <v>441</v>
      </c>
      <c r="D261" s="38">
        <v>4.9999999999999998E-8</v>
      </c>
      <c r="E261" t="s">
        <v>8</v>
      </c>
      <c r="F261" t="s">
        <v>43</v>
      </c>
      <c r="G261" t="s">
        <v>454</v>
      </c>
      <c r="H261" t="str">
        <f>Intro!$B$5</f>
        <v>ecoinvent-3.10-biosphere</v>
      </c>
    </row>
    <row r="262" spans="1:8" x14ac:dyDescent="0.25">
      <c r="A262" t="s">
        <v>455</v>
      </c>
      <c r="D262" s="38">
        <v>1.8461538461538461E-5</v>
      </c>
      <c r="E262" t="s">
        <v>8</v>
      </c>
      <c r="F262" t="s">
        <v>43</v>
      </c>
      <c r="G262" t="s">
        <v>454</v>
      </c>
      <c r="H262" t="str">
        <f>Intro!$B$5</f>
        <v>ecoinvent-3.10-biosphere</v>
      </c>
    </row>
    <row r="263" spans="1:8" x14ac:dyDescent="0.25">
      <c r="A263" t="s">
        <v>455</v>
      </c>
      <c r="D263" s="38">
        <v>1.9615384615384613E-5</v>
      </c>
      <c r="E263" t="s">
        <v>8</v>
      </c>
      <c r="F263" t="s">
        <v>43</v>
      </c>
      <c r="G263" t="s">
        <v>177</v>
      </c>
      <c r="H263" t="str">
        <f>Intro!$B$5</f>
        <v>ecoinvent-3.10-biosphere</v>
      </c>
    </row>
    <row r="264" spans="1:8" x14ac:dyDescent="0.25">
      <c r="A264" t="s">
        <v>456</v>
      </c>
      <c r="D264" s="38">
        <v>1.0769230769230768E-4</v>
      </c>
      <c r="E264" t="s">
        <v>8</v>
      </c>
      <c r="F264" t="s">
        <v>43</v>
      </c>
      <c r="G264" t="s">
        <v>454</v>
      </c>
      <c r="H264" t="str">
        <f>Intro!$B$5</f>
        <v>ecoinvent-3.10-biosphere</v>
      </c>
    </row>
    <row r="265" spans="1:8" x14ac:dyDescent="0.25">
      <c r="A265" t="s">
        <v>456</v>
      </c>
      <c r="D265" s="38">
        <v>1.1153846153846153E-4</v>
      </c>
      <c r="E265" t="s">
        <v>8</v>
      </c>
      <c r="F265" t="s">
        <v>43</v>
      </c>
      <c r="G265" t="s">
        <v>177</v>
      </c>
      <c r="H265" t="str">
        <f>Intro!$B$5</f>
        <v>ecoinvent-3.10-biosphere</v>
      </c>
    </row>
    <row r="266" spans="1:8" x14ac:dyDescent="0.25">
      <c r="A266" t="s">
        <v>442</v>
      </c>
      <c r="D266" s="38">
        <v>1.4999999999999999E-7</v>
      </c>
      <c r="E266" t="s">
        <v>8</v>
      </c>
      <c r="F266" t="s">
        <v>43</v>
      </c>
      <c r="G266" t="s">
        <v>177</v>
      </c>
      <c r="H266" t="str">
        <f>Intro!$B$5</f>
        <v>ecoinvent-3.10-biosphere</v>
      </c>
    </row>
    <row r="267" spans="1:8" x14ac:dyDescent="0.25">
      <c r="A267" t="s">
        <v>442</v>
      </c>
      <c r="D267" s="38">
        <v>2.9999999999999999E-7</v>
      </c>
      <c r="E267" t="s">
        <v>8</v>
      </c>
      <c r="F267" t="s">
        <v>43</v>
      </c>
      <c r="G267" t="s">
        <v>454</v>
      </c>
      <c r="H267" t="str">
        <f>Intro!$B$5</f>
        <v>ecoinvent-3.10-biosphere</v>
      </c>
    </row>
    <row r="268" spans="1:8" x14ac:dyDescent="0.25">
      <c r="A268" t="s">
        <v>457</v>
      </c>
      <c r="D268" s="38">
        <v>1.9999999999999999E-6</v>
      </c>
      <c r="E268" t="s">
        <v>8</v>
      </c>
      <c r="F268" t="s">
        <v>43</v>
      </c>
      <c r="G268" t="s">
        <v>177</v>
      </c>
      <c r="H268" t="str">
        <f>Intro!$B$5</f>
        <v>ecoinvent-3.10-biosphere</v>
      </c>
    </row>
    <row r="269" spans="1:8" x14ac:dyDescent="0.25">
      <c r="A269" t="s">
        <v>443</v>
      </c>
      <c r="D269" s="38">
        <v>4.6153846153846151E-7</v>
      </c>
      <c r="E269" t="s">
        <v>8</v>
      </c>
      <c r="F269" t="s">
        <v>43</v>
      </c>
      <c r="G269" t="s">
        <v>177</v>
      </c>
      <c r="H269" t="str">
        <f>Intro!$B$5</f>
        <v>ecoinvent-3.10-biosphere</v>
      </c>
    </row>
    <row r="270" spans="1:8" x14ac:dyDescent="0.25">
      <c r="A270" t="s">
        <v>443</v>
      </c>
      <c r="D270" s="38">
        <v>1.2692307692307691E-4</v>
      </c>
      <c r="E270" t="s">
        <v>8</v>
      </c>
      <c r="F270" t="s">
        <v>43</v>
      </c>
      <c r="G270" t="s">
        <v>177</v>
      </c>
      <c r="H270" t="str">
        <f>Intro!$B$5</f>
        <v>ecoinvent-3.10-biosphere</v>
      </c>
    </row>
    <row r="271" spans="1:8" x14ac:dyDescent="0.25">
      <c r="A271" t="s">
        <v>443</v>
      </c>
      <c r="D271" s="38">
        <v>8.8461538461538455E-7</v>
      </c>
      <c r="E271" t="s">
        <v>8</v>
      </c>
      <c r="F271" t="s">
        <v>43</v>
      </c>
      <c r="G271" t="s">
        <v>454</v>
      </c>
      <c r="H271" t="str">
        <f>Intro!$B$5</f>
        <v>ecoinvent-3.10-biosphere</v>
      </c>
    </row>
    <row r="272" spans="1:8" x14ac:dyDescent="0.25">
      <c r="A272" t="s">
        <v>444</v>
      </c>
      <c r="D272" s="38">
        <v>2.3846153846153846E-6</v>
      </c>
      <c r="E272" t="s">
        <v>8</v>
      </c>
      <c r="F272" t="s">
        <v>43</v>
      </c>
      <c r="G272" t="s">
        <v>177</v>
      </c>
      <c r="H272" t="str">
        <f>Intro!$B$5</f>
        <v>ecoinvent-3.10-biosphere</v>
      </c>
    </row>
    <row r="273" spans="1:8" x14ac:dyDescent="0.25">
      <c r="A273" t="s">
        <v>444</v>
      </c>
      <c r="D273" s="38">
        <v>4.2307692307692309E-7</v>
      </c>
      <c r="E273" t="s">
        <v>8</v>
      </c>
      <c r="F273" t="s">
        <v>43</v>
      </c>
      <c r="G273" t="s">
        <v>454</v>
      </c>
      <c r="H273" t="str">
        <f>Intro!$B$5</f>
        <v>ecoinvent-3.10-biosphere</v>
      </c>
    </row>
    <row r="274" spans="1:8" x14ac:dyDescent="0.25">
      <c r="A274" t="s">
        <v>445</v>
      </c>
      <c r="D274" s="38">
        <v>9.6153846153846149E-7</v>
      </c>
      <c r="E274" t="s">
        <v>8</v>
      </c>
      <c r="F274" t="s">
        <v>43</v>
      </c>
      <c r="G274" t="s">
        <v>177</v>
      </c>
      <c r="H274" t="str">
        <f>Intro!$B$5</f>
        <v>ecoinvent-3.10-biosphere</v>
      </c>
    </row>
    <row r="275" spans="1:8" x14ac:dyDescent="0.25">
      <c r="A275" t="s">
        <v>445</v>
      </c>
      <c r="D275" s="38">
        <v>1.769230769230769E-7</v>
      </c>
      <c r="E275" t="s">
        <v>8</v>
      </c>
      <c r="F275" t="s">
        <v>43</v>
      </c>
      <c r="G275" t="s">
        <v>454</v>
      </c>
      <c r="H275" t="str">
        <f>Intro!$B$5</f>
        <v>ecoinvent-3.10-biosphere</v>
      </c>
    </row>
    <row r="276" spans="1:8" x14ac:dyDescent="0.25">
      <c r="A276" t="s">
        <v>458</v>
      </c>
      <c r="D276" s="38">
        <v>1.0384615384615384E-4</v>
      </c>
      <c r="E276" t="s">
        <v>8</v>
      </c>
      <c r="F276" t="s">
        <v>43</v>
      </c>
      <c r="G276" t="s">
        <v>177</v>
      </c>
      <c r="H276" t="str">
        <f>Intro!$B$5</f>
        <v>ecoinvent-3.10-biosphere</v>
      </c>
    </row>
    <row r="277" spans="1:8" x14ac:dyDescent="0.25">
      <c r="A277" t="s">
        <v>469</v>
      </c>
      <c r="D277" s="38">
        <v>5.0000000000000001E-4</v>
      </c>
      <c r="E277" t="s">
        <v>8</v>
      </c>
      <c r="F277" t="s">
        <v>43</v>
      </c>
      <c r="G277" t="s">
        <v>177</v>
      </c>
      <c r="H277" t="str">
        <f>Intro!$B$5</f>
        <v>ecoinvent-3.10-biosphere</v>
      </c>
    </row>
    <row r="278" spans="1:8" x14ac:dyDescent="0.25">
      <c r="A278" t="s">
        <v>447</v>
      </c>
      <c r="D278" s="38">
        <v>1.8076923076923076E-6</v>
      </c>
      <c r="E278" t="s">
        <v>8</v>
      </c>
      <c r="F278" t="s">
        <v>43</v>
      </c>
      <c r="G278" t="s">
        <v>177</v>
      </c>
      <c r="H278" t="str">
        <f>Intro!$B$5</f>
        <v>ecoinvent-3.10-biosphere</v>
      </c>
    </row>
    <row r="279" spans="1:8" x14ac:dyDescent="0.25">
      <c r="A279" t="s">
        <v>447</v>
      </c>
      <c r="D279" s="38">
        <v>4.6153846153846146E-8</v>
      </c>
      <c r="E279" t="s">
        <v>8</v>
      </c>
      <c r="F279" t="s">
        <v>43</v>
      </c>
      <c r="G279" t="s">
        <v>454</v>
      </c>
      <c r="H279" t="str">
        <f>Intro!$B$5</f>
        <v>ecoinvent-3.10-biosphere</v>
      </c>
    </row>
    <row r="280" spans="1:8" x14ac:dyDescent="0.25">
      <c r="A280" t="s">
        <v>459</v>
      </c>
      <c r="D280" s="38">
        <v>2.5769230769230769E-3</v>
      </c>
      <c r="E280" t="s">
        <v>8</v>
      </c>
      <c r="F280" t="s">
        <v>43</v>
      </c>
      <c r="G280" t="s">
        <v>177</v>
      </c>
      <c r="H280" t="str">
        <f>Intro!$B$5</f>
        <v>ecoinvent-3.10-biosphere</v>
      </c>
    </row>
    <row r="281" spans="1:8" x14ac:dyDescent="0.25">
      <c r="A281" t="s">
        <v>446</v>
      </c>
      <c r="D281" s="38">
        <v>2.4999999999999999E-7</v>
      </c>
      <c r="E281" t="s">
        <v>8</v>
      </c>
      <c r="F281" t="s">
        <v>43</v>
      </c>
      <c r="G281" t="s">
        <v>454</v>
      </c>
      <c r="H281" t="str">
        <f>Intro!$B$5</f>
        <v>ecoinvent-3.10-biosphere</v>
      </c>
    </row>
    <row r="282" spans="1:8" x14ac:dyDescent="0.25">
      <c r="A282" t="s">
        <v>446</v>
      </c>
      <c r="D282" s="38">
        <v>9.2307692307692295E-4</v>
      </c>
      <c r="E282" t="s">
        <v>8</v>
      </c>
      <c r="F282" t="s">
        <v>43</v>
      </c>
      <c r="G282" t="s">
        <v>177</v>
      </c>
      <c r="H282" t="str">
        <f>Intro!$B$5</f>
        <v>ecoinvent-3.10-biosphere</v>
      </c>
    </row>
    <row r="283" spans="1:8" x14ac:dyDescent="0.25">
      <c r="A283" t="s">
        <v>449</v>
      </c>
      <c r="D283" s="38">
        <v>5.384615384615385E-8</v>
      </c>
      <c r="E283" t="s">
        <v>8</v>
      </c>
      <c r="F283" t="s">
        <v>43</v>
      </c>
      <c r="G283" t="s">
        <v>177</v>
      </c>
      <c r="H283" t="str">
        <f>Intro!$B$5</f>
        <v>ecoinvent-3.10-biosphere</v>
      </c>
    </row>
    <row r="284" spans="1:8" x14ac:dyDescent="0.25">
      <c r="A284" t="s">
        <v>449</v>
      </c>
      <c r="D284" s="38">
        <v>5.769230769230769E-10</v>
      </c>
      <c r="E284" t="s">
        <v>8</v>
      </c>
      <c r="F284" t="s">
        <v>43</v>
      </c>
      <c r="G284" t="s">
        <v>454</v>
      </c>
      <c r="H284" t="str">
        <f>Intro!$B$5</f>
        <v>ecoinvent-3.10-biosphere</v>
      </c>
    </row>
    <row r="285" spans="1:8" x14ac:dyDescent="0.25">
      <c r="A285" t="s">
        <v>450</v>
      </c>
      <c r="D285" s="38">
        <v>1.1153846153846153E-5</v>
      </c>
      <c r="E285" t="s">
        <v>8</v>
      </c>
      <c r="F285" t="s">
        <v>43</v>
      </c>
      <c r="G285" t="s">
        <v>177</v>
      </c>
      <c r="H285" t="str">
        <f>Intro!$B$5</f>
        <v>ecoinvent-3.10-biosphere</v>
      </c>
    </row>
    <row r="286" spans="1:8" x14ac:dyDescent="0.25">
      <c r="A286" t="s">
        <v>460</v>
      </c>
      <c r="D286" s="38">
        <v>1.9615384615384617E-4</v>
      </c>
      <c r="E286" t="s">
        <v>8</v>
      </c>
      <c r="F286" t="s">
        <v>43</v>
      </c>
      <c r="G286" t="s">
        <v>177</v>
      </c>
      <c r="H286" t="str">
        <f>Intro!$B$5</f>
        <v>ecoinvent-3.10-biosphere</v>
      </c>
    </row>
    <row r="287" spans="1:8" x14ac:dyDescent="0.25">
      <c r="A287" t="s">
        <v>460</v>
      </c>
      <c r="D287" s="38">
        <v>9.9999999999999991E-5</v>
      </c>
      <c r="E287" t="s">
        <v>8</v>
      </c>
      <c r="F287" t="s">
        <v>43</v>
      </c>
      <c r="G287" t="s">
        <v>454</v>
      </c>
      <c r="H287" t="str">
        <f>Intro!$B$5</f>
        <v>ecoinvent-3.10-biosphere</v>
      </c>
    </row>
    <row r="288" spans="1:8" x14ac:dyDescent="0.25">
      <c r="A288" t="s">
        <v>461</v>
      </c>
      <c r="D288" s="38">
        <v>4.2307692307692303E-9</v>
      </c>
      <c r="E288" t="s">
        <v>8</v>
      </c>
      <c r="F288" t="s">
        <v>43</v>
      </c>
      <c r="G288" t="s">
        <v>454</v>
      </c>
      <c r="H288" t="str">
        <f>Intro!$B$5</f>
        <v>ecoinvent-3.10-biosphere</v>
      </c>
    </row>
    <row r="289" spans="1:8" x14ac:dyDescent="0.25">
      <c r="A289" t="s">
        <v>470</v>
      </c>
      <c r="D289" s="38">
        <v>1.0769230769230769E-5</v>
      </c>
      <c r="E289" t="s">
        <v>8</v>
      </c>
      <c r="F289" t="s">
        <v>43</v>
      </c>
      <c r="G289" t="s">
        <v>177</v>
      </c>
      <c r="H289" t="str">
        <f>Intro!$B$5</f>
        <v>ecoinvent-3.10-biosphere</v>
      </c>
    </row>
    <row r="290" spans="1:8" x14ac:dyDescent="0.25">
      <c r="A290" t="s">
        <v>472</v>
      </c>
      <c r="D290" s="38">
        <v>2.5384615384615385E-9</v>
      </c>
      <c r="E290" t="s">
        <v>8</v>
      </c>
      <c r="F290" t="s">
        <v>43</v>
      </c>
      <c r="G290" t="s">
        <v>177</v>
      </c>
      <c r="H290" t="str">
        <f>Intro!$B$5</f>
        <v>ecoinvent-3.10-biosphere</v>
      </c>
    </row>
    <row r="291" spans="1:8" x14ac:dyDescent="0.25">
      <c r="A291" t="s">
        <v>462</v>
      </c>
      <c r="D291" s="38">
        <v>7.3076923076923081E-2</v>
      </c>
      <c r="E291" t="s">
        <v>8</v>
      </c>
      <c r="F291" t="s">
        <v>43</v>
      </c>
      <c r="G291" t="s">
        <v>177</v>
      </c>
      <c r="H291" t="str">
        <f>Intro!$B$5</f>
        <v>ecoinvent-3.10-biosphere</v>
      </c>
    </row>
    <row r="292" spans="1:8" x14ac:dyDescent="0.25">
      <c r="A292" t="s">
        <v>462</v>
      </c>
      <c r="D292" s="38">
        <v>3.4999999999999996E-2</v>
      </c>
      <c r="E292" t="s">
        <v>8</v>
      </c>
      <c r="F292" t="s">
        <v>43</v>
      </c>
      <c r="G292" t="s">
        <v>454</v>
      </c>
      <c r="H292" t="str">
        <f>Intro!$B$5</f>
        <v>ecoinvent-3.10-biosphere</v>
      </c>
    </row>
    <row r="293" spans="1:8" x14ac:dyDescent="0.25">
      <c r="A293" t="s">
        <v>377</v>
      </c>
      <c r="D293" s="38">
        <v>3.8461538461538459E-3</v>
      </c>
      <c r="E293" t="s">
        <v>8</v>
      </c>
      <c r="F293" t="s">
        <v>43</v>
      </c>
      <c r="G293" t="s">
        <v>177</v>
      </c>
      <c r="H293" t="str">
        <f>Intro!$B$5</f>
        <v>ecoinvent-3.10-biosphere</v>
      </c>
    </row>
    <row r="294" spans="1:8" x14ac:dyDescent="0.25">
      <c r="A294" t="s">
        <v>463</v>
      </c>
      <c r="D294" s="38">
        <v>2.6153846153846154E-4</v>
      </c>
      <c r="E294" t="s">
        <v>8</v>
      </c>
      <c r="F294" t="s">
        <v>43</v>
      </c>
      <c r="G294" t="s">
        <v>177</v>
      </c>
      <c r="H294" t="str">
        <f>Intro!$B$5</f>
        <v>ecoinvent-3.10-biosphere</v>
      </c>
    </row>
    <row r="295" spans="1:8" x14ac:dyDescent="0.25">
      <c r="A295" t="s">
        <v>464</v>
      </c>
      <c r="D295" s="38">
        <v>1.5769230769230768E-6</v>
      </c>
      <c r="E295" t="s">
        <v>8</v>
      </c>
      <c r="F295" t="s">
        <v>43</v>
      </c>
      <c r="G295" t="s">
        <v>454</v>
      </c>
      <c r="H295" t="str">
        <f>Intro!$B$5</f>
        <v>ecoinvent-3.10-biosphere</v>
      </c>
    </row>
    <row r="296" spans="1:8" x14ac:dyDescent="0.25">
      <c r="A296" t="s">
        <v>464</v>
      </c>
      <c r="D296" s="38">
        <v>7.6923076923076915E-7</v>
      </c>
      <c r="E296" t="s">
        <v>8</v>
      </c>
      <c r="F296" t="s">
        <v>43</v>
      </c>
      <c r="G296" t="s">
        <v>177</v>
      </c>
      <c r="H296" t="str">
        <f>Intro!$B$5</f>
        <v>ecoinvent-3.10-biosphere</v>
      </c>
    </row>
    <row r="297" spans="1:8" x14ac:dyDescent="0.25">
      <c r="A297" t="s">
        <v>471</v>
      </c>
      <c r="D297" s="38">
        <v>2.5384615384615387E-7</v>
      </c>
      <c r="E297" t="s">
        <v>8</v>
      </c>
      <c r="F297" t="s">
        <v>43</v>
      </c>
      <c r="G297" t="s">
        <v>177</v>
      </c>
      <c r="H297" t="str">
        <f>Intro!$B$5</f>
        <v>ecoinvent-3.10-biosphere</v>
      </c>
    </row>
    <row r="298" spans="1:8" x14ac:dyDescent="0.25">
      <c r="A298" t="s">
        <v>63</v>
      </c>
      <c r="D298" s="38">
        <v>6.1538461538461538E-3</v>
      </c>
      <c r="E298" t="s">
        <v>48</v>
      </c>
      <c r="F298" t="s">
        <v>43</v>
      </c>
      <c r="G298" t="s">
        <v>378</v>
      </c>
      <c r="H298" t="str">
        <f>Intro!$B$5</f>
        <v>ecoinvent-3.10-biosphere</v>
      </c>
    </row>
    <row r="299" spans="1:8" x14ac:dyDescent="0.25">
      <c r="A299" t="s">
        <v>63</v>
      </c>
      <c r="D299" s="38">
        <v>7.3076923076923076E-3</v>
      </c>
      <c r="E299" t="s">
        <v>48</v>
      </c>
      <c r="F299" t="s">
        <v>43</v>
      </c>
      <c r="G299" t="s">
        <v>454</v>
      </c>
      <c r="H299" t="str">
        <f>Intro!$B$5</f>
        <v>ecoinvent-3.10-biosphere</v>
      </c>
    </row>
    <row r="300" spans="1:8" x14ac:dyDescent="0.25">
      <c r="A300" t="s">
        <v>63</v>
      </c>
      <c r="D300" s="38">
        <v>4.9999999999999992E-3</v>
      </c>
      <c r="E300" t="s">
        <v>48</v>
      </c>
      <c r="F300" t="s">
        <v>43</v>
      </c>
      <c r="G300" t="s">
        <v>378</v>
      </c>
      <c r="H300" t="str">
        <f>Intro!$B$5</f>
        <v>ecoinvent-3.10-biosphere</v>
      </c>
    </row>
    <row r="301" spans="1:8" x14ac:dyDescent="0.25">
      <c r="A301" t="s">
        <v>451</v>
      </c>
      <c r="D301" s="38">
        <v>6.5384615384615385E-7</v>
      </c>
      <c r="E301" t="s">
        <v>8</v>
      </c>
      <c r="F301" t="s">
        <v>43</v>
      </c>
      <c r="G301" t="s">
        <v>177</v>
      </c>
      <c r="H301"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O87"/>
  <sheetViews>
    <sheetView zoomScale="85" zoomScaleNormal="85" workbookViewId="0">
      <selection activeCell="B6" sqref="B6"/>
    </sheetView>
  </sheetViews>
  <sheetFormatPr defaultColWidth="8.85546875" defaultRowHeight="15" x14ac:dyDescent="0.25"/>
  <cols>
    <col min="1" max="1" width="46.42578125" style="6" customWidth="1"/>
    <col min="2" max="2" width="33.28515625" style="6" customWidth="1"/>
    <col min="3" max="3" width="9.7109375" style="6" customWidth="1"/>
    <col min="5" max="5" width="8.85546875" style="6"/>
    <col min="6" max="6" width="13.85546875" style="6" bestFit="1" customWidth="1"/>
    <col min="7" max="7" width="10.140625" style="6" bestFit="1" customWidth="1"/>
    <col min="8" max="8" width="20.7109375" bestFit="1" customWidth="1"/>
    <col min="9" max="10" width="8.85546875" style="6"/>
    <col min="15" max="15" width="21.85546875" style="6" customWidth="1"/>
  </cols>
  <sheetData>
    <row r="1" spans="1:10" x14ac:dyDescent="0.25">
      <c r="A1" s="5" t="s">
        <v>1</v>
      </c>
      <c r="B1" s="5" t="s">
        <v>180</v>
      </c>
    </row>
    <row r="2" spans="1:10" x14ac:dyDescent="0.25">
      <c r="A2" s="5" t="s">
        <v>6</v>
      </c>
      <c r="B2" s="6" t="s">
        <v>181</v>
      </c>
    </row>
    <row r="3" spans="1:10" x14ac:dyDescent="0.25">
      <c r="A3" s="5" t="s">
        <v>3</v>
      </c>
      <c r="B3" s="6" t="s">
        <v>4</v>
      </c>
    </row>
    <row r="4" spans="1:10" x14ac:dyDescent="0.25">
      <c r="A4" s="5" t="s">
        <v>5</v>
      </c>
      <c r="B4" s="6">
        <v>1</v>
      </c>
    </row>
    <row r="5" spans="1:10" x14ac:dyDescent="0.25">
      <c r="A5" s="5" t="s">
        <v>7</v>
      </c>
      <c r="B5" s="6" t="s">
        <v>8</v>
      </c>
    </row>
    <row r="6" spans="1:10" x14ac:dyDescent="0.25">
      <c r="A6" s="5" t="s">
        <v>2</v>
      </c>
      <c r="B6" s="6" t="s">
        <v>20</v>
      </c>
    </row>
    <row r="7" spans="1:10" x14ac:dyDescent="0.25">
      <c r="A7" s="5" t="s">
        <v>9</v>
      </c>
    </row>
    <row r="8" spans="1:10" s="1" customFormat="1" x14ac:dyDescent="0.25">
      <c r="A8" s="5" t="s">
        <v>10</v>
      </c>
      <c r="B8" s="5" t="s">
        <v>6</v>
      </c>
      <c r="C8" s="5" t="s">
        <v>3</v>
      </c>
      <c r="D8" s="5" t="s">
        <v>11</v>
      </c>
      <c r="E8" s="5" t="s">
        <v>7</v>
      </c>
      <c r="F8" s="5" t="s">
        <v>13</v>
      </c>
      <c r="G8" s="5" t="s">
        <v>12</v>
      </c>
      <c r="H8" s="5" t="s">
        <v>0</v>
      </c>
      <c r="I8" s="5" t="s">
        <v>2</v>
      </c>
      <c r="J8" s="5"/>
    </row>
    <row r="9" spans="1:10" x14ac:dyDescent="0.25">
      <c r="A9" s="6" t="s">
        <v>180</v>
      </c>
      <c r="B9" s="6" t="s">
        <v>181</v>
      </c>
      <c r="C9" s="6" t="s">
        <v>4</v>
      </c>
      <c r="D9" s="15">
        <v>1</v>
      </c>
      <c r="E9" s="6" t="s">
        <v>8</v>
      </c>
      <c r="F9" s="6" t="s">
        <v>14</v>
      </c>
      <c r="H9" s="6" t="str">
        <f>Intro!$B$3</f>
        <v>EV battery metals</v>
      </c>
    </row>
    <row r="10" spans="1:10" x14ac:dyDescent="0.25">
      <c r="A10" s="6" t="s">
        <v>182</v>
      </c>
      <c r="B10" s="6" t="s">
        <v>183</v>
      </c>
      <c r="C10" s="6" t="s">
        <v>4</v>
      </c>
      <c r="D10" s="15">
        <f>1010/1000</f>
        <v>1.01</v>
      </c>
      <c r="E10" s="6" t="s">
        <v>8</v>
      </c>
      <c r="F10" s="6" t="s">
        <v>15</v>
      </c>
      <c r="H10" s="6" t="str">
        <f>Intro!$B$3</f>
        <v>EV battery metals</v>
      </c>
      <c r="I10" s="6" t="s">
        <v>37</v>
      </c>
    </row>
    <row r="11" spans="1:10" x14ac:dyDescent="0.25">
      <c r="A11" s="6" t="s">
        <v>27</v>
      </c>
      <c r="B11" s="6" t="s">
        <v>29</v>
      </c>
      <c r="C11" s="6" t="s">
        <v>4</v>
      </c>
      <c r="D11" s="15">
        <f>4550/1000</f>
        <v>4.55</v>
      </c>
      <c r="E11" s="6" t="s">
        <v>28</v>
      </c>
      <c r="F11" s="6" t="s">
        <v>15</v>
      </c>
      <c r="H11" s="6" t="str">
        <f>Intro!$B$4</f>
        <v>ecoinvent-3.10-cutoff</v>
      </c>
      <c r="I11" s="6" t="s">
        <v>30</v>
      </c>
    </row>
    <row r="12" spans="1:10" x14ac:dyDescent="0.25">
      <c r="A12" s="6" t="s">
        <v>32</v>
      </c>
      <c r="B12" s="6" t="s">
        <v>32</v>
      </c>
      <c r="C12" s="6" t="s">
        <v>18</v>
      </c>
      <c r="D12" s="15">
        <f>0.249/1000*43.4</f>
        <v>1.08066E-2</v>
      </c>
      <c r="E12" s="6" t="s">
        <v>31</v>
      </c>
      <c r="F12" s="6" t="s">
        <v>15</v>
      </c>
      <c r="H12" s="6" t="str">
        <f>Intro!$B$4</f>
        <v>ecoinvent-3.10-cutoff</v>
      </c>
      <c r="I12" s="6" t="s">
        <v>33</v>
      </c>
    </row>
    <row r="13" spans="1:10" x14ac:dyDescent="0.25">
      <c r="A13" s="6" t="s">
        <v>34</v>
      </c>
      <c r="B13" s="6" t="s">
        <v>35</v>
      </c>
      <c r="C13" s="6" t="s">
        <v>24</v>
      </c>
      <c r="D13" s="15">
        <f>1.5/1000</f>
        <v>1.5E-3</v>
      </c>
      <c r="E13" s="6" t="s">
        <v>8</v>
      </c>
      <c r="F13" s="6" t="s">
        <v>15</v>
      </c>
      <c r="H13" s="6" t="str">
        <f>Intro!$B$4</f>
        <v>ecoinvent-3.10-cutoff</v>
      </c>
      <c r="I13" s="6" t="s">
        <v>36</v>
      </c>
      <c r="J13"/>
    </row>
    <row r="14" spans="1:10" x14ac:dyDescent="0.25">
      <c r="A14" s="6" t="s">
        <v>38</v>
      </c>
      <c r="B14" s="6" t="s">
        <v>39</v>
      </c>
      <c r="C14" s="6" t="s">
        <v>24</v>
      </c>
      <c r="D14" s="15">
        <f>50/1000</f>
        <v>0.05</v>
      </c>
      <c r="E14" s="6" t="s">
        <v>8</v>
      </c>
      <c r="F14" s="6" t="s">
        <v>15</v>
      </c>
      <c r="H14" s="6" t="str">
        <f>Intro!$B$4</f>
        <v>ecoinvent-3.10-cutoff</v>
      </c>
      <c r="I14" s="6" t="s">
        <v>40</v>
      </c>
    </row>
    <row r="15" spans="1:10" x14ac:dyDescent="0.25">
      <c r="A15" s="6" t="s">
        <v>23</v>
      </c>
      <c r="B15" s="6" t="s">
        <v>25</v>
      </c>
      <c r="C15" s="6" t="s">
        <v>24</v>
      </c>
      <c r="D15" s="15">
        <f>1780/1000</f>
        <v>1.78</v>
      </c>
      <c r="E15" s="6" t="s">
        <v>17</v>
      </c>
      <c r="F15" s="6" t="s">
        <v>15</v>
      </c>
      <c r="H15" s="6" t="str">
        <f>Intro!$B$4</f>
        <v>ecoinvent-3.10-cutoff</v>
      </c>
      <c r="I15" s="6" t="s">
        <v>26</v>
      </c>
    </row>
    <row r="16" spans="1:10" x14ac:dyDescent="0.25">
      <c r="A16" s="6" t="s">
        <v>41</v>
      </c>
      <c r="D16" s="15">
        <f>62.407/1000</f>
        <v>6.2406999999999997E-2</v>
      </c>
      <c r="E16" s="6" t="s">
        <v>8</v>
      </c>
      <c r="F16" s="6" t="s">
        <v>43</v>
      </c>
      <c r="G16" s="6" t="s">
        <v>42</v>
      </c>
      <c r="H16" s="6" t="str">
        <f>Intro!$B$5</f>
        <v>ecoinvent-3.10-biosphere</v>
      </c>
      <c r="I16" s="6" t="s">
        <v>44</v>
      </c>
    </row>
    <row r="17" spans="1:15" x14ac:dyDescent="0.25">
      <c r="A17" s="6" t="s">
        <v>45</v>
      </c>
      <c r="D17" s="15">
        <f>1.5/1000</f>
        <v>1.5E-3</v>
      </c>
      <c r="E17" s="6" t="s">
        <v>8</v>
      </c>
      <c r="F17" s="6" t="s">
        <v>43</v>
      </c>
      <c r="G17" s="6" t="s">
        <v>42</v>
      </c>
      <c r="H17" s="6" t="str">
        <f>Intro!$B$5</f>
        <v>ecoinvent-3.10-biosphere</v>
      </c>
      <c r="I17" s="6" t="s">
        <v>46</v>
      </c>
    </row>
    <row r="18" spans="1:15" s="4" customFormat="1" x14ac:dyDescent="0.25">
      <c r="A18" s="8"/>
      <c r="B18" s="8"/>
      <c r="C18" s="8"/>
      <c r="E18" s="8"/>
      <c r="F18" s="8"/>
      <c r="G18" s="8"/>
      <c r="I18" s="8"/>
      <c r="J18" s="8"/>
      <c r="O18" s="8"/>
    </row>
    <row r="19" spans="1:15" x14ac:dyDescent="0.25">
      <c r="A19" s="5" t="s">
        <v>1</v>
      </c>
      <c r="B19" s="5" t="s">
        <v>182</v>
      </c>
    </row>
    <row r="20" spans="1:15" x14ac:dyDescent="0.25">
      <c r="A20" s="5" t="s">
        <v>6</v>
      </c>
      <c r="B20" s="6" t="s">
        <v>183</v>
      </c>
    </row>
    <row r="21" spans="1:15" x14ac:dyDescent="0.25">
      <c r="A21" s="5" t="s">
        <v>3</v>
      </c>
      <c r="B21" s="6" t="s">
        <v>4</v>
      </c>
    </row>
    <row r="22" spans="1:15" x14ac:dyDescent="0.25">
      <c r="A22" s="5" t="s">
        <v>5</v>
      </c>
      <c r="B22" s="6">
        <v>1</v>
      </c>
    </row>
    <row r="23" spans="1:15" x14ac:dyDescent="0.25">
      <c r="A23" s="5" t="s">
        <v>7</v>
      </c>
      <c r="B23" s="6" t="s">
        <v>8</v>
      </c>
    </row>
    <row r="24" spans="1:15" x14ac:dyDescent="0.25">
      <c r="A24" s="5" t="s">
        <v>2</v>
      </c>
      <c r="B24" s="6" t="s">
        <v>22</v>
      </c>
    </row>
    <row r="25" spans="1:15" x14ac:dyDescent="0.25">
      <c r="A25" s="5" t="s">
        <v>9</v>
      </c>
    </row>
    <row r="26" spans="1:15" s="1" customFormat="1" x14ac:dyDescent="0.25">
      <c r="A26" s="5" t="s">
        <v>10</v>
      </c>
      <c r="B26" s="5" t="s">
        <v>6</v>
      </c>
      <c r="C26" s="5" t="s">
        <v>3</v>
      </c>
      <c r="D26" s="5" t="s">
        <v>11</v>
      </c>
      <c r="E26" s="5" t="s">
        <v>7</v>
      </c>
      <c r="F26" s="5" t="s">
        <v>13</v>
      </c>
      <c r="G26" s="5" t="s">
        <v>12</v>
      </c>
      <c r="H26" s="5" t="s">
        <v>0</v>
      </c>
      <c r="I26" s="5" t="s">
        <v>2</v>
      </c>
      <c r="J26" s="5"/>
    </row>
    <row r="27" spans="1:15" x14ac:dyDescent="0.25">
      <c r="A27" s="6" t="s">
        <v>182</v>
      </c>
      <c r="B27" s="6" t="s">
        <v>183</v>
      </c>
      <c r="C27" s="6" t="s">
        <v>4</v>
      </c>
      <c r="D27" s="15">
        <v>1</v>
      </c>
      <c r="E27" s="6" t="s">
        <v>8</v>
      </c>
      <c r="F27" s="6" t="s">
        <v>14</v>
      </c>
      <c r="H27" s="6" t="str">
        <f>Intro!$B$3</f>
        <v>EV battery metals</v>
      </c>
    </row>
    <row r="28" spans="1:15" x14ac:dyDescent="0.25">
      <c r="A28" s="6" t="s">
        <v>62</v>
      </c>
      <c r="B28" s="6" t="s">
        <v>184</v>
      </c>
      <c r="C28" s="6" t="s">
        <v>4</v>
      </c>
      <c r="D28" s="15">
        <f>1130/1000</f>
        <v>1.1299999999999999</v>
      </c>
      <c r="E28" s="6" t="s">
        <v>8</v>
      </c>
      <c r="F28" s="6" t="s">
        <v>15</v>
      </c>
      <c r="H28" s="6" t="str">
        <f>Intro!$B$3</f>
        <v>EV battery metals</v>
      </c>
    </row>
    <row r="29" spans="1:15" x14ac:dyDescent="0.25">
      <c r="A29" s="6" t="s">
        <v>27</v>
      </c>
      <c r="B29" s="6" t="s">
        <v>29</v>
      </c>
      <c r="C29" s="6" t="s">
        <v>4</v>
      </c>
      <c r="D29" s="15">
        <f>305/1000</f>
        <v>0.30499999999999999</v>
      </c>
      <c r="E29" s="6" t="s">
        <v>28</v>
      </c>
      <c r="F29" s="6" t="s">
        <v>15</v>
      </c>
      <c r="H29" s="6" t="str">
        <f>Intro!$B$4</f>
        <v>ecoinvent-3.10-cutoff</v>
      </c>
      <c r="I29" s="6" t="s">
        <v>47</v>
      </c>
    </row>
    <row r="30" spans="1:15" x14ac:dyDescent="0.25">
      <c r="A30" s="6" t="s">
        <v>32</v>
      </c>
      <c r="B30" s="6" t="s">
        <v>32</v>
      </c>
      <c r="C30" s="6" t="s">
        <v>18</v>
      </c>
      <c r="D30" s="15">
        <f>0.249/1000*43.4</f>
        <v>1.08066E-2</v>
      </c>
      <c r="E30" s="6" t="s">
        <v>31</v>
      </c>
      <c r="F30" s="6" t="s">
        <v>15</v>
      </c>
      <c r="H30" s="6" t="str">
        <f>Intro!$B$4</f>
        <v>ecoinvent-3.10-cutoff</v>
      </c>
      <c r="I30" s="6" t="s">
        <v>33</v>
      </c>
    </row>
    <row r="31" spans="1:15" x14ac:dyDescent="0.25">
      <c r="A31" s="6" t="s">
        <v>98</v>
      </c>
      <c r="B31" s="6" t="s">
        <v>99</v>
      </c>
      <c r="C31" s="6" t="s">
        <v>24</v>
      </c>
      <c r="D31" s="15">
        <f>1050/1000</f>
        <v>1.05</v>
      </c>
      <c r="E31" s="6" t="s">
        <v>31</v>
      </c>
      <c r="F31" s="6" t="s">
        <v>15</v>
      </c>
      <c r="H31" s="6" t="str">
        <f>Intro!$B$4</f>
        <v>ecoinvent-3.10-cutoff</v>
      </c>
      <c r="I31" s="6" t="s">
        <v>305</v>
      </c>
      <c r="K31" s="6"/>
      <c r="L31" s="6"/>
      <c r="M31" s="6"/>
      <c r="O31"/>
    </row>
    <row r="32" spans="1:15" x14ac:dyDescent="0.25">
      <c r="A32" s="6" t="s">
        <v>291</v>
      </c>
      <c r="B32" s="6" t="s">
        <v>49</v>
      </c>
      <c r="C32" s="6" t="s">
        <v>24</v>
      </c>
      <c r="D32" s="15">
        <f>180/1000</f>
        <v>0.18</v>
      </c>
      <c r="E32" s="6" t="s">
        <v>8</v>
      </c>
      <c r="F32" s="6" t="s">
        <v>15</v>
      </c>
      <c r="H32" s="6" t="str">
        <f>Intro!$B$4</f>
        <v>ecoinvent-3.10-cutoff</v>
      </c>
      <c r="I32" s="6" t="s">
        <v>292</v>
      </c>
    </row>
    <row r="33" spans="1:15" x14ac:dyDescent="0.25">
      <c r="A33" s="6" t="s">
        <v>50</v>
      </c>
      <c r="B33" s="6" t="s">
        <v>51</v>
      </c>
      <c r="C33" s="6" t="s">
        <v>24</v>
      </c>
      <c r="D33" s="15">
        <f>200/1000</f>
        <v>0.2</v>
      </c>
      <c r="E33" s="6" t="s">
        <v>8</v>
      </c>
      <c r="F33" s="6" t="s">
        <v>15</v>
      </c>
      <c r="H33" s="6" t="str">
        <f>Intro!$B$4</f>
        <v>ecoinvent-3.10-cutoff</v>
      </c>
      <c r="I33" s="6" t="s">
        <v>52</v>
      </c>
    </row>
    <row r="34" spans="1:15" x14ac:dyDescent="0.25">
      <c r="A34" s="6" t="s">
        <v>53</v>
      </c>
      <c r="B34" s="6" t="s">
        <v>54</v>
      </c>
      <c r="C34" s="6" t="s">
        <v>4</v>
      </c>
      <c r="D34" s="15">
        <f>100/1000</f>
        <v>0.1</v>
      </c>
      <c r="E34" s="6" t="s">
        <v>8</v>
      </c>
      <c r="F34" s="6" t="s">
        <v>15</v>
      </c>
      <c r="H34" s="6" t="str">
        <f>Intro!$B$4</f>
        <v>ecoinvent-3.10-cutoff</v>
      </c>
      <c r="I34" s="6" t="s">
        <v>55</v>
      </c>
    </row>
    <row r="35" spans="1:15" x14ac:dyDescent="0.25">
      <c r="A35" s="6" t="s">
        <v>56</v>
      </c>
      <c r="B35" s="6" t="s">
        <v>57</v>
      </c>
      <c r="C35" s="6" t="s">
        <v>24</v>
      </c>
      <c r="D35" s="15">
        <f>25*1000/1000</f>
        <v>25</v>
      </c>
      <c r="E35" s="6" t="s">
        <v>8</v>
      </c>
      <c r="F35" s="6" t="s">
        <v>15</v>
      </c>
      <c r="H35" s="6" t="str">
        <f>Intro!$B$4</f>
        <v>ecoinvent-3.10-cutoff</v>
      </c>
      <c r="I35" s="6" t="s">
        <v>58</v>
      </c>
    </row>
    <row r="36" spans="1:15" x14ac:dyDescent="0.25">
      <c r="A36" s="6" t="s">
        <v>59</v>
      </c>
      <c r="B36" s="6" t="s">
        <v>60</v>
      </c>
      <c r="C36" s="6" t="s">
        <v>24</v>
      </c>
      <c r="D36" s="15">
        <f>400/1000</f>
        <v>0.4</v>
      </c>
      <c r="E36" s="6" t="s">
        <v>8</v>
      </c>
      <c r="F36" s="6" t="s">
        <v>15</v>
      </c>
      <c r="H36" s="6" t="str">
        <f>Intro!$B$4</f>
        <v>ecoinvent-3.10-cutoff</v>
      </c>
      <c r="I36" s="6" t="s">
        <v>61</v>
      </c>
    </row>
    <row r="37" spans="1:15" x14ac:dyDescent="0.25">
      <c r="A37" s="6" t="s">
        <v>65</v>
      </c>
      <c r="B37" s="6" t="s">
        <v>66</v>
      </c>
      <c r="C37" s="6" t="s">
        <v>24</v>
      </c>
      <c r="D37" s="15">
        <f>-24.773/1000</f>
        <v>-2.4773E-2</v>
      </c>
      <c r="E37" s="6" t="s">
        <v>48</v>
      </c>
      <c r="F37" s="6" t="s">
        <v>15</v>
      </c>
      <c r="H37" s="6" t="str">
        <f>Intro!$B$4</f>
        <v>ecoinvent-3.10-cutoff</v>
      </c>
    </row>
    <row r="38" spans="1:15" x14ac:dyDescent="0.25">
      <c r="A38" s="6" t="s">
        <v>63</v>
      </c>
      <c r="D38" s="15">
        <f>320.145/1000/1000</f>
        <v>3.2014499999999998E-4</v>
      </c>
      <c r="E38" s="6" t="s">
        <v>48</v>
      </c>
      <c r="F38" s="6" t="s">
        <v>43</v>
      </c>
      <c r="G38" s="6" t="s">
        <v>42</v>
      </c>
      <c r="H38" s="6" t="str">
        <f>Intro!$B$5</f>
        <v>ecoinvent-3.10-biosphere</v>
      </c>
      <c r="I38" s="6" t="s">
        <v>64</v>
      </c>
    </row>
    <row r="39" spans="1:15" s="4" customFormat="1" x14ac:dyDescent="0.25">
      <c r="A39" s="8"/>
      <c r="B39" s="8"/>
      <c r="C39" s="8"/>
      <c r="E39" s="8"/>
      <c r="F39" s="8"/>
      <c r="G39" s="8"/>
      <c r="I39" s="8"/>
      <c r="J39" s="8"/>
      <c r="O39" s="8"/>
    </row>
    <row r="40" spans="1:15" x14ac:dyDescent="0.25">
      <c r="A40" s="5" t="s">
        <v>1</v>
      </c>
      <c r="B40" s="5" t="s">
        <v>62</v>
      </c>
    </row>
    <row r="41" spans="1:15" x14ac:dyDescent="0.25">
      <c r="A41" s="5" t="s">
        <v>6</v>
      </c>
      <c r="B41" s="6" t="s">
        <v>184</v>
      </c>
    </row>
    <row r="42" spans="1:15" x14ac:dyDescent="0.25">
      <c r="A42" s="5" t="s">
        <v>3</v>
      </c>
      <c r="B42" s="6" t="s">
        <v>4</v>
      </c>
    </row>
    <row r="43" spans="1:15" x14ac:dyDescent="0.25">
      <c r="A43" s="5" t="s">
        <v>5</v>
      </c>
      <c r="B43" s="6">
        <v>1</v>
      </c>
    </row>
    <row r="44" spans="1:15" x14ac:dyDescent="0.25">
      <c r="A44" s="5" t="s">
        <v>7</v>
      </c>
      <c r="B44" s="6" t="s">
        <v>8</v>
      </c>
    </row>
    <row r="45" spans="1:15" x14ac:dyDescent="0.25">
      <c r="A45" s="5" t="s">
        <v>21</v>
      </c>
      <c r="B45" s="6" t="s">
        <v>22</v>
      </c>
    </row>
    <row r="46" spans="1:15" x14ac:dyDescent="0.25">
      <c r="A46" s="5" t="s">
        <v>9</v>
      </c>
    </row>
    <row r="47" spans="1:15" s="1" customFormat="1" x14ac:dyDescent="0.25">
      <c r="A47" s="5" t="s">
        <v>10</v>
      </c>
      <c r="B47" s="5" t="s">
        <v>6</v>
      </c>
      <c r="C47" s="5" t="s">
        <v>3</v>
      </c>
      <c r="D47" s="5" t="s">
        <v>11</v>
      </c>
      <c r="E47" s="5" t="s">
        <v>7</v>
      </c>
      <c r="F47" s="5" t="s">
        <v>13</v>
      </c>
      <c r="G47" s="5" t="s">
        <v>12</v>
      </c>
      <c r="H47" s="5" t="s">
        <v>0</v>
      </c>
      <c r="I47" s="5" t="s">
        <v>2</v>
      </c>
      <c r="J47" s="5"/>
    </row>
    <row r="48" spans="1:15" x14ac:dyDescent="0.25">
      <c r="A48" s="6" t="s">
        <v>62</v>
      </c>
      <c r="B48" s="6" t="s">
        <v>184</v>
      </c>
      <c r="C48" s="6" t="s">
        <v>4</v>
      </c>
      <c r="D48" s="15">
        <v>1</v>
      </c>
      <c r="E48" s="6" t="s">
        <v>8</v>
      </c>
      <c r="F48" s="6" t="s">
        <v>14</v>
      </c>
      <c r="H48" s="6" t="str">
        <f>Intro!$B$3</f>
        <v>EV battery metals</v>
      </c>
    </row>
    <row r="49" spans="1:15" x14ac:dyDescent="0.25">
      <c r="A49" s="6" t="s">
        <v>69</v>
      </c>
      <c r="B49" s="6" t="s">
        <v>70</v>
      </c>
      <c r="C49" s="6" t="s">
        <v>4</v>
      </c>
      <c r="D49" s="15">
        <f>2220/1000</f>
        <v>2.2200000000000002</v>
      </c>
      <c r="E49" s="6" t="s">
        <v>8</v>
      </c>
      <c r="F49" s="6" t="s">
        <v>15</v>
      </c>
      <c r="H49" s="6" t="str">
        <f>Intro!$B$3</f>
        <v>EV battery metals</v>
      </c>
      <c r="I49" s="6" t="s">
        <v>71</v>
      </c>
    </row>
    <row r="50" spans="1:15" x14ac:dyDescent="0.25">
      <c r="A50" s="6" t="s">
        <v>27</v>
      </c>
      <c r="B50" s="6" t="s">
        <v>29</v>
      </c>
      <c r="C50" s="6" t="s">
        <v>4</v>
      </c>
      <c r="D50" s="15">
        <f>2100/1000</f>
        <v>2.1</v>
      </c>
      <c r="E50" s="6" t="s">
        <v>28</v>
      </c>
      <c r="F50" s="6" t="s">
        <v>15</v>
      </c>
      <c r="H50" s="6" t="str">
        <f>Intro!$B$4</f>
        <v>ecoinvent-3.10-cutoff</v>
      </c>
      <c r="I50" s="6" t="s">
        <v>67</v>
      </c>
    </row>
    <row r="51" spans="1:15" x14ac:dyDescent="0.25">
      <c r="A51" s="6" t="s">
        <v>32</v>
      </c>
      <c r="B51" s="6" t="s">
        <v>32</v>
      </c>
      <c r="C51" s="6" t="s">
        <v>18</v>
      </c>
      <c r="D51" s="15">
        <f>0.415/1000*43.4</f>
        <v>1.8010999999999999E-2</v>
      </c>
      <c r="E51" s="6" t="s">
        <v>31</v>
      </c>
      <c r="F51" s="6" t="s">
        <v>15</v>
      </c>
      <c r="H51" s="6" t="str">
        <f>Intro!$B$4</f>
        <v>ecoinvent-3.10-cutoff</v>
      </c>
      <c r="I51" s="6" t="s">
        <v>68</v>
      </c>
    </row>
    <row r="52" spans="1:15" s="4" customFormat="1" x14ac:dyDescent="0.25">
      <c r="A52" s="8"/>
      <c r="B52" s="8"/>
      <c r="C52" s="8"/>
      <c r="E52" s="8"/>
      <c r="F52" s="8"/>
      <c r="G52" s="8"/>
      <c r="I52" s="8"/>
      <c r="J52" s="8"/>
      <c r="O52" s="8"/>
    </row>
    <row r="53" spans="1:15" x14ac:dyDescent="0.25">
      <c r="A53" s="5" t="s">
        <v>1</v>
      </c>
      <c r="B53" s="5" t="s">
        <v>69</v>
      </c>
    </row>
    <row r="54" spans="1:15" x14ac:dyDescent="0.25">
      <c r="A54" s="5" t="s">
        <v>6</v>
      </c>
      <c r="B54" s="6" t="s">
        <v>70</v>
      </c>
    </row>
    <row r="55" spans="1:15" x14ac:dyDescent="0.25">
      <c r="A55" s="5" t="s">
        <v>3</v>
      </c>
      <c r="B55" s="6" t="s">
        <v>4</v>
      </c>
    </row>
    <row r="56" spans="1:15" x14ac:dyDescent="0.25">
      <c r="A56" s="5" t="s">
        <v>5</v>
      </c>
      <c r="B56" s="6">
        <v>1</v>
      </c>
    </row>
    <row r="57" spans="1:15" x14ac:dyDescent="0.25">
      <c r="A57" s="5" t="s">
        <v>7</v>
      </c>
      <c r="B57" s="6" t="s">
        <v>8</v>
      </c>
    </row>
    <row r="58" spans="1:15" x14ac:dyDescent="0.25">
      <c r="A58" s="5" t="s">
        <v>2</v>
      </c>
      <c r="B58" s="6" t="s">
        <v>72</v>
      </c>
    </row>
    <row r="59" spans="1:15" x14ac:dyDescent="0.25">
      <c r="A59" s="5" t="s">
        <v>9</v>
      </c>
    </row>
    <row r="60" spans="1:15" s="1" customFormat="1" x14ac:dyDescent="0.25">
      <c r="A60" s="5" t="s">
        <v>10</v>
      </c>
      <c r="B60" s="5" t="s">
        <v>6</v>
      </c>
      <c r="C60" s="5" t="s">
        <v>3</v>
      </c>
      <c r="D60" s="5" t="s">
        <v>11</v>
      </c>
      <c r="E60" s="5" t="s">
        <v>7</v>
      </c>
      <c r="F60" s="5" t="s">
        <v>13</v>
      </c>
      <c r="G60" s="5" t="s">
        <v>12</v>
      </c>
      <c r="H60" s="5" t="s">
        <v>0</v>
      </c>
      <c r="I60" s="5" t="s">
        <v>2</v>
      </c>
      <c r="J60" s="5"/>
    </row>
    <row r="61" spans="1:15" x14ac:dyDescent="0.25">
      <c r="A61" s="6" t="s">
        <v>69</v>
      </c>
      <c r="B61" s="6" t="s">
        <v>70</v>
      </c>
      <c r="C61" s="6" t="s">
        <v>4</v>
      </c>
      <c r="D61" s="15">
        <v>1</v>
      </c>
      <c r="E61" s="6" t="s">
        <v>8</v>
      </c>
      <c r="F61" s="6" t="s">
        <v>14</v>
      </c>
      <c r="H61" s="6" t="str">
        <f>Intro!$B$3</f>
        <v>EV battery metals</v>
      </c>
    </row>
    <row r="62" spans="1:15" x14ac:dyDescent="0.25">
      <c r="A62" s="6" t="s">
        <v>75</v>
      </c>
      <c r="B62" s="6" t="s">
        <v>76</v>
      </c>
      <c r="C62" s="6" t="s">
        <v>4</v>
      </c>
      <c r="D62" s="15">
        <f>9590/1000</f>
        <v>9.59</v>
      </c>
      <c r="E62" s="6" t="s">
        <v>8</v>
      </c>
      <c r="F62" s="6" t="s">
        <v>15</v>
      </c>
      <c r="H62" s="6" t="str">
        <f>Intro!$B$3</f>
        <v>EV battery metals</v>
      </c>
      <c r="I62" s="6" t="s">
        <v>77</v>
      </c>
    </row>
    <row r="63" spans="1:15" x14ac:dyDescent="0.25">
      <c r="A63" s="6" t="s">
        <v>27</v>
      </c>
      <c r="B63" s="6" t="s">
        <v>29</v>
      </c>
      <c r="C63" s="6" t="s">
        <v>4</v>
      </c>
      <c r="D63" s="15">
        <f>506/1000</f>
        <v>0.50600000000000001</v>
      </c>
      <c r="E63" s="6" t="s">
        <v>28</v>
      </c>
      <c r="F63" s="6" t="s">
        <v>15</v>
      </c>
      <c r="H63" s="6" t="str">
        <f>Intro!$B$4</f>
        <v>ecoinvent-3.10-cutoff</v>
      </c>
      <c r="I63" s="6" t="s">
        <v>73</v>
      </c>
    </row>
    <row r="64" spans="1:15" x14ac:dyDescent="0.25">
      <c r="A64" s="6" t="s">
        <v>210</v>
      </c>
      <c r="B64" s="6" t="s">
        <v>211</v>
      </c>
      <c r="C64" s="6" t="s">
        <v>24</v>
      </c>
      <c r="D64" s="15">
        <f>50*28.9/1000</f>
        <v>1.4450000000000001</v>
      </c>
      <c r="E64" s="6" t="s">
        <v>31</v>
      </c>
      <c r="F64" s="6" t="s">
        <v>15</v>
      </c>
      <c r="H64" s="6" t="str">
        <f>Intro!$B$4</f>
        <v>ecoinvent-3.10-cutoff</v>
      </c>
      <c r="I64" s="6" t="s">
        <v>304</v>
      </c>
    </row>
    <row r="65" spans="1:15" x14ac:dyDescent="0.25">
      <c r="A65" s="6" t="s">
        <v>32</v>
      </c>
      <c r="B65" s="6" t="s">
        <v>32</v>
      </c>
      <c r="C65" s="6" t="s">
        <v>18</v>
      </c>
      <c r="D65" s="15">
        <f>0.996*43.4/1000</f>
        <v>4.3226399999999998E-2</v>
      </c>
      <c r="E65" s="6" t="s">
        <v>31</v>
      </c>
      <c r="F65" s="6" t="s">
        <v>15</v>
      </c>
      <c r="H65" s="6" t="str">
        <f>Intro!$B$4</f>
        <v>ecoinvent-3.10-cutoff</v>
      </c>
      <c r="I65" s="6" t="s">
        <v>74</v>
      </c>
    </row>
    <row r="66" spans="1:15" x14ac:dyDescent="0.25">
      <c r="A66" s="6" t="s">
        <v>505</v>
      </c>
      <c r="B66" s="6" t="s">
        <v>506</v>
      </c>
      <c r="C66" s="6" t="s">
        <v>24</v>
      </c>
      <c r="D66" s="15">
        <f>1.551/1000</f>
        <v>1.5509999999999999E-3</v>
      </c>
      <c r="E66" s="6" t="s">
        <v>8</v>
      </c>
      <c r="F66" s="6" t="s">
        <v>15</v>
      </c>
      <c r="H66" s="6" t="str">
        <f>Intro!$B$3</f>
        <v>EV battery metals</v>
      </c>
      <c r="I66" s="6" t="s">
        <v>80</v>
      </c>
    </row>
    <row r="67" spans="1:15" x14ac:dyDescent="0.25">
      <c r="A67" s="6" t="s">
        <v>56</v>
      </c>
      <c r="B67" s="6" t="s">
        <v>57</v>
      </c>
      <c r="C67" s="6" t="s">
        <v>24</v>
      </c>
      <c r="D67" s="15">
        <f>22.027*1000/1000</f>
        <v>22.027000000000001</v>
      </c>
      <c r="E67" s="6" t="s">
        <v>8</v>
      </c>
      <c r="F67" s="6" t="s">
        <v>15</v>
      </c>
      <c r="H67" s="6" t="str">
        <f>Intro!$B$4</f>
        <v>ecoinvent-3.10-cutoff</v>
      </c>
      <c r="I67" s="6" t="s">
        <v>81</v>
      </c>
    </row>
    <row r="68" spans="1:15" x14ac:dyDescent="0.25">
      <c r="A68" s="6" t="s">
        <v>65</v>
      </c>
      <c r="B68" s="6" t="s">
        <v>66</v>
      </c>
      <c r="C68" s="6" t="s">
        <v>24</v>
      </c>
      <c r="D68" s="15">
        <f>-21.707/1000</f>
        <v>-2.1707000000000001E-2</v>
      </c>
      <c r="E68" s="6" t="s">
        <v>48</v>
      </c>
      <c r="F68" s="6" t="s">
        <v>15</v>
      </c>
      <c r="H68" s="6" t="str">
        <f>Intro!$B$4</f>
        <v>ecoinvent-3.10-cutoff</v>
      </c>
      <c r="I68" s="6" t="s">
        <v>82</v>
      </c>
    </row>
    <row r="69" spans="1:15" x14ac:dyDescent="0.25">
      <c r="A69" s="6" t="s">
        <v>83</v>
      </c>
      <c r="B69" s="6" t="s">
        <v>84</v>
      </c>
      <c r="C69" s="6" t="s">
        <v>18</v>
      </c>
      <c r="D69" s="15">
        <f>-8596/1000</f>
        <v>-8.5960000000000001</v>
      </c>
      <c r="E69" s="6" t="s">
        <v>8</v>
      </c>
      <c r="F69" s="6" t="s">
        <v>15</v>
      </c>
      <c r="H69" s="6" t="str">
        <f>Intro!$B$4</f>
        <v>ecoinvent-3.10-cutoff</v>
      </c>
    </row>
    <row r="70" spans="1:15" x14ac:dyDescent="0.25">
      <c r="A70" s="6" t="s">
        <v>23</v>
      </c>
      <c r="B70" s="6" t="s">
        <v>25</v>
      </c>
      <c r="C70" s="6" t="s">
        <v>24</v>
      </c>
      <c r="D70" s="15">
        <f>(2*D62)/1000</f>
        <v>1.9179999999999999E-2</v>
      </c>
      <c r="E70" s="6" t="s">
        <v>17</v>
      </c>
      <c r="F70" s="6" t="s">
        <v>15</v>
      </c>
      <c r="H70" s="6" t="str">
        <f>Intro!$B$4</f>
        <v>ecoinvent-3.10-cutoff</v>
      </c>
      <c r="I70" s="6" t="s">
        <v>85</v>
      </c>
    </row>
    <row r="71" spans="1:15" x14ac:dyDescent="0.25">
      <c r="A71" s="6" t="s">
        <v>63</v>
      </c>
      <c r="D71" s="15">
        <f>320.145/1000</f>
        <v>0.32014499999999996</v>
      </c>
      <c r="E71" s="6" t="s">
        <v>48</v>
      </c>
      <c r="F71" s="6" t="s">
        <v>43</v>
      </c>
      <c r="G71" s="6" t="s">
        <v>42</v>
      </c>
      <c r="H71" s="6" t="str">
        <f>Intro!$B$5</f>
        <v>ecoinvent-3.10-biosphere</v>
      </c>
      <c r="I71" s="6" t="s">
        <v>64</v>
      </c>
    </row>
    <row r="72" spans="1:15" s="4" customFormat="1" x14ac:dyDescent="0.25">
      <c r="A72" s="8"/>
      <c r="B72" s="8"/>
      <c r="C72" s="8"/>
      <c r="E72" s="8"/>
      <c r="F72" s="8"/>
      <c r="G72" s="8"/>
      <c r="I72" s="8"/>
      <c r="J72" s="8"/>
      <c r="O72" s="8"/>
    </row>
    <row r="73" spans="1:15" x14ac:dyDescent="0.25">
      <c r="A73" s="5" t="s">
        <v>1</v>
      </c>
      <c r="B73" s="5" t="s">
        <v>75</v>
      </c>
    </row>
    <row r="74" spans="1:15" x14ac:dyDescent="0.25">
      <c r="A74" s="5" t="s">
        <v>6</v>
      </c>
      <c r="B74" s="6" t="s">
        <v>76</v>
      </c>
    </row>
    <row r="75" spans="1:15" x14ac:dyDescent="0.25">
      <c r="A75" s="5" t="s">
        <v>3</v>
      </c>
      <c r="B75" s="6" t="s">
        <v>4</v>
      </c>
    </row>
    <row r="76" spans="1:15" x14ac:dyDescent="0.25">
      <c r="A76" s="5" t="s">
        <v>5</v>
      </c>
      <c r="B76" s="6">
        <v>1</v>
      </c>
    </row>
    <row r="77" spans="1:15" x14ac:dyDescent="0.25">
      <c r="A77" s="5" t="s">
        <v>7</v>
      </c>
      <c r="B77" s="6" t="s">
        <v>8</v>
      </c>
    </row>
    <row r="78" spans="1:15" x14ac:dyDescent="0.25">
      <c r="A78" s="5" t="s">
        <v>2</v>
      </c>
      <c r="B78" s="6" t="s">
        <v>86</v>
      </c>
    </row>
    <row r="79" spans="1:15" x14ac:dyDescent="0.25">
      <c r="A79" s="5" t="s">
        <v>9</v>
      </c>
    </row>
    <row r="80" spans="1:15" s="1" customFormat="1" x14ac:dyDescent="0.25">
      <c r="A80" s="5" t="s">
        <v>10</v>
      </c>
      <c r="B80" s="5" t="s">
        <v>6</v>
      </c>
      <c r="C80" s="5" t="s">
        <v>3</v>
      </c>
      <c r="D80" s="5" t="s">
        <v>11</v>
      </c>
      <c r="E80" s="5" t="s">
        <v>7</v>
      </c>
      <c r="F80" s="5" t="s">
        <v>13</v>
      </c>
      <c r="G80" s="5" t="s">
        <v>12</v>
      </c>
      <c r="H80" s="5" t="s">
        <v>0</v>
      </c>
      <c r="I80" s="5" t="s">
        <v>2</v>
      </c>
      <c r="J80" s="5"/>
    </row>
    <row r="81" spans="1:9" x14ac:dyDescent="0.25">
      <c r="A81" s="6" t="s">
        <v>75</v>
      </c>
      <c r="B81" s="6" t="s">
        <v>76</v>
      </c>
      <c r="C81" s="6" t="s">
        <v>4</v>
      </c>
      <c r="D81" s="15">
        <v>1</v>
      </c>
      <c r="E81" s="6" t="s">
        <v>8</v>
      </c>
      <c r="F81" s="6" t="s">
        <v>14</v>
      </c>
      <c r="H81" s="6" t="str">
        <f>Intro!$B$3</f>
        <v>EV battery metals</v>
      </c>
    </row>
    <row r="82" spans="1:9" x14ac:dyDescent="0.25">
      <c r="A82" s="6" t="s">
        <v>27</v>
      </c>
      <c r="B82" s="6" t="s">
        <v>29</v>
      </c>
      <c r="C82" s="6" t="s">
        <v>4</v>
      </c>
      <c r="D82" s="15">
        <f>8.7/1000</f>
        <v>8.6999999999999994E-3</v>
      </c>
      <c r="E82" s="6" t="s">
        <v>28</v>
      </c>
      <c r="F82" s="6" t="s">
        <v>15</v>
      </c>
      <c r="H82" s="6" t="str">
        <f>Intro!$B$4</f>
        <v>ecoinvent-3.10-cutoff</v>
      </c>
      <c r="I82" s="6" t="s">
        <v>87</v>
      </c>
    </row>
    <row r="83" spans="1:9" x14ac:dyDescent="0.25">
      <c r="A83" s="6" t="s">
        <v>32</v>
      </c>
      <c r="B83" s="6" t="s">
        <v>32</v>
      </c>
      <c r="C83" s="6" t="s">
        <v>18</v>
      </c>
      <c r="D83" s="15">
        <f>2.241*43.4/1000</f>
        <v>9.7259399999999996E-2</v>
      </c>
      <c r="E83" s="6" t="s">
        <v>31</v>
      </c>
      <c r="F83" s="6" t="s">
        <v>15</v>
      </c>
      <c r="H83" s="6" t="str">
        <f>Intro!$B$4</f>
        <v>ecoinvent-3.10-cutoff</v>
      </c>
      <c r="I83" s="6" t="s">
        <v>88</v>
      </c>
    </row>
    <row r="84" spans="1:9" x14ac:dyDescent="0.25">
      <c r="A84" s="6" t="s">
        <v>89</v>
      </c>
      <c r="B84" s="6" t="s">
        <v>90</v>
      </c>
      <c r="C84" s="6" t="s">
        <v>18</v>
      </c>
      <c r="D84" s="14">
        <f>0.248/1000</f>
        <v>2.4800000000000001E-4</v>
      </c>
      <c r="E84" s="6" t="s">
        <v>8</v>
      </c>
      <c r="F84" s="6" t="s">
        <v>15</v>
      </c>
      <c r="H84" s="6" t="str">
        <f>Intro!$B$4</f>
        <v>ecoinvent-3.10-cutoff</v>
      </c>
      <c r="I84" s="6" t="s">
        <v>91</v>
      </c>
    </row>
    <row r="85" spans="1:9" x14ac:dyDescent="0.25">
      <c r="A85" s="6" t="s">
        <v>63</v>
      </c>
      <c r="D85" s="14">
        <f>0.113/1000/1000</f>
        <v>1.1300000000000001E-7</v>
      </c>
      <c r="E85" s="6" t="s">
        <v>48</v>
      </c>
      <c r="F85" s="6" t="s">
        <v>43</v>
      </c>
      <c r="G85" s="6" t="s">
        <v>42</v>
      </c>
      <c r="H85" s="6" t="str">
        <f>Intro!$B$5</f>
        <v>ecoinvent-3.10-biosphere</v>
      </c>
      <c r="I85" s="6" t="s">
        <v>92</v>
      </c>
    </row>
    <row r="86" spans="1:9" x14ac:dyDescent="0.25">
      <c r="A86" s="6" t="s">
        <v>93</v>
      </c>
      <c r="D86" s="14">
        <f>0.138/1000</f>
        <v>1.3800000000000002E-4</v>
      </c>
      <c r="E86" s="6" t="s">
        <v>8</v>
      </c>
      <c r="F86" s="6" t="s">
        <v>43</v>
      </c>
      <c r="G86" s="6" t="s">
        <v>42</v>
      </c>
      <c r="H86" s="6" t="str">
        <f>Intro!$B$5</f>
        <v>ecoinvent-3.10-biosphere</v>
      </c>
      <c r="I86" s="6" t="s">
        <v>92</v>
      </c>
    </row>
    <row r="87" spans="1:9" x14ac:dyDescent="0.25">
      <c r="A87" s="6" t="s">
        <v>208</v>
      </c>
      <c r="D87" s="15">
        <f>5/1000</f>
        <v>5.0000000000000001E-3</v>
      </c>
      <c r="E87" s="6" t="s">
        <v>8</v>
      </c>
      <c r="F87" s="6" t="s">
        <v>43</v>
      </c>
      <c r="G87" s="6" t="s">
        <v>42</v>
      </c>
      <c r="H87" s="6" t="str">
        <f>Intro!$B$5</f>
        <v>ecoinvent-3.10-biosphere</v>
      </c>
      <c r="I87" s="6" t="s">
        <v>94</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34"/>
  <sheetViews>
    <sheetView tabSelected="1" zoomScale="85" zoomScaleNormal="85" workbookViewId="0">
      <selection activeCell="D34" sqref="D34"/>
    </sheetView>
  </sheetViews>
  <sheetFormatPr defaultRowHeight="15" x14ac:dyDescent="0.25"/>
  <cols>
    <col min="1" max="1" width="37.85546875" bestFit="1" customWidth="1"/>
    <col min="2" max="2" width="34.85546875" customWidth="1"/>
  </cols>
  <sheetData>
    <row r="1" spans="1:15" x14ac:dyDescent="0.25">
      <c r="A1" s="5" t="s">
        <v>1</v>
      </c>
      <c r="B1" s="5" t="s">
        <v>505</v>
      </c>
      <c r="C1" s="6"/>
      <c r="E1" s="6"/>
      <c r="F1" s="6"/>
      <c r="G1" s="6"/>
      <c r="I1" s="6"/>
      <c r="J1" s="6"/>
      <c r="O1" s="6"/>
    </row>
    <row r="2" spans="1:15" x14ac:dyDescent="0.25">
      <c r="A2" s="5" t="s">
        <v>6</v>
      </c>
      <c r="B2" s="6" t="s">
        <v>506</v>
      </c>
      <c r="C2" s="6"/>
      <c r="E2" s="6"/>
      <c r="F2" s="6"/>
      <c r="G2" s="6"/>
      <c r="I2" s="6"/>
      <c r="J2" s="6"/>
      <c r="O2" s="6"/>
    </row>
    <row r="3" spans="1:15" x14ac:dyDescent="0.25">
      <c r="A3" s="5" t="s">
        <v>3</v>
      </c>
      <c r="B3" s="6" t="s">
        <v>24</v>
      </c>
      <c r="C3" s="6"/>
      <c r="E3" s="6"/>
      <c r="F3" s="6"/>
      <c r="G3" s="6"/>
      <c r="I3" s="6"/>
      <c r="J3" s="6"/>
      <c r="O3" s="6"/>
    </row>
    <row r="4" spans="1:15" x14ac:dyDescent="0.25">
      <c r="A4" s="5" t="s">
        <v>5</v>
      </c>
      <c r="B4" s="6">
        <v>1</v>
      </c>
      <c r="C4" s="6"/>
      <c r="E4" s="6"/>
      <c r="F4" s="6"/>
      <c r="G4" s="6"/>
      <c r="I4" s="6"/>
      <c r="J4" s="6"/>
      <c r="O4" s="6"/>
    </row>
    <row r="5" spans="1:15" x14ac:dyDescent="0.25">
      <c r="A5" s="5" t="s">
        <v>7</v>
      </c>
      <c r="B5" s="6" t="s">
        <v>8</v>
      </c>
      <c r="C5" s="6"/>
      <c r="E5" s="6"/>
      <c r="F5" s="6"/>
      <c r="G5" s="6"/>
      <c r="I5" s="6"/>
      <c r="J5" s="6"/>
      <c r="O5" s="6"/>
    </row>
    <row r="6" spans="1:15" x14ac:dyDescent="0.25">
      <c r="A6" s="5" t="s">
        <v>2</v>
      </c>
      <c r="B6" s="6" t="s">
        <v>507</v>
      </c>
      <c r="C6" s="6"/>
      <c r="E6" s="6"/>
      <c r="F6" s="6"/>
      <c r="G6" s="6"/>
      <c r="I6" s="6"/>
      <c r="J6" s="6"/>
      <c r="O6" s="6"/>
    </row>
    <row r="7" spans="1:15" x14ac:dyDescent="0.25">
      <c r="A7" s="5" t="s">
        <v>9</v>
      </c>
      <c r="B7" s="6"/>
      <c r="C7" s="6"/>
      <c r="E7" s="6"/>
      <c r="F7" s="6"/>
      <c r="G7" s="6"/>
      <c r="I7" s="6"/>
      <c r="J7" s="6"/>
      <c r="O7" s="6"/>
    </row>
    <row r="8" spans="1:15" s="1" customFormat="1" x14ac:dyDescent="0.25">
      <c r="A8" s="5" t="s">
        <v>10</v>
      </c>
      <c r="B8" s="5" t="s">
        <v>6</v>
      </c>
      <c r="C8" s="5" t="s">
        <v>3</v>
      </c>
      <c r="D8" s="5" t="s">
        <v>11</v>
      </c>
      <c r="E8" s="5" t="s">
        <v>7</v>
      </c>
      <c r="F8" s="5" t="s">
        <v>13</v>
      </c>
      <c r="G8" s="5" t="s">
        <v>12</v>
      </c>
      <c r="H8" s="5" t="s">
        <v>0</v>
      </c>
      <c r="I8" s="5" t="s">
        <v>2</v>
      </c>
      <c r="J8" s="5"/>
    </row>
    <row r="9" spans="1:15" x14ac:dyDescent="0.25">
      <c r="A9" s="6" t="s">
        <v>505</v>
      </c>
      <c r="B9" s="6" t="s">
        <v>506</v>
      </c>
      <c r="C9" s="6" t="s">
        <v>24</v>
      </c>
      <c r="D9" s="15">
        <v>1</v>
      </c>
      <c r="E9" s="6" t="s">
        <v>8</v>
      </c>
      <c r="F9" s="6" t="s">
        <v>14</v>
      </c>
      <c r="G9" s="6"/>
      <c r="H9" s="6" t="str">
        <f>Intro!$B$3</f>
        <v>EV battery metals</v>
      </c>
      <c r="I9" s="6"/>
      <c r="J9" s="6"/>
      <c r="O9" s="6"/>
    </row>
    <row r="10" spans="1:15" x14ac:dyDescent="0.25">
      <c r="A10" s="6" t="s">
        <v>78</v>
      </c>
      <c r="B10" s="6" t="s">
        <v>79</v>
      </c>
      <c r="C10" s="6" t="s">
        <v>24</v>
      </c>
      <c r="D10" s="15">
        <v>1</v>
      </c>
      <c r="E10" s="6" t="s">
        <v>8</v>
      </c>
      <c r="F10" s="6" t="s">
        <v>15</v>
      </c>
      <c r="G10" s="6"/>
      <c r="H10" s="29" t="str">
        <f>Intro!$B$4</f>
        <v>ecoinvent-3.10-cutoff</v>
      </c>
      <c r="I10" s="6"/>
      <c r="J10" s="6"/>
      <c r="O10" s="6"/>
    </row>
    <row r="11" spans="1:15" s="4" customFormat="1" x14ac:dyDescent="0.25">
      <c r="A11" s="8"/>
      <c r="B11" s="8"/>
      <c r="C11" s="8"/>
      <c r="D11" s="8"/>
      <c r="E11" s="8"/>
      <c r="F11" s="8"/>
      <c r="G11" s="8"/>
      <c r="H11" s="8"/>
    </row>
    <row r="12" spans="1:15" x14ac:dyDescent="0.25">
      <c r="A12" s="5" t="s">
        <v>1</v>
      </c>
      <c r="B12" s="5" t="s">
        <v>298</v>
      </c>
      <c r="C12" s="5"/>
      <c r="D12" s="5"/>
      <c r="E12" s="5"/>
      <c r="F12" s="5"/>
      <c r="G12" s="5"/>
      <c r="H12" s="5"/>
      <c r="I12" s="1"/>
    </row>
    <row r="13" spans="1:15" x14ac:dyDescent="0.25">
      <c r="A13" s="5" t="s">
        <v>6</v>
      </c>
      <c r="B13" s="6" t="s">
        <v>273</v>
      </c>
      <c r="C13" s="6"/>
      <c r="D13" s="6"/>
      <c r="E13" s="6"/>
      <c r="F13" s="6"/>
      <c r="G13" s="6"/>
      <c r="H13" s="6"/>
    </row>
    <row r="14" spans="1:15" x14ac:dyDescent="0.25">
      <c r="A14" s="5" t="s">
        <v>3</v>
      </c>
      <c r="B14" s="6" t="s">
        <v>4</v>
      </c>
      <c r="C14" s="6"/>
      <c r="D14" s="6"/>
      <c r="E14" s="6"/>
      <c r="F14" s="6"/>
      <c r="G14" s="6"/>
      <c r="H14" s="6"/>
    </row>
    <row r="15" spans="1:15" x14ac:dyDescent="0.25">
      <c r="A15" s="5" t="s">
        <v>11</v>
      </c>
      <c r="B15" s="6">
        <v>1</v>
      </c>
      <c r="C15" s="6"/>
      <c r="D15" s="6"/>
      <c r="E15" s="6"/>
      <c r="F15" s="6"/>
      <c r="G15" s="6"/>
      <c r="H15" s="6"/>
    </row>
    <row r="16" spans="1:15" x14ac:dyDescent="0.25">
      <c r="A16" s="5" t="s">
        <v>7</v>
      </c>
      <c r="B16" s="6" t="s">
        <v>31</v>
      </c>
      <c r="C16" s="6"/>
      <c r="D16" s="6"/>
      <c r="E16" s="6"/>
      <c r="F16" s="6"/>
      <c r="G16" s="6"/>
      <c r="H16" s="6"/>
    </row>
    <row r="17" spans="1:13" x14ac:dyDescent="0.25">
      <c r="A17" s="5" t="s">
        <v>2</v>
      </c>
      <c r="B17" s="6" t="s">
        <v>299</v>
      </c>
      <c r="C17" s="6"/>
      <c r="D17" s="6"/>
      <c r="E17" s="6"/>
      <c r="F17" s="6"/>
      <c r="G17" s="6"/>
      <c r="H17" s="6"/>
    </row>
    <row r="18" spans="1:13" x14ac:dyDescent="0.25">
      <c r="A18" s="5" t="s">
        <v>9</v>
      </c>
      <c r="B18" s="6"/>
      <c r="C18" s="6"/>
      <c r="D18" s="6"/>
      <c r="E18" s="6"/>
      <c r="F18" s="6"/>
      <c r="G18" s="6"/>
      <c r="H18" s="6"/>
    </row>
    <row r="19" spans="1:13" x14ac:dyDescent="0.25">
      <c r="A19" s="5" t="s">
        <v>10</v>
      </c>
      <c r="B19" s="5" t="s">
        <v>6</v>
      </c>
      <c r="C19" s="5" t="s">
        <v>3</v>
      </c>
      <c r="D19" s="5" t="s">
        <v>11</v>
      </c>
      <c r="E19" s="5" t="s">
        <v>7</v>
      </c>
      <c r="F19" s="5" t="s">
        <v>13</v>
      </c>
      <c r="G19" s="5" t="s">
        <v>12</v>
      </c>
      <c r="H19" s="5" t="s">
        <v>0</v>
      </c>
      <c r="I19" s="5" t="s">
        <v>2</v>
      </c>
    </row>
    <row r="20" spans="1:13" x14ac:dyDescent="0.25">
      <c r="A20" s="6" t="s">
        <v>298</v>
      </c>
      <c r="B20" s="6" t="s">
        <v>273</v>
      </c>
      <c r="C20" s="6" t="s">
        <v>4</v>
      </c>
      <c r="D20" s="15">
        <v>1</v>
      </c>
      <c r="E20" s="6" t="s">
        <v>31</v>
      </c>
      <c r="F20" s="6" t="s">
        <v>14</v>
      </c>
      <c r="G20" s="6"/>
      <c r="H20" s="6" t="str">
        <f>Intro!$B$3</f>
        <v>EV battery metals</v>
      </c>
    </row>
    <row r="21" spans="1:13" x14ac:dyDescent="0.25">
      <c r="A21" s="6" t="s">
        <v>27</v>
      </c>
      <c r="B21" s="6" t="s">
        <v>29</v>
      </c>
      <c r="C21" s="6" t="s">
        <v>4</v>
      </c>
      <c r="D21" s="16">
        <v>8.0799999999999952E-3</v>
      </c>
      <c r="E21" s="6" t="s">
        <v>28</v>
      </c>
      <c r="F21" s="6" t="s">
        <v>15</v>
      </c>
      <c r="G21" s="6"/>
      <c r="H21" s="6" t="str">
        <f>Intro!$B$4</f>
        <v>ecoinvent-3.10-cutoff</v>
      </c>
    </row>
    <row r="22" spans="1:13" x14ac:dyDescent="0.25">
      <c r="A22" s="6" t="s">
        <v>98</v>
      </c>
      <c r="B22" s="6" t="s">
        <v>99</v>
      </c>
      <c r="C22" s="6" t="s">
        <v>24</v>
      </c>
      <c r="D22" s="15">
        <v>1.2809120000000001</v>
      </c>
      <c r="E22" s="6" t="s">
        <v>31</v>
      </c>
      <c r="F22" s="6" t="s">
        <v>15</v>
      </c>
      <c r="G22" s="6"/>
      <c r="H22" s="6" t="str">
        <f>Intro!$B$4</f>
        <v>ecoinvent-3.10-cutoff</v>
      </c>
      <c r="I22" s="6"/>
      <c r="J22" s="6"/>
      <c r="K22" s="6"/>
      <c r="L22" s="6"/>
      <c r="M22" s="6"/>
    </row>
    <row r="23" spans="1:13" x14ac:dyDescent="0.25">
      <c r="A23" s="6" t="s">
        <v>199</v>
      </c>
      <c r="B23" s="6" t="s">
        <v>57</v>
      </c>
      <c r="C23" s="6" t="s">
        <v>18</v>
      </c>
      <c r="D23" s="15">
        <v>6.1818181818181731E-2</v>
      </c>
      <c r="E23" s="6" t="s">
        <v>8</v>
      </c>
      <c r="F23" s="6" t="s">
        <v>15</v>
      </c>
      <c r="G23" s="6"/>
      <c r="H23" s="6" t="str">
        <f>Intro!$B$4</f>
        <v>ecoinvent-3.10-cutoff</v>
      </c>
    </row>
    <row r="24" spans="1:13" s="4" customFormat="1" x14ac:dyDescent="0.25">
      <c r="A24" s="8"/>
      <c r="B24" s="8"/>
      <c r="C24" s="8"/>
      <c r="D24" s="8"/>
      <c r="E24" s="8"/>
      <c r="F24" s="8"/>
      <c r="G24" s="8"/>
      <c r="H24" s="8"/>
    </row>
    <row r="25" spans="1:13" x14ac:dyDescent="0.25">
      <c r="A25" s="5" t="s">
        <v>1</v>
      </c>
      <c r="B25" s="5" t="s">
        <v>525</v>
      </c>
      <c r="C25" s="5"/>
      <c r="D25" s="5"/>
      <c r="E25" s="5"/>
      <c r="F25" s="5"/>
      <c r="G25" s="5"/>
      <c r="H25" s="5"/>
      <c r="I25" s="1"/>
    </row>
    <row r="26" spans="1:13" x14ac:dyDescent="0.25">
      <c r="A26" s="5" t="s">
        <v>6</v>
      </c>
      <c r="B26" s="6" t="s">
        <v>211</v>
      </c>
      <c r="C26" s="6"/>
      <c r="D26" s="6"/>
      <c r="E26" s="6"/>
      <c r="F26" s="6"/>
      <c r="G26" s="6"/>
      <c r="H26" s="6"/>
    </row>
    <row r="27" spans="1:13" x14ac:dyDescent="0.25">
      <c r="A27" s="5" t="s">
        <v>3</v>
      </c>
      <c r="B27" s="6" t="s">
        <v>18</v>
      </c>
      <c r="C27" s="6"/>
      <c r="D27" s="6"/>
      <c r="E27" s="6"/>
      <c r="F27" s="6"/>
      <c r="G27" s="6"/>
      <c r="H27" s="6"/>
    </row>
    <row r="28" spans="1:13" x14ac:dyDescent="0.25">
      <c r="A28" s="5" t="s">
        <v>11</v>
      </c>
      <c r="B28" s="6">
        <v>1</v>
      </c>
      <c r="C28" s="6"/>
      <c r="D28" s="6"/>
      <c r="E28" s="6"/>
      <c r="F28" s="6"/>
      <c r="G28" s="6"/>
      <c r="H28" s="6"/>
    </row>
    <row r="29" spans="1:13" x14ac:dyDescent="0.25">
      <c r="A29" s="5" t="s">
        <v>7</v>
      </c>
      <c r="B29" s="6" t="s">
        <v>31</v>
      </c>
      <c r="C29" s="6"/>
      <c r="D29" s="6"/>
      <c r="E29" s="6"/>
      <c r="F29" s="6"/>
      <c r="G29" s="6"/>
      <c r="H29" s="6"/>
    </row>
    <row r="30" spans="1:13" x14ac:dyDescent="0.25">
      <c r="A30" s="5" t="s">
        <v>2</v>
      </c>
      <c r="B30" s="6" t="s">
        <v>526</v>
      </c>
      <c r="C30" s="6"/>
      <c r="D30" s="6"/>
      <c r="E30" s="6"/>
      <c r="F30" s="6"/>
      <c r="G30" s="6"/>
      <c r="H30" s="6"/>
    </row>
    <row r="31" spans="1:13" x14ac:dyDescent="0.25">
      <c r="A31" s="5" t="s">
        <v>9</v>
      </c>
      <c r="B31" s="6"/>
      <c r="C31" s="6"/>
      <c r="D31" s="6"/>
      <c r="E31" s="6"/>
      <c r="F31" s="6"/>
      <c r="G31" s="6"/>
      <c r="H31" s="6"/>
    </row>
    <row r="32" spans="1:13" x14ac:dyDescent="0.25">
      <c r="A32" s="5" t="s">
        <v>10</v>
      </c>
      <c r="B32" s="5" t="s">
        <v>6</v>
      </c>
      <c r="C32" s="5" t="s">
        <v>3</v>
      </c>
      <c r="D32" s="5" t="s">
        <v>11</v>
      </c>
      <c r="E32" s="5" t="s">
        <v>7</v>
      </c>
      <c r="F32" s="5" t="s">
        <v>13</v>
      </c>
      <c r="G32" s="5" t="s">
        <v>12</v>
      </c>
      <c r="H32" s="5" t="s">
        <v>0</v>
      </c>
      <c r="I32" s="5" t="s">
        <v>2</v>
      </c>
    </row>
    <row r="33" spans="1:8" x14ac:dyDescent="0.25">
      <c r="A33" s="6" t="s">
        <v>525</v>
      </c>
      <c r="B33" s="6" t="s">
        <v>211</v>
      </c>
      <c r="C33" s="6" t="s">
        <v>18</v>
      </c>
      <c r="D33" s="15">
        <v>1</v>
      </c>
      <c r="E33" s="6" t="s">
        <v>31</v>
      </c>
      <c r="F33" s="6" t="s">
        <v>14</v>
      </c>
      <c r="G33" s="6"/>
      <c r="H33" s="6" t="str">
        <f>Intro!$B$3</f>
        <v>EV battery metals</v>
      </c>
    </row>
    <row r="34" spans="1:8" x14ac:dyDescent="0.25">
      <c r="A34" s="6" t="s">
        <v>27</v>
      </c>
      <c r="B34" s="6" t="s">
        <v>29</v>
      </c>
      <c r="C34" s="6" t="s">
        <v>18</v>
      </c>
      <c r="D34" s="15">
        <f>1/0.9</f>
        <v>1.1111111111111112</v>
      </c>
      <c r="E34" s="6" t="s">
        <v>28</v>
      </c>
      <c r="F34" s="6" t="s">
        <v>15</v>
      </c>
      <c r="G34" s="6"/>
      <c r="H34" s="6" t="str">
        <f>Intro!$B$4</f>
        <v>ecoinvent-3.10-cutoff</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20"/>
  <sheetViews>
    <sheetView topLeftCell="B1" workbookViewId="0">
      <selection activeCell="E15" sqref="E15"/>
    </sheetView>
  </sheetViews>
  <sheetFormatPr defaultRowHeight="15" x14ac:dyDescent="0.25"/>
  <cols>
    <col min="1" max="1" width="21.28515625" style="18" customWidth="1"/>
    <col min="2" max="2" width="82.140625" style="18" bestFit="1" customWidth="1"/>
    <col min="3" max="3" width="34.85546875" style="18" bestFit="1" customWidth="1"/>
    <col min="4" max="4" width="9.140625" style="18"/>
    <col min="5" max="5" width="11.7109375" style="18" customWidth="1"/>
    <col min="6" max="6" width="13.7109375" style="18" customWidth="1"/>
  </cols>
  <sheetData>
    <row r="1" spans="1:6" x14ac:dyDescent="0.25">
      <c r="A1" s="6" t="s">
        <v>100</v>
      </c>
    </row>
    <row r="2" spans="1:6" x14ac:dyDescent="0.25">
      <c r="A2" s="20" t="s">
        <v>216</v>
      </c>
      <c r="B2" s="20" t="s">
        <v>10</v>
      </c>
      <c r="C2" s="20" t="s">
        <v>6</v>
      </c>
      <c r="D2" s="20" t="s">
        <v>3</v>
      </c>
      <c r="E2" s="20" t="s">
        <v>11</v>
      </c>
      <c r="F2" s="20" t="s">
        <v>217</v>
      </c>
    </row>
    <row r="3" spans="1:6" x14ac:dyDescent="0.25">
      <c r="A3" s="22" t="s">
        <v>223</v>
      </c>
      <c r="B3" s="22" t="s">
        <v>270</v>
      </c>
      <c r="C3" s="22" t="s">
        <v>271</v>
      </c>
      <c r="D3" s="22" t="s">
        <v>102</v>
      </c>
      <c r="E3" s="23">
        <v>1</v>
      </c>
      <c r="F3" s="22" t="s">
        <v>218</v>
      </c>
    </row>
    <row r="4" spans="1:6" x14ac:dyDescent="0.25">
      <c r="A4" s="18" t="s">
        <v>223</v>
      </c>
      <c r="B4" s="18" t="s">
        <v>267</v>
      </c>
      <c r="C4" s="18" t="s">
        <v>121</v>
      </c>
      <c r="D4" s="18" t="s">
        <v>102</v>
      </c>
      <c r="E4" s="19">
        <f>'Lithium - Brine'!D12</f>
        <v>1.05</v>
      </c>
      <c r="F4" s="18" t="s">
        <v>218</v>
      </c>
    </row>
    <row r="5" spans="1:6" x14ac:dyDescent="0.25">
      <c r="A5" s="18" t="s">
        <v>223</v>
      </c>
      <c r="B5" s="18" t="s">
        <v>268</v>
      </c>
      <c r="C5" s="18" t="s">
        <v>192</v>
      </c>
      <c r="D5" s="18" t="s">
        <v>102</v>
      </c>
      <c r="E5" s="24">
        <f>'Lithium - Brine'!D12*'Lithium - Brine'!D30</f>
        <v>22.884814780185625</v>
      </c>
      <c r="F5" s="18" t="s">
        <v>219</v>
      </c>
    </row>
    <row r="6" spans="1:6" x14ac:dyDescent="0.25">
      <c r="A6" s="18" t="s">
        <v>223</v>
      </c>
      <c r="B6" s="18" t="s">
        <v>266</v>
      </c>
      <c r="C6" s="18" t="s">
        <v>107</v>
      </c>
      <c r="D6" s="18" t="s">
        <v>102</v>
      </c>
      <c r="E6" s="19">
        <f>'Lithium - Brine'!D12*'Lithium - Brine'!D30*'Lithium - Brine'!D45</f>
        <v>3.8620076761410544</v>
      </c>
      <c r="F6" s="18" t="s">
        <v>220</v>
      </c>
    </row>
    <row r="7" spans="1:6" x14ac:dyDescent="0.25">
      <c r="A7" s="22" t="s">
        <v>249</v>
      </c>
      <c r="B7" s="22" t="s">
        <v>284</v>
      </c>
      <c r="C7" s="22" t="s">
        <v>271</v>
      </c>
      <c r="D7" s="22" t="s">
        <v>4</v>
      </c>
      <c r="E7" s="23">
        <v>1</v>
      </c>
      <c r="F7" s="22" t="s">
        <v>218</v>
      </c>
    </row>
    <row r="8" spans="1:6" x14ac:dyDescent="0.25">
      <c r="A8" s="18" t="s">
        <v>249</v>
      </c>
      <c r="B8" s="18" t="s">
        <v>224</v>
      </c>
      <c r="C8" s="18" t="s">
        <v>225</v>
      </c>
      <c r="D8" s="18" t="s">
        <v>226</v>
      </c>
      <c r="E8" s="19">
        <f>'Lithium - Spodumene'!D10</f>
        <v>6.42</v>
      </c>
      <c r="F8" s="18" t="s">
        <v>219</v>
      </c>
    </row>
    <row r="9" spans="1:6" x14ac:dyDescent="0.25">
      <c r="A9" s="22" t="s">
        <v>127</v>
      </c>
      <c r="B9" s="22" t="s">
        <v>522</v>
      </c>
      <c r="C9" s="22" t="s">
        <v>155</v>
      </c>
      <c r="D9" s="22" t="s">
        <v>4</v>
      </c>
      <c r="E9" s="23">
        <v>1</v>
      </c>
      <c r="F9" s="22" t="s">
        <v>218</v>
      </c>
    </row>
    <row r="10" spans="1:6" x14ac:dyDescent="0.25">
      <c r="A10" s="18" t="s">
        <v>127</v>
      </c>
      <c r="B10" s="18" t="s">
        <v>520</v>
      </c>
      <c r="C10" s="18" t="s">
        <v>139</v>
      </c>
      <c r="D10" s="18" t="s">
        <v>135</v>
      </c>
      <c r="E10" s="19">
        <f>Cobalt!D10</f>
        <v>1.1000000000000001</v>
      </c>
      <c r="F10" s="18" t="s">
        <v>219</v>
      </c>
    </row>
    <row r="11" spans="1:6" x14ac:dyDescent="0.25">
      <c r="A11" s="18" t="s">
        <v>127</v>
      </c>
      <c r="B11" s="18" t="s">
        <v>518</v>
      </c>
      <c r="C11" s="18" t="s">
        <v>136</v>
      </c>
      <c r="D11" s="18" t="s">
        <v>135</v>
      </c>
      <c r="E11" s="19">
        <f>Cobalt!D10*Cobalt!D41</f>
        <v>50.6</v>
      </c>
      <c r="F11" s="18" t="s">
        <v>220</v>
      </c>
    </row>
    <row r="12" spans="1:6" x14ac:dyDescent="0.25">
      <c r="A12" s="22" t="s">
        <v>128</v>
      </c>
      <c r="B12" s="22" t="s">
        <v>467</v>
      </c>
      <c r="C12" s="22" t="s">
        <v>420</v>
      </c>
      <c r="D12" s="22" t="s">
        <v>18</v>
      </c>
      <c r="E12" s="23">
        <v>1</v>
      </c>
      <c r="F12" s="22" t="s">
        <v>218</v>
      </c>
    </row>
    <row r="13" spans="1:6" x14ac:dyDescent="0.25">
      <c r="A13" s="18" t="s">
        <v>128</v>
      </c>
      <c r="B13" s="18" t="s">
        <v>437</v>
      </c>
      <c r="C13" s="18" t="s">
        <v>422</v>
      </c>
      <c r="D13" s="18" t="s">
        <v>18</v>
      </c>
      <c r="E13" s="19">
        <f>Nickel!D10</f>
        <v>2.08</v>
      </c>
      <c r="F13" s="18" t="s">
        <v>218</v>
      </c>
    </row>
    <row r="14" spans="1:6" x14ac:dyDescent="0.25">
      <c r="A14" s="18" t="s">
        <v>128</v>
      </c>
      <c r="B14" s="18" t="s">
        <v>424</v>
      </c>
      <c r="C14" s="18" t="s">
        <v>426</v>
      </c>
      <c r="D14" s="18" t="s">
        <v>18</v>
      </c>
      <c r="E14" s="19">
        <f>Nickel!D10*Nickel!D88</f>
        <v>4.3680000000000003</v>
      </c>
      <c r="F14" s="18" t="s">
        <v>219</v>
      </c>
    </row>
    <row r="15" spans="1:6" x14ac:dyDescent="0.25">
      <c r="A15" s="18" t="s">
        <v>128</v>
      </c>
      <c r="B15" s="18" t="s">
        <v>425</v>
      </c>
      <c r="C15" s="18" t="s">
        <v>423</v>
      </c>
      <c r="D15" s="18" t="s">
        <v>18</v>
      </c>
      <c r="E15" s="19">
        <f>Nickel!D10*Nickel!D88*Nickel!D168</f>
        <v>12.012</v>
      </c>
      <c r="F15" s="18" t="s">
        <v>220</v>
      </c>
    </row>
    <row r="16" spans="1:6" x14ac:dyDescent="0.25">
      <c r="A16" s="22" t="s">
        <v>215</v>
      </c>
      <c r="B16" s="22" t="s">
        <v>180</v>
      </c>
      <c r="C16" s="22" t="s">
        <v>181</v>
      </c>
      <c r="D16" s="22" t="s">
        <v>4</v>
      </c>
      <c r="E16" s="23">
        <v>1</v>
      </c>
      <c r="F16" s="22" t="s">
        <v>218</v>
      </c>
    </row>
    <row r="17" spans="1:6" x14ac:dyDescent="0.25">
      <c r="A17" s="18" t="s">
        <v>215</v>
      </c>
      <c r="B17" s="18" t="s">
        <v>182</v>
      </c>
      <c r="C17" s="18" t="s">
        <v>183</v>
      </c>
      <c r="D17" s="18" t="s">
        <v>4</v>
      </c>
      <c r="E17" s="19">
        <f>'Graphite - Natural'!D10</f>
        <v>1.01</v>
      </c>
      <c r="F17" s="18" t="s">
        <v>218</v>
      </c>
    </row>
    <row r="18" spans="1:6" x14ac:dyDescent="0.25">
      <c r="A18" s="18" t="s">
        <v>215</v>
      </c>
      <c r="B18" s="18" t="s">
        <v>62</v>
      </c>
      <c r="C18" s="18" t="s">
        <v>184</v>
      </c>
      <c r="D18" s="18" t="s">
        <v>4</v>
      </c>
      <c r="E18" s="19">
        <f>'Graphite - Natural'!D10*'Graphite - Natural'!D28</f>
        <v>1.1413</v>
      </c>
      <c r="F18" s="18" t="s">
        <v>218</v>
      </c>
    </row>
    <row r="19" spans="1:6" x14ac:dyDescent="0.25">
      <c r="A19" s="18" t="s">
        <v>215</v>
      </c>
      <c r="B19" s="18" t="s">
        <v>69</v>
      </c>
      <c r="C19" s="18" t="s">
        <v>70</v>
      </c>
      <c r="D19" s="18" t="s">
        <v>4</v>
      </c>
      <c r="E19" s="19">
        <f>'Graphite - Natural'!D10*'Graphite - Natural'!D28*'Graphite - Natural'!D49</f>
        <v>2.5336860000000003</v>
      </c>
      <c r="F19" s="18" t="s">
        <v>219</v>
      </c>
    </row>
    <row r="20" spans="1:6" x14ac:dyDescent="0.25">
      <c r="A20" s="18" t="s">
        <v>215</v>
      </c>
      <c r="B20" s="18" t="s">
        <v>75</v>
      </c>
      <c r="C20" s="18" t="s">
        <v>76</v>
      </c>
      <c r="D20" s="18" t="s">
        <v>4</v>
      </c>
      <c r="E20" s="19">
        <f>'Graphite - Natural'!D10*'Graphite - Natural'!D28*'Graphite - Natural'!D49*'Graphite - Natural'!D62</f>
        <v>24.298048740000002</v>
      </c>
      <c r="F20" s="18" t="s">
        <v>220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F28"/>
  <sheetViews>
    <sheetView workbookViewId="0">
      <selection activeCell="D47" sqref="D47"/>
    </sheetView>
  </sheetViews>
  <sheetFormatPr defaultRowHeight="15" x14ac:dyDescent="0.25"/>
  <cols>
    <col min="1" max="1" width="22.42578125" customWidth="1"/>
    <col min="2" max="2" width="24.42578125" bestFit="1" customWidth="1"/>
    <col min="3" max="3" width="17.85546875" style="18" customWidth="1"/>
    <col min="4" max="4" width="14.5703125" style="18" customWidth="1"/>
    <col min="5" max="5" width="13.85546875" style="18" customWidth="1"/>
    <col min="6" max="6" width="9.140625" style="18"/>
  </cols>
  <sheetData>
    <row r="1" spans="1:6" x14ac:dyDescent="0.25">
      <c r="A1" t="s">
        <v>100</v>
      </c>
    </row>
    <row r="3" spans="1:6" ht="21" x14ac:dyDescent="0.35">
      <c r="A3" s="25" t="s">
        <v>260</v>
      </c>
    </row>
    <row r="5" spans="1:6" x14ac:dyDescent="0.25">
      <c r="A5" t="s">
        <v>252</v>
      </c>
      <c r="B5" t="s">
        <v>257</v>
      </c>
      <c r="C5" s="18" t="s">
        <v>254</v>
      </c>
      <c r="D5" s="18" t="s">
        <v>255</v>
      </c>
      <c r="E5" s="18" t="s">
        <v>256</v>
      </c>
      <c r="F5" s="18" t="s">
        <v>259</v>
      </c>
    </row>
    <row r="6" spans="1:6" x14ac:dyDescent="0.25">
      <c r="A6" t="s">
        <v>253</v>
      </c>
      <c r="B6" t="s">
        <v>258</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6" x14ac:dyDescent="0.25">
      <c r="A7" t="s">
        <v>261</v>
      </c>
      <c r="B7" t="s">
        <v>258</v>
      </c>
      <c r="C7" s="50">
        <f>'Lithium - Spodumene'!D10*'Lithium - Spodumene'!D56/3.6</f>
        <v>0.16610191762962964</v>
      </c>
      <c r="D7" s="50"/>
      <c r="E7" s="19">
        <f>'Lithium - Spodumene'!D11</f>
        <v>3.5</v>
      </c>
      <c r="F7" s="21">
        <f t="shared" ref="F7:F10" si="0">SUM(C7:E7)</f>
        <v>3.6661019176296294</v>
      </c>
    </row>
    <row r="8" spans="1:6" x14ac:dyDescent="0.25">
      <c r="A8" t="s">
        <v>127</v>
      </c>
      <c r="B8" t="s">
        <v>263</v>
      </c>
      <c r="C8" s="19">
        <v>0</v>
      </c>
      <c r="D8" s="19">
        <f>Cobalt!D10*Cobalt!D42</f>
        <v>4.51</v>
      </c>
      <c r="E8" s="19">
        <f>Cobalt!D11</f>
        <v>1.2</v>
      </c>
      <c r="F8" s="21">
        <f t="shared" si="0"/>
        <v>5.71</v>
      </c>
    </row>
    <row r="9" spans="1:6" x14ac:dyDescent="0.25">
      <c r="A9" t="s">
        <v>128</v>
      </c>
      <c r="B9" t="s">
        <v>435</v>
      </c>
      <c r="C9" s="19">
        <f>'Datasets for breakdown'!E15*Nickel!D210</f>
        <v>0.27664</v>
      </c>
      <c r="D9" s="19">
        <f>'Datasets for breakdown'!E14*Nickel!D169</f>
        <v>0.52780000000000005</v>
      </c>
      <c r="E9" s="19">
        <f>'Datasets for breakdown'!E13*Nickel!D89+'Datasets for breakdown'!E12*Nickel!D11</f>
        <v>2.3309000000000002</v>
      </c>
      <c r="F9" s="21">
        <f t="shared" si="0"/>
        <v>3.1353400000000002</v>
      </c>
    </row>
    <row r="10" spans="1:6" x14ac:dyDescent="0.25">
      <c r="A10" t="s">
        <v>262</v>
      </c>
      <c r="B10" t="s">
        <v>264</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7" spans="2:2" x14ac:dyDescent="0.25">
      <c r="B17" s="38"/>
    </row>
    <row r="24" spans="2:2" x14ac:dyDescent="0.25">
      <c r="B24" s="38"/>
    </row>
    <row r="28" spans="2:2" x14ac:dyDescent="0.25">
      <c r="B28" s="38"/>
    </row>
  </sheetData>
  <mergeCells count="1">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Lithium - Brine</vt:lpstr>
      <vt:lpstr>Lithium - Spodumene</vt:lpstr>
      <vt:lpstr>Cobalt</vt:lpstr>
      <vt:lpstr>Nickel</vt:lpstr>
      <vt:lpstr>Graphite - Natural</vt:lpstr>
      <vt:lpstr>Others</vt:lpstr>
      <vt:lpstr>Datasets for breakdown</vt:lpstr>
      <vt:lpstr>Elec 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2024-04-01T20:24:43Z</dcterms:modified>
</cp:coreProperties>
</file>