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t2dm-poltava/"/>
    </mc:Choice>
  </mc:AlternateContent>
  <xr:revisionPtr revIDLastSave="0" documentId="13_ncr:1_{072DB216-B228-6F49-9FA4-B85E8841CE83}" xr6:coauthVersionLast="36" xr6:coauthVersionMax="36" xr10:uidLastSave="{00000000-0000-0000-0000-000000000000}"/>
  <bookViews>
    <workbookView xWindow="240" yWindow="460" windowWidth="25340" windowHeight="16540" activeTab="1" xr2:uid="{00000000-000D-0000-FFFF-FFFF00000000}"/>
  </bookViews>
  <sheets>
    <sheet name="Program targeting" sheetId="1" r:id="rId1"/>
    <sheet name="Spending data" sheetId="2" r:id="rId2"/>
    <sheet name="Program effects" sheetId="3" r:id="rId3"/>
    <sheet name="#ignore - misc calcs" sheetId="4" r:id="rId4"/>
    <sheet name="#ignore - summary" sheetId="5" r:id="rId5"/>
    <sheet name="Monitoring" sheetId="6" r:id="rId6"/>
  </sheets>
  <externalReferences>
    <externalReference r:id="rId7"/>
    <externalReference r:id="rId8"/>
    <externalReference r:id="rId9"/>
    <externalReference r:id="rId10"/>
  </externalReferences>
  <definedNames>
    <definedName name="_1stLine_Home">'[1]First-line drugs'!$A$2</definedName>
    <definedName name="_1stLine_ref_BudgetMethods">[1]_ref_tables!$A$349:$A$350</definedName>
    <definedName name="_1stLine_Total">'[1]First-line drugs'!$E$157</definedName>
    <definedName name="_arr_Lab_pack">[1]_ref_tables!$A$322:$B$336</definedName>
    <definedName name="_arr_MDR_Countries">[1]_ref_tables!$A$317:$A$320</definedName>
    <definedName name="_arr_population">[1]_pop!$A$1:$AA$219</definedName>
    <definedName name="_c">'[1]Unit Costs'!$C$95</definedName>
    <definedName name="_c_eq_maint_micro">[1]_ref_tables!$B$326</definedName>
    <definedName name="_c_eq_maint_pct">'[1]Unit Costs'!$C$145</definedName>
    <definedName name="_c_eq_now_micro">[1]_ref_tables!$B$336</definedName>
    <definedName name="_c_estab">[1]_ref_tables!$B$327</definedName>
    <definedName name="_c_estab_dst">[1]_ref_tables!$B$328</definedName>
    <definedName name="_c_estab_micro">[1]_ref_tables!$B$329</definedName>
    <definedName name="_c_moto">[1]_ref_tables!#REF!</definedName>
    <definedName name="_c_proc_micro">[1]_ref_tables!$B$331</definedName>
    <definedName name="_c_use">[1]_ref_tables!$B$297</definedName>
    <definedName name="_caUVdc" comment="cost of annual UV detector calibration ">'[1]Unit Costs'!$C$127</definedName>
    <definedName name="_caUVrc" comment="cost of annual UV radiometer calibration ">'[1]Unit Costs'!$C$126</definedName>
    <definedName name="_cb">'[1]Unit Costs'!$C$109</definedName>
    <definedName name="_cbN95r" comment="cost of one box of B95 respirator">'[1]Unit Costs'!$C$130</definedName>
    <definedName name="_cbN99r" comment="cost of one box of N99 respirator">'[1]Unit Costs'!$C$131</definedName>
    <definedName name="_ccDSTmt">'[1]Unit Costs'!$C$163</definedName>
    <definedName name="_cclm">'[1]Unit Costs'!$C$152</definedName>
    <definedName name="_ccsm">'[1]Unit Costs'!$C$151</definedName>
    <definedName name="_cDSTl4d">'[1]Unit Costs'!$C$156</definedName>
    <definedName name="_cDSTlfi">'[1]Unit Costs'!$C$157</definedName>
    <definedName name="_cDSTs">'[1]Unit Costs'!$C$155</definedName>
    <definedName name="_cftk" comment="cost of one fit resting kit">'[1]Unit Costs'!$C$132</definedName>
    <definedName name="_cg" comment="cost of one gown">'[1]Unit Costs'!$C$133</definedName>
    <definedName name="_cgo" comment="cost of one gogle">'[1]Unit Costs'!$C$135</definedName>
    <definedName name="_ch" comment="chair">'[1]Unit Costs'!$C$101</definedName>
    <definedName name="_CH_Home">[1]Childhood!$A$2</definedName>
    <definedName name="_CH_Total">[1]Childhood!$E$92</definedName>
    <definedName name="_ch_use">[1]_ref_tables!$B$296</definedName>
    <definedName name="_chc" comment="cost of one hair cover">'[1]Unit Costs'!$C$136</definedName>
    <definedName name="_chk_1stlinedrugs">'[1]First-line drugs'!$E$3</definedName>
    <definedName name="_chk_Child">[1]Childhood!$G$3</definedName>
    <definedName name="_chk_costs">'[1]Unit Costs'!$D$10</definedName>
    <definedName name="_chk_CTBC">'[1]Community involvement'!$G$3</definedName>
    <definedName name="_chk_GHSU">'[1]Use general health services'!$E$2</definedName>
    <definedName name="_chk_HRG">'[1]High risk grups'!$F$3</definedName>
    <definedName name="_chk_IC">'[1]Infection control'!$G$3</definedName>
    <definedName name="_chk_lab">'[2]TB diagnostics'!$F$3</definedName>
    <definedName name="_chk_MDRTB">'[1]MDR TB'!$G$3</definedName>
    <definedName name="_chk_MnE">'[1]M&amp;E'!$F$3</definedName>
    <definedName name="_chk_OR">[1]OR!$H$3</definedName>
    <definedName name="_chk_Other">[1]Other!$E$1</definedName>
    <definedName name="_chk_PAL">[1]PAL!$G$3</definedName>
    <definedName name="_chk_Partnering">[1]Partnering!$G$3</definedName>
    <definedName name="_chk_PPM">[1]PPM!$G$3</definedName>
    <definedName name="_chk_prgmngsup">'[1]Management &amp; supervision'!$G$3</definedName>
    <definedName name="_chk_staff">[1]Staff!$I$3</definedName>
    <definedName name="_chk_TA">'[1]International TA'!$H$3</definedName>
    <definedName name="_chk_TBHIV">'[1]TB HIV'!$G$3</definedName>
    <definedName name="_chk_TBPatients">[1]Epidemiology!$I$1</definedName>
    <definedName name="_chk_training">[1]Training!$H$4</definedName>
    <definedName name="_ci" comment="cost of installation">'[1]Unit Costs'!$C$125</definedName>
    <definedName name="_cLPAt">'[1]Unit Costs'!$C$160</definedName>
    <definedName name="_cls" comment="cost of one lamp socket">'[1]Unit Costs'!$C$120</definedName>
    <definedName name="_CountryName">[1]Welcome!$G$9</definedName>
    <definedName name="_cpsc" comment="cost of one package of slipper/shoe cover">'[1]Unit Costs'!$C$134</definedName>
    <definedName name="_cpsm" comment="cost of one package of surgical mask ">'[1]Unit Costs'!$C$110</definedName>
    <definedName name="_cstk" comment="cost of one smoke tube kit">'[1]Unit Costs'!$C$113</definedName>
    <definedName name="_cstr">'[1]Unit Costs'!$C$114</definedName>
    <definedName name="_CTBC_Home">'[1]Community involvement'!$A$2</definedName>
    <definedName name="_CTBC_MandE">'[1]Community involvement'!#REF!</definedName>
    <definedName name="_CTBC_quality">'[1]Community involvement'!#REF!</definedName>
    <definedName name="_CTBC_Total">'[1]Community involvement'!$E$261</definedName>
    <definedName name="_ctop">'[1]Unit Costs'!$C$103</definedName>
    <definedName name="_cUVd" comment="cost of one UV detector">'[1]Unit Costs'!$C$123</definedName>
    <definedName name="_cUVGIl" comment="cost of one UVGI lamp">'[1]Unit Costs'!$C$121</definedName>
    <definedName name="_cUVGIsfhc" comment="cost of one UVGI shielded fixtures for higher ceilings">'[1]Unit Costs'!$C$118</definedName>
    <definedName name="_cUVGsflc" comment="cost of one UVGI shielded fixtures for low ceilings">'[1]Unit Costs'!$C$117</definedName>
    <definedName name="_cUVhc" comment="cost of one UV hard case">'[1]Unit Costs'!$C$124</definedName>
    <definedName name="_cUVm" comment="cost of one UV meter">'[1]Unit Costs'!$C$122</definedName>
    <definedName name="_cva" comment="cost of one vaneometer">'[1]Unit Costs'!$C$115</definedName>
    <definedName name="_cvm" comment="cost of one velocity meter">'[1]Unit Costs'!$C$116</definedName>
    <definedName name="_cXc">'[1]Unit Costs'!$C$161</definedName>
    <definedName name="_d">'[1]Unit Costs'!$C$97</definedName>
    <definedName name="_d_use">[1]_ref_tables!$B$298</definedName>
    <definedName name="_dfc">'[1]Unit Costs'!$C$20</definedName>
    <definedName name="_fp">'[1]Unit Costs'!$C$47</definedName>
    <definedName name="_fuel">'[1]Unit Costs'!$C$34</definedName>
    <definedName name="_hotelcost">'[1]Unit Costs'!#REF!</definedName>
    <definedName name="_HRG_Home">'[1]High risk grups'!$A$2</definedName>
    <definedName name="_HRG_Total">'[1]High risk grups'!$E$192</definedName>
    <definedName name="_i">'[1]Unit Costs'!$C$46</definedName>
    <definedName name="_IC_Home">'[1]Infection control'!$A$2</definedName>
    <definedName name="_IC_Total">'[1]Infection control'!$E$348</definedName>
    <definedName name="_ie4">'[1]Unit Costs'!$C$24</definedName>
    <definedName name="_Implementers">[1]_ref_tables!$A$363:$A$365</definedName>
    <definedName name="_ISO3">[1]Welcome!$K$9</definedName>
    <definedName name="_Lab_Home">'[2]TB diagnostics'!$A$2</definedName>
    <definedName name="_Labitems_Home">'[1]Lab items list'!#REF!</definedName>
    <definedName name="_Labitems_National">'[1]Lab items list'!#REF!</definedName>
    <definedName name="_lb" comment="cost of one lamp ballast">'[1]Unit Costs'!$C$119</definedName>
    <definedName name="_le3">'[1]Unit Costs'!$C$25</definedName>
    <definedName name="_MDR_Home">'[1]MDR TB'!$A$2</definedName>
    <definedName name="_MDR_Infectioncontrol">'[1]MDR TB'!#REF!</definedName>
    <definedName name="_MDR_Total">'[1]MDR TB'!$E$377</definedName>
    <definedName name="_ME_Home">'[1]M&amp;E'!$A$2</definedName>
    <definedName name="_ME_Total">'[1]M&amp;E'!$E$348</definedName>
    <definedName name="_n_c">[1]_ref_tables!#REF!</definedName>
    <definedName name="_n_moto">[1]_ref_tables!#REF!</definedName>
    <definedName name="_OR_Home">[1]OR!$A$2</definedName>
    <definedName name="_OR_Total">[1]OR!$E$68</definedName>
    <definedName name="_p">'[1]Unit Costs'!$C$98</definedName>
    <definedName name="_p_use">[1]_ref_tables!$B$301</definedName>
    <definedName name="_PAL_Home">[1]PAL!$A$2</definedName>
    <definedName name="_PAL_Total">[1]PAL!$E$165</definedName>
    <definedName name="_Partner_Home">[1]Partnering!$A$2</definedName>
    <definedName name="_Partnering_Home">[1]Partnering!$A$2</definedName>
    <definedName name="_Partnering_Total">[1]Partnering!$E$141</definedName>
    <definedName name="_pd1">'[1]Unit Costs'!$C$19</definedName>
    <definedName name="_pd2">'[1]Unit Costs'!$C$18</definedName>
    <definedName name="_pd3">'[1]Unit Costs'!$C$17</definedName>
    <definedName name="_pd3.1">'[1]Unit Costs'!$C$16</definedName>
    <definedName name="_pd4">'[1]Unit Costs'!#REF!</definedName>
    <definedName name="_pd5">'[1]Unit Costs'!$C$15</definedName>
    <definedName name="_pd6">'[1]Unit Costs'!$C$14</definedName>
    <definedName name="_pnf">'[1]Unit Costs'!$C$43</definedName>
    <definedName name="_PPM_Home">[1]PPM!$A$2</definedName>
    <definedName name="_PPM_Total">[1]PPM!$E$251</definedName>
    <definedName name="_prg_maint_cost">'[1]Management &amp; supervision'!$D$328</definedName>
    <definedName name="_PrgMng_Home">'[1]Management &amp; supervision'!$A$2</definedName>
    <definedName name="_PrgMng_Total">'[1]Management &amp; supervision'!$E$626</definedName>
    <definedName name="_PSp_Home">'[1]Patient support'!$A$2</definedName>
    <definedName name="_PSp_Ptcharter">'[1]Patient support'!#REF!</definedName>
    <definedName name="_PSp_Total">'[1]Patient support'!$E$93</definedName>
    <definedName name="_r">'[1]Unit Costs'!$C$39</definedName>
    <definedName name="_RegionName">[1]Welcome!$L$9</definedName>
    <definedName name="_roomrental">'[1]Unit Costs'!$C$31</definedName>
    <definedName name="_s" comment="shelving">'[1]Unit Costs'!$C$102</definedName>
    <definedName name="_s_use">[1]_ref_tables!$B$302</definedName>
    <definedName name="_Staff_Home">[1]Staff!$A$2</definedName>
    <definedName name="_Staff_Total">[1]Staff!$G$274</definedName>
    <definedName name="_stationary">'[1]Unit Costs'!$C$33</definedName>
    <definedName name="_Status">[1]_ref_tables!$A$358:$A$360</definedName>
    <definedName name="_t">'[1]Unit Costs'!$C$99</definedName>
    <definedName name="_t_use">[1]_ref_tables!$B$303</definedName>
    <definedName name="_TA_Home">'[1]International TA'!$A$2</definedName>
    <definedName name="_TA_Total">'[1]International TA'!$E$78</definedName>
    <definedName name="_TBHIV_Home">'[1]TB HIV'!$A$2</definedName>
    <definedName name="_TBHIV_Total">'[1]TB HIV'!$E$423</definedName>
    <definedName name="_tf2">'[1]Unit Costs'!$C$27</definedName>
    <definedName name="_tf2.1">'[1]Unit Costs'!$C$26</definedName>
    <definedName name="_thotel">'[1]Unit Costs'!$C$32</definedName>
    <definedName name="_tm">'[1]Unit Costs'!$C$42</definedName>
    <definedName name="_tp1">'[1]Unit Costs'!$C$28</definedName>
    <definedName name="_Traing_Home">[1]Training!$A$2</definedName>
    <definedName name="_Traing_Total">[1]Training!$E$949</definedName>
    <definedName name="_tv">'[1]Unit Costs'!$C$30</definedName>
    <definedName name="_ucbp" comment="unit cost per bedday, primary">'[1]Unit Costs'!$C$176</definedName>
    <definedName name="_ucov" comment="unit cost per outpatient visit ">'[1]Unit Costs'!$C$179</definedName>
    <definedName name="_ucovMDRTTB" comment="unit cost per outpatient visit for MDR-TB patient">'[1]Unit Costs'!$C$187</definedName>
    <definedName name="_ups">'[1]Unit Costs'!$C$96</definedName>
    <definedName name="_ups_use">[1]_ref_tables!$B$304</definedName>
    <definedName name="_use_moto">[1]_ref_tables!#REF!</definedName>
    <definedName name="_v_use">[1]_ref_tables!$B$305</definedName>
    <definedName name="_var_1stLineDrugsSelBudgetMethod">'[1]First-line drugs'!$E$1</definedName>
    <definedName name="_var_App_Ver">[1]_settings!$C$8</definedName>
    <definedName name="_var_CTBC_SelBudgetMethod">'[1]Community involvement'!$G$1</definedName>
    <definedName name="_var_FRMSelBudgetMethod">'[1]MDR TB'!$G$1</definedName>
    <definedName name="_var_Lab_SelBudgetMethod">'[2]TB diagnostics'!$F$1</definedName>
    <definedName name="_var_MnE_SelBudgetMethod">'[1]M&amp;E'!$E$1</definedName>
    <definedName name="_var_OR_SelBudgetMethod">[1]OR!$H$1</definedName>
    <definedName name="_var_Other_SelBudgetMethod">[1]Other!#REF!</definedName>
    <definedName name="_var_PAL_SelBudgetMethod">[1]PAL!$E$2</definedName>
    <definedName name="_var_Partnering_SelBudgetMethod">[1]Partnering!$G$1</definedName>
    <definedName name="_var_PPM_SelBudgetMethod">[1]PPM!$G$1</definedName>
    <definedName name="_var_PrgMngSup_SelBudgetMethod">'[1]Management &amp; supervision'!$G$1</definedName>
    <definedName name="_var_PSp_SelBudgetMethod">'[1]Patient support'!$E$1</definedName>
    <definedName name="_var_Staff_SelBudgetMethod">[1]Staff!$I$1</definedName>
    <definedName name="_var_TA_SelBudgetMethod">'[1]International TA'!$H$1</definedName>
    <definedName name="_var_TBHIV_costpercentage">#REF!</definedName>
    <definedName name="_var_TBHIV_Prevalence">#REF!</definedName>
    <definedName name="_var_TBHIVSelBudgetMethod">'[1]TB HIV'!$G$1</definedName>
    <definedName name="_var_Training_SelBudgetMethod">[1]Training!$H$2</definedName>
    <definedName name="_Variables_Code_Name">[1]_ref_tables!$A$368:$B$444</definedName>
    <definedName name="_vs">'[1]Unit Costs'!$C$100</definedName>
    <definedName name="_w_ass_sn">[1]_ref_tables!#REF!</definedName>
    <definedName name="_w_ppm">[1]_ref_tables!#REF!</definedName>
    <definedName name="_w_superv">[1]_ref_tables!#REF!</definedName>
    <definedName name="_wtj6">'[1]Infection control'!#REF!</definedName>
    <definedName name="Abs_TB_cases">'[1]Infection control'!#REF!</definedName>
    <definedName name="annex_11">[2]CULT_NG!#REF!</definedName>
    <definedName name="Area_sq_km">'[1]Infection control'!$E$23</definedName>
    <definedName name="Average_TB_incidence">'[1]Infection control'!#REF!</definedName>
    <definedName name="cpi">'[2]4'!$D$6:$J$6</definedName>
    <definedName name="CTC_C1">[2]REF_2_CTC!$D$3</definedName>
    <definedName name="ERD">[2]Ref_4_ER!$F$10</definedName>
    <definedName name="exr">'[2]4'!$D$4:$J$4</definedName>
    <definedName name="HTML_Control">{"'Sheet1'!$A$1:$O$32"}</definedName>
    <definedName name="list_Objectives">[1]Config_Objectives!$D$4:$E$11</definedName>
    <definedName name="list_Priority">[1]Lists!$B$3:$B$5</definedName>
    <definedName name="list_Scenarios">[1]Lists!$D$3:$D$5</definedName>
    <definedName name="loss_dx">[3]Assumptions!$D$474:$I$483</definedName>
    <definedName name="loss_mdr">[3]Assumptions!$D$496:$I$505</definedName>
    <definedName name="lpa">[3]Assumptions!$D$320:$I$329</definedName>
    <definedName name="MDR_cases">'[1]Infection control'!$E$24</definedName>
    <definedName name="pct_hosp_MDR">'[1]Infection control'!$E$20</definedName>
    <definedName name="pct_hosp_TB">'[1]Infection control'!$E$19</definedName>
    <definedName name="Population">'[1]Infection control'!$E$22</definedName>
    <definedName name="scenario">'[2]TB diagnostics'!$E$8</definedName>
    <definedName name="sryu556">'[1]Infection control'!#REF!</definedName>
    <definedName name="table_ScenarioOffset">[1]Lists!$D$3:$E$5</definedName>
    <definedName name="TB_incidence_rate">'[1]Infection control'!$E$25</definedName>
  </definedNames>
  <calcPr calcId="181029"/>
</workbook>
</file>

<file path=xl/calcChain.xml><?xml version="1.0" encoding="utf-8"?>
<calcChain xmlns="http://schemas.openxmlformats.org/spreadsheetml/2006/main">
  <c r="H53" i="5" l="1"/>
  <c r="D22" i="5"/>
  <c r="D20" i="5"/>
  <c r="H27" i="5"/>
  <c r="D15" i="5"/>
  <c r="H21" i="5"/>
  <c r="D51" i="5" s="1"/>
  <c r="H24" i="5"/>
  <c r="H23" i="5"/>
  <c r="H22" i="5" s="1"/>
  <c r="D47" i="5" s="1"/>
  <c r="H48" i="2"/>
  <c r="H41" i="2"/>
  <c r="D16" i="5" l="1"/>
  <c r="D23" i="5"/>
  <c r="D53" i="5"/>
  <c r="D50" i="5"/>
  <c r="D49" i="5" s="1"/>
  <c r="D54" i="5"/>
  <c r="D52" i="5"/>
  <c r="D48" i="5"/>
  <c r="D21" i="5"/>
  <c r="D55" i="5"/>
  <c r="D24" i="5"/>
  <c r="H25" i="5"/>
  <c r="D25" i="5"/>
  <c r="H31" i="5" s="1"/>
  <c r="B17" i="4"/>
  <c r="B16" i="4"/>
  <c r="B15" i="4"/>
  <c r="H34" i="2"/>
  <c r="H6" i="2"/>
  <c r="B9" i="4"/>
  <c r="G2" i="3"/>
  <c r="H13" i="2"/>
  <c r="B10" i="4"/>
  <c r="B13" i="4"/>
  <c r="H2" i="3"/>
  <c r="H20" i="2"/>
  <c r="B11" i="4"/>
  <c r="I2" i="3"/>
  <c r="B18" i="4"/>
  <c r="B20" i="4"/>
  <c r="J8" i="5"/>
  <c r="J5" i="5"/>
  <c r="H62" i="2"/>
  <c r="H58" i="2"/>
  <c r="E58" i="5"/>
  <c r="D58" i="5" s="1"/>
  <c r="H55" i="2"/>
  <c r="H51" i="2"/>
  <c r="E57" i="5"/>
  <c r="D57" i="5" s="1"/>
  <c r="I21" i="6"/>
  <c r="O21" i="6"/>
  <c r="I22" i="6"/>
  <c r="O22" i="6"/>
  <c r="O20" i="6"/>
  <c r="I26" i="6"/>
  <c r="O26" i="6"/>
  <c r="I27" i="6"/>
  <c r="O27" i="6"/>
  <c r="I28" i="6"/>
  <c r="O28" i="6"/>
  <c r="I29" i="6"/>
  <c r="O29" i="6"/>
  <c r="I30" i="6"/>
  <c r="O30" i="6"/>
  <c r="I31" i="6"/>
  <c r="O31" i="6"/>
  <c r="O39" i="6"/>
  <c r="C55" i="5"/>
  <c r="E55" i="5" s="1"/>
  <c r="I7" i="6"/>
  <c r="O7" i="6"/>
  <c r="I8" i="6"/>
  <c r="O8" i="6"/>
  <c r="O6" i="6"/>
  <c r="I12" i="6"/>
  <c r="O12" i="6"/>
  <c r="I13" i="6"/>
  <c r="O13" i="6"/>
  <c r="I15" i="6"/>
  <c r="O15" i="6"/>
  <c r="I16" i="6"/>
  <c r="O16" i="6"/>
  <c r="I17" i="6"/>
  <c r="O17" i="6"/>
  <c r="O37" i="6"/>
  <c r="C54" i="5"/>
  <c r="E54" i="5" s="1"/>
  <c r="K21" i="6"/>
  <c r="K22" i="6"/>
  <c r="K20" i="6"/>
  <c r="K26" i="6"/>
  <c r="K27" i="6"/>
  <c r="K28" i="6"/>
  <c r="K29" i="6"/>
  <c r="K30" i="6"/>
  <c r="K31" i="6"/>
  <c r="K39" i="6"/>
  <c r="C53" i="5"/>
  <c r="E53" i="5" s="1"/>
  <c r="K7" i="6"/>
  <c r="K8" i="6"/>
  <c r="K6" i="6"/>
  <c r="K12" i="6"/>
  <c r="K13" i="6"/>
  <c r="K15" i="6"/>
  <c r="K16" i="6"/>
  <c r="K17" i="6"/>
  <c r="K37" i="6"/>
  <c r="C52" i="5"/>
  <c r="J21" i="6"/>
  <c r="J22" i="6"/>
  <c r="J20" i="6"/>
  <c r="J26" i="6"/>
  <c r="J27" i="6"/>
  <c r="J28" i="6"/>
  <c r="J29" i="6"/>
  <c r="J30" i="6"/>
  <c r="J31" i="6"/>
  <c r="J39" i="6"/>
  <c r="C51" i="5"/>
  <c r="J7" i="6"/>
  <c r="J8" i="6"/>
  <c r="J6" i="6"/>
  <c r="J12" i="6"/>
  <c r="J13" i="6"/>
  <c r="J15" i="6"/>
  <c r="J16" i="6"/>
  <c r="J17" i="6"/>
  <c r="J37" i="6"/>
  <c r="C50" i="5"/>
  <c r="E48" i="5"/>
  <c r="E47" i="5"/>
  <c r="D45" i="5"/>
  <c r="E45" i="5" s="1"/>
  <c r="D44" i="5"/>
  <c r="E44" i="5" s="1"/>
  <c r="D43" i="5"/>
  <c r="E43" i="5" s="1"/>
  <c r="H27" i="2"/>
  <c r="H23" i="2"/>
  <c r="E41" i="5"/>
  <c r="E40" i="5" s="1"/>
  <c r="C41" i="5"/>
  <c r="H16" i="2"/>
  <c r="E39" i="5"/>
  <c r="C39" i="5"/>
  <c r="D39" i="5" s="1"/>
  <c r="H9" i="2"/>
  <c r="E38" i="5"/>
  <c r="C38" i="5"/>
  <c r="H2" i="2"/>
  <c r="E37" i="5"/>
  <c r="C37" i="5"/>
  <c r="C8" i="5"/>
  <c r="C6" i="5"/>
  <c r="C5" i="5"/>
  <c r="C4" i="5"/>
  <c r="E28" i="5"/>
  <c r="E27" i="5"/>
  <c r="D27" i="5" s="1"/>
  <c r="C25" i="5"/>
  <c r="C24" i="5"/>
  <c r="E24" i="5" s="1"/>
  <c r="C23" i="5"/>
  <c r="C22" i="5"/>
  <c r="C21" i="5"/>
  <c r="C20" i="5"/>
  <c r="D13" i="5"/>
  <c r="E13" i="5" s="1"/>
  <c r="D12" i="5"/>
  <c r="E8" i="5"/>
  <c r="E6" i="5"/>
  <c r="E5" i="5"/>
  <c r="D5" i="5" s="1"/>
  <c r="E4" i="5"/>
  <c r="D42" i="5"/>
  <c r="D41" i="5"/>
  <c r="D40" i="5" s="1"/>
  <c r="H31" i="2"/>
  <c r="F3" i="4"/>
  <c r="B1" i="4"/>
  <c r="F1" i="4"/>
  <c r="E12" i="5"/>
  <c r="D11" i="5"/>
  <c r="E11" i="5" s="1"/>
  <c r="D10" i="5"/>
  <c r="E10" i="5" s="1"/>
  <c r="E7" i="5"/>
  <c r="K4" i="6"/>
  <c r="O4" i="6"/>
  <c r="I10" i="6"/>
  <c r="O10" i="6"/>
  <c r="I11" i="6"/>
  <c r="O11" i="6"/>
  <c r="I14" i="6"/>
  <c r="J14" i="6"/>
  <c r="J18" i="6"/>
  <c r="K18" i="6"/>
  <c r="O18" i="6"/>
  <c r="I24" i="6"/>
  <c r="O24" i="6"/>
  <c r="J24" i="6"/>
  <c r="K24" i="6"/>
  <c r="I25" i="6"/>
  <c r="O25" i="6"/>
  <c r="J33" i="6"/>
  <c r="K33" i="6"/>
  <c r="O33" i="6"/>
  <c r="E16" i="5"/>
  <c r="B8" i="4"/>
  <c r="D8" i="5"/>
  <c r="K10" i="6"/>
  <c r="K11" i="6"/>
  <c r="J10" i="6"/>
  <c r="K14" i="6"/>
  <c r="J11" i="6"/>
  <c r="O9" i="6"/>
  <c r="J25" i="6"/>
  <c r="O23" i="6"/>
  <c r="O40" i="6"/>
  <c r="O14" i="6"/>
  <c r="K25" i="6"/>
  <c r="K23" i="6"/>
  <c r="J23" i="6"/>
  <c r="J9" i="6"/>
  <c r="J38" i="6"/>
  <c r="K9" i="6"/>
  <c r="K38" i="6"/>
  <c r="J40" i="6"/>
  <c r="K40" i="6"/>
  <c r="O38" i="6"/>
  <c r="K13" i="3"/>
  <c r="K10" i="3"/>
  <c r="K7" i="3"/>
  <c r="K4" i="3"/>
  <c r="K1" i="3"/>
  <c r="H30" i="2"/>
  <c r="D28" i="5"/>
  <c r="H45" i="2"/>
  <c r="H44" i="2"/>
  <c r="H38" i="2"/>
  <c r="H37" i="2"/>
  <c r="A29" i="2"/>
  <c r="A14" i="3"/>
  <c r="O13" i="3"/>
  <c r="N13" i="3"/>
  <c r="M13" i="3"/>
  <c r="L13" i="3"/>
  <c r="J13" i="3"/>
  <c r="I13" i="3"/>
  <c r="H13" i="3"/>
  <c r="G13" i="3"/>
  <c r="A11" i="3"/>
  <c r="O10" i="3"/>
  <c r="N10" i="3"/>
  <c r="M10" i="3"/>
  <c r="L10" i="3"/>
  <c r="J10" i="3"/>
  <c r="I10" i="3"/>
  <c r="H10" i="3"/>
  <c r="G10" i="3"/>
  <c r="A8" i="3"/>
  <c r="O7" i="3"/>
  <c r="N7" i="3"/>
  <c r="M7" i="3"/>
  <c r="L7" i="3"/>
  <c r="J7" i="3"/>
  <c r="I7" i="3"/>
  <c r="H7" i="3"/>
  <c r="G7" i="3"/>
  <c r="A5" i="3"/>
  <c r="O4" i="3"/>
  <c r="N4" i="3"/>
  <c r="M4" i="3"/>
  <c r="L4" i="3"/>
  <c r="J4" i="3"/>
  <c r="I4" i="3"/>
  <c r="H4" i="3"/>
  <c r="G4" i="3"/>
  <c r="A2" i="3"/>
  <c r="O1" i="3"/>
  <c r="N1" i="3"/>
  <c r="M1" i="3"/>
  <c r="L1" i="3"/>
  <c r="J1" i="3"/>
  <c r="I1" i="3"/>
  <c r="H1" i="3"/>
  <c r="G1" i="3"/>
  <c r="A57" i="2"/>
  <c r="A50" i="2"/>
  <c r="A43" i="2"/>
  <c r="A36" i="2"/>
  <c r="A22" i="2"/>
  <c r="A15" i="2"/>
  <c r="A8" i="2"/>
  <c r="A1" i="2"/>
  <c r="E26" i="5"/>
  <c r="D37" i="5" l="1"/>
  <c r="D19" i="5"/>
  <c r="E51" i="5"/>
  <c r="E56" i="5"/>
  <c r="D46" i="5"/>
  <c r="E3" i="5"/>
  <c r="E50" i="5"/>
  <c r="E52" i="5"/>
  <c r="J24" i="5"/>
  <c r="J23" i="5"/>
  <c r="J21" i="5"/>
  <c r="J22" i="5"/>
  <c r="E22" i="5" s="1"/>
  <c r="D6" i="5"/>
  <c r="D4" i="5"/>
  <c r="D38" i="5"/>
  <c r="D36" i="5" s="1"/>
  <c r="J9" i="5"/>
  <c r="J10" i="5" s="1"/>
  <c r="E25" i="5"/>
  <c r="E15" i="5"/>
  <c r="E36" i="5"/>
  <c r="L21" i="5"/>
  <c r="E42" i="5"/>
  <c r="E9" i="5"/>
  <c r="E49" i="5" l="1"/>
  <c r="E21" i="5"/>
  <c r="E23" i="5"/>
  <c r="E20" i="5"/>
  <c r="E46" i="5" l="1"/>
  <c r="E59" i="5" s="1"/>
  <c r="F49" i="5" s="1"/>
  <c r="E19" i="5"/>
  <c r="E14" i="5" s="1"/>
  <c r="F37" i="5" l="1"/>
  <c r="F41" i="5"/>
  <c r="F40" i="5" s="1"/>
  <c r="F43" i="5"/>
  <c r="F38" i="5"/>
  <c r="F58" i="5"/>
  <c r="F47" i="5"/>
  <c r="F39" i="5"/>
  <c r="F57" i="5"/>
  <c r="F48" i="5"/>
  <c r="F44" i="5"/>
  <c r="F42" i="5" s="1"/>
  <c r="F45" i="5"/>
  <c r="F54" i="5"/>
  <c r="F53" i="5"/>
  <c r="F55" i="5"/>
  <c r="F50" i="5"/>
  <c r="F51" i="5"/>
  <c r="F52" i="5"/>
  <c r="E32" i="5"/>
  <c r="F13" i="5" s="1"/>
  <c r="F46" i="5" l="1"/>
  <c r="F56" i="5"/>
  <c r="F25" i="5"/>
  <c r="F11" i="5"/>
  <c r="F26" i="5"/>
  <c r="F10" i="5"/>
  <c r="F6" i="5"/>
  <c r="F16" i="5"/>
  <c r="F27" i="5"/>
  <c r="F24" i="5"/>
  <c r="F20" i="5"/>
  <c r="F22" i="5"/>
  <c r="F21" i="5"/>
  <c r="F23" i="5"/>
  <c r="F15" i="5"/>
  <c r="F14" i="5"/>
  <c r="F8" i="5"/>
  <c r="F7" i="5" s="1"/>
  <c r="F28" i="5"/>
  <c r="F5" i="5"/>
  <c r="F19" i="5"/>
  <c r="F12" i="5"/>
  <c r="F4" i="5"/>
  <c r="F36" i="5"/>
  <c r="F59" i="5" l="1"/>
  <c r="F9" i="5"/>
  <c r="F3" i="5"/>
  <c r="F3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A29" authorId="0" shapeId="0" xr:uid="{198FC5BE-A780-6346-9C1F-0116132EEE4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Includes:
</t>
        </r>
        <r>
          <rPr>
            <sz val="10"/>
            <color rgb="FF000000"/>
            <rFont val="Tahoma"/>
            <family val="2"/>
          </rPr>
          <t>• clinical exam at diagnosis</t>
        </r>
      </text>
    </comment>
  </commentList>
</comments>
</file>

<file path=xl/sharedStrings.xml><?xml version="1.0" encoding="utf-8"?>
<sst xmlns="http://schemas.openxmlformats.org/spreadsheetml/2006/main" count="505" uniqueCount="150">
  <si>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</si>
  <si>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</si>
  <si>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</si>
  <si>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</si>
  <si>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</si>
  <si>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</si>
  <si>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</si>
  <si>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</si>
  <si>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</si>
  <si>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</si>
  <si>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</si>
  <si>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</si>
  <si>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</si>
  <si>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</si>
  <si>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</si>
  <si>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</si>
  <si>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Y</t>
  </si>
  <si>
    <t>N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</si>
  <si>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</si>
  <si>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</si>
  <si>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</si>
  <si>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</si>
  <si>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</si>
  <si>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</si>
  <si>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</si>
  <si>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</si>
  <si>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</si>
  <si>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</si>
  <si>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</si>
  <si>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</si>
  <si>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</si>
  <si>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</si>
  <si>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</si>
  <si>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</si>
  <si>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</si>
  <si>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</si>
  <si>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</si>
  <si>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</si>
  <si>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</si>
  <si>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Treatment failure rate</t>
  </si>
  <si>
    <t>Proportion of those experiencing treatment failure who are offered support</t>
  </si>
  <si>
    <t>Blood glucose test (PHC level)</t>
  </si>
  <si>
    <t>Blood glucose test (Feldsher post family nurse)</t>
  </si>
  <si>
    <t>Blood glucose test (outreach/community-based)</t>
  </si>
  <si>
    <t>Confirmatory test</t>
  </si>
  <si>
    <t>Initiation</t>
  </si>
  <si>
    <t>Annual number screened positive</t>
  </si>
  <si>
    <t>Annual number of new diagnoses</t>
  </si>
  <si>
    <t>Annual number newly initiated onto treatment</t>
  </si>
  <si>
    <t>Number screened in 2016</t>
  </si>
  <si>
    <t>Number diagnosed in 2016</t>
  </si>
  <si>
    <t>Number initiated in 2016</t>
  </si>
  <si>
    <t>Number with treatment failure in 2016</t>
  </si>
  <si>
    <t>Screening scale factor</t>
  </si>
  <si>
    <t>Estimated screening coverage denominator 2016</t>
  </si>
  <si>
    <t>2016 coverage -- PHC</t>
  </si>
  <si>
    <t>2016 coverage -- Feldsher</t>
  </si>
  <si>
    <t>2016 coverage -- outreach</t>
  </si>
  <si>
    <t>Parameter source pop size (????)</t>
  </si>
  <si>
    <t>Final outcome (???)</t>
  </si>
  <si>
    <t>Actual outcome</t>
  </si>
  <si>
    <t>Number screened positive -- PHC</t>
  </si>
  <si>
    <t>Number screened positive -- Feldsher</t>
  </si>
  <si>
    <t>Number screened positive -- outreach</t>
  </si>
  <si>
    <t>Number screened positive -- TOTAL</t>
  </si>
  <si>
    <t>Required outcome -- PHC</t>
  </si>
  <si>
    <t>Required outcome -- Feldsher</t>
  </si>
  <si>
    <t>Required outcome -- outreach</t>
  </si>
  <si>
    <t>Confirmatory test (oral glucose tolerance test)</t>
  </si>
  <si>
    <t>IEC through residential school/courses</t>
  </si>
  <si>
    <t>Enhanced adherence conselling at PHC clinic</t>
  </si>
  <si>
    <t>Enhanced adherence conselling at Felsher</t>
  </si>
  <si>
    <t>Provision of diary and glucometer at initiation</t>
  </si>
  <si>
    <t>Estimated baseline spend (2016)</t>
  </si>
  <si>
    <t>Estimated number who received service (2016)</t>
  </si>
  <si>
    <t>Medication to manage hypertension and CVD risk</t>
  </si>
  <si>
    <t>New sample transport system (wrapped into overhead for now)</t>
  </si>
  <si>
    <t>There are also liver enzymes and clotting tested but not for all</t>
  </si>
  <si>
    <t>Not included:</t>
  </si>
  <si>
    <t>Not included as of now</t>
  </si>
  <si>
    <t>Extra meds</t>
  </si>
  <si>
    <t>To alternative insulin?</t>
  </si>
  <si>
    <t>To insulin</t>
  </si>
  <si>
    <t>To oral</t>
  </si>
  <si>
    <t>Medication scale-up</t>
  </si>
  <si>
    <t>Urine test</t>
  </si>
  <si>
    <t>(Guideline suggests full lipid profile)</t>
  </si>
  <si>
    <t>Cholesterol test /year</t>
  </si>
  <si>
    <t>(Hospitalised patients always get HbA1C done)</t>
  </si>
  <si>
    <t>HbA1C test /year</t>
  </si>
  <si>
    <t>OGTT mainly for those not controlled, prior to HbA1C</t>
  </si>
  <si>
    <t>Oral Glucose Tolerance Test</t>
  </si>
  <si>
    <t>Fasting plasma glucose/ year</t>
  </si>
  <si>
    <t>Uncontrolled trigger higher clinical exam costs compared to controlled (incl. as in-patients at times)</t>
  </si>
  <si>
    <t>Clinical exam /year</t>
  </si>
  <si>
    <t xml:space="preserve">      Consultations/yr (clinic nurse)</t>
  </si>
  <si>
    <t xml:space="preserve">      Consultations/yr (family doctor)</t>
  </si>
  <si>
    <t>PHC-based model</t>
  </si>
  <si>
    <t>Annual consultation cost: PHC-based model</t>
  </si>
  <si>
    <t xml:space="preserve">     Consultations/yr (family doctor)</t>
  </si>
  <si>
    <t xml:space="preserve">     Consultations/yr (endocrinologist)</t>
  </si>
  <si>
    <t>Specialist-led model</t>
  </si>
  <si>
    <t>Annual consultation cost: With endocrinologist</t>
  </si>
  <si>
    <t>Not Gluce controlled</t>
  </si>
  <si>
    <t>(OGTT mainly for those not controlled, prior to HbA1C)</t>
  </si>
  <si>
    <t>Patients on insulin have vascular damage and overall more costs for foot, eye and kidney exams over a 1 year period</t>
  </si>
  <si>
    <t>Glucose controlled</t>
  </si>
  <si>
    <t>n/a</t>
  </si>
  <si>
    <t>Anti-diabetes medication</t>
  </si>
  <si>
    <t>Insulin</t>
  </si>
  <si>
    <t>Oral</t>
  </si>
  <si>
    <t>No pharma</t>
  </si>
  <si>
    <t>Complicated (vascular damage)</t>
  </si>
  <si>
    <t>Uncomplicated (no vascular damage)</t>
  </si>
  <si>
    <t>3. ESTIMATED ANNUAL COST PER PATIENT</t>
  </si>
  <si>
    <t>2. UNIT COST</t>
  </si>
  <si>
    <t>1. UNITS</t>
  </si>
  <si>
    <t>Non-pharma, glucose controlled</t>
  </si>
  <si>
    <t>Non-pharma, not glucose controlled</t>
  </si>
  <si>
    <t>Oral, glucose controlled</t>
  </si>
  <si>
    <t>Oral, not glucose controlled</t>
  </si>
  <si>
    <t>Insulin, glucose controlled</t>
  </si>
  <si>
    <t>Insulin, not glucose controlled</t>
  </si>
  <si>
    <t>Endo</t>
  </si>
  <si>
    <t>FD</t>
  </si>
  <si>
    <t>IEC through PHC clinic staff</t>
  </si>
  <si>
    <t>Annual co-payments for oral medication</t>
  </si>
  <si>
    <t>Annual co-payments for insulin</t>
  </si>
  <si>
    <t>Clinical exam at diagnosis</t>
  </si>
  <si>
    <t>Annual patient monitoring costs</t>
  </si>
  <si>
    <t>TOTAL</t>
  </si>
  <si>
    <t>Screening</t>
  </si>
  <si>
    <t>Diagnosis</t>
  </si>
  <si>
    <t>Maintenance</t>
  </si>
  <si>
    <t>Adherence</t>
  </si>
  <si>
    <t>non-pharma</t>
  </si>
  <si>
    <t>insulin</t>
  </si>
  <si>
    <t>oral</t>
  </si>
  <si>
    <t>SPEC</t>
  </si>
  <si>
    <t>Estimated total population (Poltava) in 2015</t>
  </si>
  <si>
    <t>Share of total pop in Poltava in 2015</t>
  </si>
  <si>
    <t>Estimated total population (Ukraine) in 2015</t>
  </si>
  <si>
    <t>Total Ukraine spend (USD)</t>
  </si>
  <si>
    <t>USD-UAH exchange rate</t>
  </si>
  <si>
    <t>Total Ukraine spend (UAH)</t>
  </si>
  <si>
    <t>Total desired Poltava spend (UAH)</t>
  </si>
  <si>
    <t>Total desired Poltava spend (USD)</t>
  </si>
  <si>
    <t>Number screened positive in 2016</t>
  </si>
  <si>
    <t>insulin+oral</t>
  </si>
  <si>
    <t>Annual insulin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</si>
</sst>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U_S_$_-;\-* #,##0.00\ _U_S_$_-;_-* &quot;-&quot;??\ _U_S_$_-;_-@_-"/>
    <numFmt numFmtId="164" formatCode="_-* #,##0.00\ _k_r_._-;\-* #,##0.00\ _k_r_._-;_-* &quot;-&quot;??\ _k_r_._-;_-@_-"/>
    <numFmt numFmtId="165" formatCode="_-* #,##0\ _k_r_._-;\-* #,##0\ _k_r_._-;_-* &quot;-&quot;??\ _k_r_._-;_-@_-"/>
    <numFmt numFmtId="166" formatCode="_-* #,##0.000\ _k_r_._-;\-* #,##0.000\ _k_r_._-;_-* &quot;-&quot;??\ _k_r_._-;_-@_-"/>
    <numFmt numFmtId="167" formatCode="_-* #,##0\ _k_r_._-;\-* #,##0\ _k_r_._-;_-* &quot;-&quot;???\ _k_r_._-;_-@_-"/>
    <numFmt numFmtId="168" formatCode="0.000%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70C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13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3" borderId="2" xfId="0" applyFill="1" applyBorder="1" applyAlignment="1">
      <alignment wrapText="1"/>
    </xf>
    <xf numFmtId="0" fontId="0" fillId="2" borderId="0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165" fontId="0" fillId="0" borderId="0" xfId="1" applyNumberFormat="1" applyFont="1"/>
    <xf numFmtId="10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2" fontId="0" fillId="3" borderId="2" xfId="0" applyNumberFormat="1" applyFill="1" applyBorder="1" applyAlignment="1">
      <alignment wrapText="1"/>
    </xf>
    <xf numFmtId="167" fontId="0" fillId="0" borderId="0" xfId="0" applyNumberFormat="1"/>
    <xf numFmtId="0" fontId="0" fillId="0" borderId="0" xfId="0" applyAlignment="1"/>
    <xf numFmtId="165" fontId="0" fillId="0" borderId="0" xfId="1" applyNumberFormat="1" applyFont="1" applyAlignment="1">
      <alignment wrapText="1"/>
    </xf>
    <xf numFmtId="0" fontId="5" fillId="0" borderId="0" xfId="3"/>
    <xf numFmtId="0" fontId="6" fillId="0" borderId="0" xfId="3" applyFont="1"/>
    <xf numFmtId="0" fontId="7" fillId="0" borderId="3" xfId="3" applyFont="1" applyBorder="1"/>
    <xf numFmtId="0" fontId="5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/>
    <xf numFmtId="0" fontId="10" fillId="0" borderId="0" xfId="3" applyFont="1"/>
    <xf numFmtId="0" fontId="6" fillId="0" borderId="0" xfId="3" applyFont="1" applyAlignment="1">
      <alignment vertical="center"/>
    </xf>
    <xf numFmtId="1" fontId="5" fillId="0" borderId="3" xfId="3" applyNumberFormat="1" applyFont="1" applyBorder="1" applyAlignment="1">
      <alignment horizontal="center" vertical="center"/>
    </xf>
    <xf numFmtId="9" fontId="5" fillId="6" borderId="3" xfId="3" applyNumberFormat="1" applyFill="1" applyBorder="1" applyAlignment="1">
      <alignment horizontal="center"/>
    </xf>
    <xf numFmtId="0" fontId="5" fillId="6" borderId="3" xfId="3" applyFill="1" applyBorder="1" applyAlignment="1">
      <alignment horizontal="center"/>
    </xf>
    <xf numFmtId="0" fontId="5" fillId="0" borderId="3" xfId="3" applyBorder="1"/>
    <xf numFmtId="9" fontId="5" fillId="0" borderId="3" xfId="3" applyNumberFormat="1" applyBorder="1" applyAlignment="1">
      <alignment horizontal="center"/>
    </xf>
    <xf numFmtId="0" fontId="5" fillId="0" borderId="3" xfId="3" applyBorder="1" applyAlignment="1">
      <alignment horizontal="center"/>
    </xf>
    <xf numFmtId="0" fontId="5" fillId="0" borderId="0" xfId="3" applyAlignment="1">
      <alignment wrapText="1"/>
    </xf>
    <xf numFmtId="0" fontId="6" fillId="0" borderId="0" xfId="3" applyFont="1" applyAlignment="1">
      <alignment wrapText="1"/>
    </xf>
    <xf numFmtId="0" fontId="5" fillId="6" borderId="3" xfId="3" applyFill="1" applyBorder="1" applyAlignment="1">
      <alignment horizontal="center" vertical="center" wrapText="1"/>
    </xf>
    <xf numFmtId="0" fontId="5" fillId="0" borderId="3" xfId="3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6" borderId="3" xfId="3" applyFont="1" applyFill="1" applyBorder="1" applyAlignment="1">
      <alignment horizontal="center" vertical="center" wrapText="1"/>
    </xf>
    <xf numFmtId="0" fontId="5" fillId="8" borderId="3" xfId="3" applyFill="1" applyBorder="1" applyAlignment="1">
      <alignment horizontal="center" vertical="center" wrapText="1"/>
    </xf>
    <xf numFmtId="0" fontId="5" fillId="0" borderId="3" xfId="3" applyFill="1" applyBorder="1" applyAlignment="1">
      <alignment wrapText="1"/>
    </xf>
    <xf numFmtId="1" fontId="13" fillId="7" borderId="3" xfId="3" applyNumberFormat="1" applyFont="1" applyFill="1" applyBorder="1" applyAlignment="1">
      <alignment horizontal="center" vertical="center"/>
    </xf>
    <xf numFmtId="0" fontId="5" fillId="6" borderId="3" xfId="3" applyFill="1" applyBorder="1" applyAlignment="1">
      <alignment horizontal="center" vertical="center"/>
    </xf>
    <xf numFmtId="4" fontId="10" fillId="0" borderId="3" xfId="3" applyNumberFormat="1" applyFont="1" applyBorder="1" applyAlignment="1">
      <alignment horizontal="center" vertical="center"/>
    </xf>
    <xf numFmtId="0" fontId="5" fillId="0" borderId="3" xfId="3" applyBorder="1" applyAlignment="1">
      <alignment horizontal="center" vertical="center"/>
    </xf>
    <xf numFmtId="0" fontId="5" fillId="0" borderId="3" xfId="3" applyFont="1" applyBorder="1"/>
    <xf numFmtId="0" fontId="5" fillId="6" borderId="3" xfId="3" applyFont="1" applyFill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0" fontId="5" fillId="0" borderId="3" xfId="3" applyFill="1" applyBorder="1" applyAlignment="1">
      <alignment horizontal="center" vertical="center"/>
    </xf>
    <xf numFmtId="0" fontId="5" fillId="7" borderId="0" xfId="3" applyFill="1"/>
    <xf numFmtId="0" fontId="14" fillId="7" borderId="0" xfId="3" applyFont="1" applyFill="1"/>
    <xf numFmtId="4" fontId="15" fillId="6" borderId="3" xfId="3" applyNumberFormat="1" applyFont="1" applyFill="1" applyBorder="1" applyAlignment="1">
      <alignment horizontal="center" vertical="center" wrapText="1"/>
    </xf>
    <xf numFmtId="0" fontId="13" fillId="0" borderId="3" xfId="3" applyFont="1" applyBorder="1"/>
    <xf numFmtId="0" fontId="15" fillId="6" borderId="3" xfId="3" applyFont="1" applyFill="1" applyBorder="1" applyAlignment="1">
      <alignment horizontal="center" vertical="center" wrapText="1"/>
    </xf>
    <xf numFmtId="0" fontId="13" fillId="0" borderId="3" xfId="3" applyFont="1" applyFill="1" applyBorder="1"/>
    <xf numFmtId="2" fontId="5" fillId="6" borderId="3" xfId="3" applyNumberFormat="1" applyFont="1" applyFill="1" applyBorder="1" applyAlignment="1">
      <alignment horizontal="center" vertical="center"/>
    </xf>
    <xf numFmtId="0" fontId="10" fillId="6" borderId="3" xfId="3" applyFont="1" applyFill="1" applyBorder="1" applyAlignment="1">
      <alignment horizontal="center" vertical="center"/>
    </xf>
    <xf numFmtId="2" fontId="5" fillId="6" borderId="3" xfId="3" applyNumberFormat="1" applyFill="1" applyBorder="1" applyAlignment="1">
      <alignment horizontal="center" vertical="center"/>
    </xf>
    <xf numFmtId="0" fontId="5" fillId="6" borderId="3" xfId="3" applyFill="1" applyBorder="1"/>
    <xf numFmtId="0" fontId="5" fillId="6" borderId="0" xfId="3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2" fontId="5" fillId="0" borderId="3" xfId="3" applyNumberFormat="1" applyBorder="1" applyAlignment="1">
      <alignment horizontal="center" vertical="center"/>
    </xf>
    <xf numFmtId="0" fontId="6" fillId="0" borderId="0" xfId="3" applyFont="1" applyBorder="1"/>
    <xf numFmtId="0" fontId="6" fillId="0" borderId="0" xfId="3" applyFont="1" applyFill="1" applyBorder="1" applyAlignment="1" applyProtection="1">
      <alignment horizontal="left" vertical="top"/>
      <protection locked="0"/>
    </xf>
    <xf numFmtId="0" fontId="13" fillId="7" borderId="3" xfId="3" applyFont="1" applyFill="1" applyBorder="1" applyAlignment="1">
      <alignment horizontal="center" vertical="center"/>
    </xf>
    <xf numFmtId="1" fontId="13" fillId="6" borderId="3" xfId="3" applyNumberFormat="1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4" fillId="0" borderId="0" xfId="3" applyFont="1"/>
    <xf numFmtId="0" fontId="5" fillId="0" borderId="0" xfId="3" applyFill="1"/>
    <xf numFmtId="0" fontId="16" fillId="6" borderId="0" xfId="3" applyFont="1" applyFill="1"/>
    <xf numFmtId="0" fontId="6" fillId="0" borderId="0" xfId="3" applyFont="1" applyFill="1"/>
    <xf numFmtId="3" fontId="13" fillId="7" borderId="3" xfId="3" applyNumberFormat="1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3" xfId="3" applyFill="1" applyBorder="1" applyAlignment="1">
      <alignment horizontal="center" vertical="center"/>
    </xf>
    <xf numFmtId="0" fontId="13" fillId="0" borderId="0" xfId="3" applyFont="1"/>
    <xf numFmtId="0" fontId="5" fillId="9" borderId="3" xfId="3" applyFill="1" applyBorder="1" applyAlignment="1">
      <alignment horizontal="center"/>
    </xf>
    <xf numFmtId="0" fontId="5" fillId="10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0" fontId="5" fillId="12" borderId="3" xfId="3" applyFill="1" applyBorder="1" applyAlignment="1">
      <alignment horizontal="center"/>
    </xf>
    <xf numFmtId="0" fontId="5" fillId="13" borderId="3" xfId="3" applyFill="1" applyBorder="1" applyAlignment="1">
      <alignment horizontal="center"/>
    </xf>
    <xf numFmtId="0" fontId="5" fillId="14" borderId="3" xfId="3" applyFill="1" applyBorder="1" applyAlignment="1">
      <alignment horizontal="center"/>
    </xf>
    <xf numFmtId="0" fontId="17" fillId="0" borderId="0" xfId="3" applyFont="1"/>
    <xf numFmtId="0" fontId="5" fillId="0" borderId="0" xfId="3" applyAlignment="1">
      <alignment vertical="center"/>
    </xf>
    <xf numFmtId="0" fontId="9" fillId="0" borderId="0" xfId="3" applyFont="1" applyAlignment="1">
      <alignment vertical="center"/>
    </xf>
    <xf numFmtId="1" fontId="5" fillId="0" borderId="0" xfId="3" applyNumberFormat="1"/>
    <xf numFmtId="0" fontId="18" fillId="0" borderId="0" xfId="0" applyFont="1" applyAlignment="1">
      <alignment horizontal="left" indent="2"/>
    </xf>
    <xf numFmtId="2" fontId="0" fillId="0" borderId="0" xfId="1" applyNumberFormat="1" applyFont="1" applyAlignment="1">
      <alignment wrapText="1"/>
    </xf>
    <xf numFmtId="2" fontId="18" fillId="0" borderId="0" xfId="1" applyNumberFormat="1" applyFont="1" applyAlignment="1">
      <alignment wrapText="1"/>
    </xf>
    <xf numFmtId="1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1" fontId="18" fillId="0" borderId="0" xfId="1" applyNumberFormat="1" applyFont="1" applyAlignment="1">
      <alignment horizontal="right"/>
    </xf>
    <xf numFmtId="1" fontId="18" fillId="0" borderId="0" xfId="1" applyNumberFormat="1" applyFont="1" applyAlignment="1">
      <alignment wrapText="1"/>
    </xf>
    <xf numFmtId="10" fontId="0" fillId="0" borderId="0" xfId="2" applyNumberFormat="1" applyFont="1" applyAlignment="1">
      <alignment horizontal="right"/>
    </xf>
    <xf numFmtId="0" fontId="0" fillId="16" borderId="0" xfId="0" applyFill="1"/>
    <xf numFmtId="0" fontId="0" fillId="16" borderId="0" xfId="0" applyFill="1" applyAlignment="1">
      <alignment wrapText="1"/>
    </xf>
    <xf numFmtId="1" fontId="0" fillId="16" borderId="0" xfId="0" applyNumberFormat="1" applyFill="1" applyAlignment="1">
      <alignment wrapText="1"/>
    </xf>
    <xf numFmtId="10" fontId="0" fillId="16" borderId="0" xfId="2" applyNumberFormat="1" applyFont="1" applyFill="1" applyAlignment="1">
      <alignment wrapText="1"/>
    </xf>
    <xf numFmtId="2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horizontal="right"/>
    </xf>
    <xf numFmtId="10" fontId="0" fillId="16" borderId="0" xfId="2" applyNumberFormat="1" applyFont="1" applyFill="1" applyAlignment="1">
      <alignment horizontal="right"/>
    </xf>
    <xf numFmtId="0" fontId="18" fillId="16" borderId="0" xfId="0" applyFont="1" applyFill="1" applyAlignment="1">
      <alignment horizontal="left" indent="2"/>
    </xf>
    <xf numFmtId="2" fontId="18" fillId="16" borderId="0" xfId="1" applyNumberFormat="1" applyFont="1" applyFill="1" applyAlignment="1">
      <alignment wrapText="1"/>
    </xf>
    <xf numFmtId="1" fontId="18" fillId="16" borderId="0" xfId="1" applyNumberFormat="1" applyFont="1" applyFill="1" applyAlignment="1">
      <alignment wrapText="1"/>
    </xf>
    <xf numFmtId="1" fontId="4" fillId="16" borderId="0" xfId="1" applyNumberFormat="1" applyFont="1" applyFill="1" applyAlignment="1">
      <alignment horizontal="right"/>
    </xf>
    <xf numFmtId="43" fontId="0" fillId="0" borderId="0" xfId="0" applyNumberFormat="1"/>
    <xf numFmtId="0" fontId="1" fillId="0" borderId="0" xfId="0" applyFont="1"/>
    <xf numFmtId="168" fontId="0" fillId="0" borderId="0" xfId="2" applyNumberFormat="1" applyFont="1"/>
    <xf numFmtId="0" fontId="19" fillId="0" borderId="0" xfId="0" applyFont="1" applyAlignment="1">
      <alignment horizontal="left" indent="2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0" fillId="4" borderId="0" xfId="0" applyFill="1"/>
    <xf numFmtId="165" fontId="0" fillId="4" borderId="0" xfId="1" applyNumberFormat="1" applyFont="1" applyFill="1"/>
    <xf numFmtId="0" fontId="11" fillId="7" borderId="0" xfId="3" applyFont="1" applyFill="1" applyBorder="1" applyAlignment="1">
      <alignment horizontal="center" vertical="center" textRotation="90" wrapText="1"/>
    </xf>
    <xf numFmtId="0" fontId="11" fillId="7" borderId="4" xfId="3" applyFont="1" applyFill="1" applyBorder="1" applyAlignment="1">
      <alignment horizontal="center" vertical="center" textRotation="90" wrapText="1"/>
    </xf>
    <xf numFmtId="0" fontId="11" fillId="7" borderId="3" xfId="3" applyFont="1" applyFill="1" applyBorder="1" applyAlignment="1">
      <alignment horizontal="center" vertical="center" textRotation="90" wrapText="1"/>
    </xf>
    <xf numFmtId="0" fontId="15" fillId="4" borderId="3" xfId="3" applyFont="1" applyFill="1" applyBorder="1" applyAlignment="1">
      <alignment horizontal="center" vertical="center"/>
    </xf>
    <xf numFmtId="0" fontId="15" fillId="15" borderId="3" xfId="3" applyFont="1" applyFill="1" applyBorder="1" applyAlignment="1">
      <alignment horizontal="center" vertical="center" wrapText="1"/>
    </xf>
    <xf numFmtId="0" fontId="13" fillId="4" borderId="3" xfId="3" applyFont="1" applyFill="1" applyBorder="1" applyAlignment="1">
      <alignment horizontal="center" vertical="center"/>
    </xf>
    <xf numFmtId="0" fontId="5" fillId="14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9" fontId="1" fillId="0" borderId="0" xfId="2" applyFont="1" applyAlignment="1">
      <alignment wrapText="1"/>
    </xf>
    <xf numFmtId="3" fontId="1" fillId="0" borderId="0" xfId="0" applyNumberFormat="1" applyFont="1" applyAlignment="1">
      <alignment wrapText="1"/>
    </xf>
    <xf numFmtId="9" fontId="0" fillId="0" borderId="0" xfId="2" applyFont="1" applyBorder="1"/>
    <xf numFmtId="3" fontId="0" fillId="16" borderId="0" xfId="0" applyNumberFormat="1" applyFill="1" applyAlignment="1">
      <alignment wrapText="1"/>
    </xf>
    <xf numFmtId="3" fontId="0" fillId="0" borderId="0" xfId="1" applyNumberFormat="1" applyFont="1" applyAlignment="1">
      <alignment horizontal="right"/>
    </xf>
    <xf numFmtId="3" fontId="0" fillId="16" borderId="0" xfId="1" applyNumberFormat="1" applyFont="1" applyFill="1" applyAlignment="1">
      <alignment horizontal="right"/>
    </xf>
    <xf numFmtId="3" fontId="18" fillId="0" borderId="0" xfId="1" applyNumberFormat="1" applyFont="1" applyAlignment="1">
      <alignment horizontal="right"/>
    </xf>
    <xf numFmtId="3" fontId="4" fillId="16" borderId="0" xfId="1" applyNumberFormat="1" applyFont="1" applyFill="1" applyAlignment="1">
      <alignment horizontal="right"/>
    </xf>
    <xf numFmtId="9" fontId="1" fillId="0" borderId="0" xfId="2" applyNumberFormat="1" applyFont="1" applyAlignment="1">
      <alignment wrapText="1"/>
    </xf>
  </cellXfs>
  <cellStyles count="4">
    <cellStyle name="Comma" xfId="1" builtinId="3"/>
    <cellStyle name="Normal" xfId="0" builtinId="0"/>
    <cellStyle name="Normal 2" xfId="3" xr:uid="{57FD6BB9-CE0E-2E4F-834E-B83C40CC73C3}"/>
    <cellStyle name="Percent" xfId="2" builtinId="5"/>
  </cellStyles>
  <dxfs count="283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Favorites/Demand%20Forecast%20GF%20workshop/USB%20key%20background%20documents/WHO%20Stop%20TB%20planning%20and%20budgeting%20tool%20v6/TB_PB_tool_6.2.1_beta_ENGLISH_USD_2013_ZAF%20d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ocuments/WORK/Optima%20TB%20South%20Africa/Data%20entry%20sheets/NHLS%20World%20Bank%20TB%20Market%20Analysis%20costing%2023%2012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ka.molapo/Desktop/NTCM%202012%20v.11%20-%20K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ynstuart/Google%20Drive/Work/Cascades/Applications/Ukraine%20Diabetes/Cost%20data/UKR%20DM%20cascade_Data%20book%20costings%20consolidated%2015%20Nov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op"/>
      <sheetName val="_pvt_epicountry"/>
      <sheetName val="_epibycountry"/>
      <sheetName val="_pvt_epiregion"/>
      <sheetName val="_epibyregion"/>
      <sheetName val="_pvt_costsregion"/>
      <sheetName val="_costbyregion"/>
      <sheetName val="_pvt_costscountry"/>
      <sheetName val="_costbycountry"/>
      <sheetName val="_ref_tables"/>
      <sheetName val="_labels"/>
      <sheetName val="_settings"/>
      <sheetName val="Welcome"/>
      <sheetName val="Options"/>
      <sheetName val="Guidelines"/>
      <sheetName val="Baseline Budget"/>
      <sheetName val="Epidemiology"/>
      <sheetName val="Unit Costs"/>
      <sheetName val="Improving diagnosis"/>
      <sheetName val="Lab items list"/>
      <sheetName val="Patient support"/>
      <sheetName val="First-line drugs"/>
      <sheetName val="M&amp;E"/>
      <sheetName val="Management &amp; supervision"/>
      <sheetName val="Staff"/>
      <sheetName val="International TA"/>
      <sheetName val="Training"/>
      <sheetName val="TB HIV"/>
      <sheetName val="MDR TB"/>
      <sheetName val="High risk grups"/>
      <sheetName val="Infection control"/>
      <sheetName val="Childhood"/>
      <sheetName val="PAL"/>
      <sheetName val="PPM"/>
      <sheetName val="Partnering"/>
      <sheetName val="Community involvement"/>
      <sheetName val="OR"/>
      <sheetName val="Other"/>
      <sheetName val="Use general health services"/>
      <sheetName val="Table Costs Funding"/>
      <sheetName val="Table Costs by activity"/>
      <sheetName val="Fig Costs"/>
      <sheetName val="Fig Funding"/>
      <sheetName val="Fig costs by Implementer"/>
      <sheetName val="Table budget &amp; funding"/>
      <sheetName val="Table as in WHO form"/>
      <sheetName val="Table CostCategoriesGF"/>
      <sheetName val="Config_Objectives"/>
      <sheetName val="ObjInt_Summary"/>
      <sheetName val="Lists"/>
      <sheetName val="_EnableMacros"/>
      <sheetName val="Sheet1"/>
      <sheetName val="Sheet2"/>
      <sheetName val="Sheet3"/>
      <sheetName val="TB_PB_tool_6.2"/>
    </sheetNames>
    <sheetDataSet>
      <sheetData sheetId="0">
        <row r="1">
          <cell r="A1" t="str">
            <v>Country</v>
          </cell>
          <cell r="B1" t="str">
            <v>ISO3</v>
          </cell>
          <cell r="C1" t="str">
            <v>UnitCode</v>
          </cell>
          <cell r="D1" t="str">
            <v>GP2region</v>
          </cell>
          <cell r="E1" t="str">
            <v xml:space="preserve">Currency </v>
          </cell>
          <cell r="F1" t="str">
            <v>Exchange Rate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</row>
        <row r="2">
          <cell r="B2">
            <v>1</v>
          </cell>
          <cell r="C2" t="str">
            <v>o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(dummy variable to deal with vlookup limitation)</v>
          </cell>
        </row>
        <row r="3">
          <cell r="A3" t="str">
            <v>Afghanistan</v>
          </cell>
          <cell r="B3" t="str">
            <v>AFG</v>
          </cell>
          <cell r="C3" t="str">
            <v>AFG</v>
          </cell>
          <cell r="D3" t="str">
            <v>EMR</v>
          </cell>
          <cell r="E3" t="str">
            <v>Afghani</v>
          </cell>
          <cell r="F3">
            <v>46.747500000000002</v>
          </cell>
          <cell r="G3">
            <v>22856302</v>
          </cell>
          <cell r="H3">
            <v>23677385</v>
          </cell>
          <cell r="I3">
            <v>24639841</v>
          </cell>
          <cell r="J3">
            <v>25678639</v>
          </cell>
          <cell r="K3">
            <v>26693486</v>
          </cell>
          <cell r="L3">
            <v>27614718</v>
          </cell>
          <cell r="M3">
            <v>28420974</v>
          </cell>
          <cell r="N3">
            <v>29145841</v>
          </cell>
          <cell r="O3">
            <v>29839994</v>
          </cell>
          <cell r="P3">
            <v>30577756</v>
          </cell>
          <cell r="Q3">
            <v>31411743</v>
          </cell>
          <cell r="R3">
            <v>32358260</v>
          </cell>
          <cell r="S3">
            <v>33397058</v>
          </cell>
          <cell r="T3">
            <v>34499915</v>
          </cell>
          <cell r="U3">
            <v>35623235</v>
          </cell>
          <cell r="V3">
            <v>36734767</v>
          </cell>
          <cell r="W3">
            <v>37827367</v>
          </cell>
          <cell r="X3">
            <v>38909961</v>
          </cell>
          <cell r="Y3">
            <v>39985357</v>
          </cell>
          <cell r="Z3">
            <v>41060725</v>
          </cell>
          <cell r="AA3">
            <v>42141417</v>
          </cell>
        </row>
        <row r="4">
          <cell r="A4" t="str">
            <v>Albania</v>
          </cell>
          <cell r="B4" t="str">
            <v>ALB</v>
          </cell>
          <cell r="C4" t="str">
            <v>ALB</v>
          </cell>
          <cell r="D4" t="str">
            <v>CEUR</v>
          </cell>
          <cell r="E4">
            <v>0</v>
          </cell>
          <cell r="F4">
            <v>100.9345</v>
          </cell>
          <cell r="G4">
            <v>3071856</v>
          </cell>
          <cell r="H4">
            <v>3077378</v>
          </cell>
          <cell r="I4">
            <v>3089778</v>
          </cell>
          <cell r="J4">
            <v>3106701</v>
          </cell>
          <cell r="K4">
            <v>3124861</v>
          </cell>
          <cell r="L4">
            <v>3141800</v>
          </cell>
          <cell r="M4">
            <v>3156607</v>
          </cell>
          <cell r="N4">
            <v>3169665</v>
          </cell>
          <cell r="O4">
            <v>3181397</v>
          </cell>
          <cell r="P4">
            <v>3192723</v>
          </cell>
          <cell r="Q4">
            <v>3204284</v>
          </cell>
          <cell r="R4">
            <v>3215988</v>
          </cell>
          <cell r="S4">
            <v>3227373</v>
          </cell>
          <cell r="T4">
            <v>3238316</v>
          </cell>
          <cell r="U4">
            <v>3248655</v>
          </cell>
          <cell r="V4">
            <v>3258259</v>
          </cell>
          <cell r="W4">
            <v>3267066</v>
          </cell>
          <cell r="X4">
            <v>3275054</v>
          </cell>
          <cell r="Y4">
            <v>3282178</v>
          </cell>
          <cell r="Z4">
            <v>3288408</v>
          </cell>
          <cell r="AA4">
            <v>3293710</v>
          </cell>
        </row>
        <row r="5">
          <cell r="A5" t="str">
            <v>Algeria</v>
          </cell>
          <cell r="B5" t="str">
            <v>DZA</v>
          </cell>
          <cell r="C5" t="str">
            <v>ALG</v>
          </cell>
          <cell r="D5" t="str">
            <v>AFRlow</v>
          </cell>
          <cell r="E5" t="str">
            <v>Dinar</v>
          </cell>
          <cell r="F5">
            <v>73.050212000000002</v>
          </cell>
          <cell r="G5">
            <v>30533827</v>
          </cell>
          <cell r="H5">
            <v>30982214</v>
          </cell>
          <cell r="I5">
            <v>31441848</v>
          </cell>
          <cell r="J5">
            <v>31913462</v>
          </cell>
          <cell r="K5">
            <v>32396048</v>
          </cell>
          <cell r="L5">
            <v>32888449</v>
          </cell>
          <cell r="M5">
            <v>33391954</v>
          </cell>
          <cell r="N5">
            <v>33906605</v>
          </cell>
          <cell r="O5">
            <v>34428028</v>
          </cell>
          <cell r="P5">
            <v>34950168</v>
          </cell>
          <cell r="Q5">
            <v>35468208</v>
          </cell>
          <cell r="R5">
            <v>35980193</v>
          </cell>
          <cell r="S5">
            <v>36485828</v>
          </cell>
          <cell r="T5">
            <v>36983924</v>
          </cell>
          <cell r="U5">
            <v>37473690</v>
          </cell>
          <cell r="V5">
            <v>37954282</v>
          </cell>
          <cell r="W5">
            <v>38424446</v>
          </cell>
          <cell r="X5">
            <v>38882895</v>
          </cell>
          <cell r="Y5">
            <v>39328811</v>
          </cell>
          <cell r="Z5">
            <v>39761518</v>
          </cell>
          <cell r="AA5">
            <v>40180358</v>
          </cell>
        </row>
        <row r="6">
          <cell r="A6" t="str">
            <v>American Samoa</v>
          </cell>
          <cell r="B6" t="str">
            <v>ASM</v>
          </cell>
          <cell r="C6" t="str">
            <v>AMS</v>
          </cell>
          <cell r="D6" t="str">
            <v>WPR</v>
          </cell>
          <cell r="E6">
            <v>0</v>
          </cell>
          <cell r="F6">
            <v>1</v>
          </cell>
          <cell r="G6">
            <v>57625</v>
          </cell>
          <cell r="H6">
            <v>58633</v>
          </cell>
          <cell r="I6">
            <v>59687</v>
          </cell>
          <cell r="J6">
            <v>60774</v>
          </cell>
          <cell r="K6">
            <v>61871</v>
          </cell>
          <cell r="L6">
            <v>62962</v>
          </cell>
          <cell r="M6">
            <v>64045</v>
          </cell>
          <cell r="N6">
            <v>65130</v>
          </cell>
          <cell r="O6">
            <v>66217</v>
          </cell>
          <cell r="P6">
            <v>67312</v>
          </cell>
          <cell r="Q6">
            <v>68420</v>
          </cell>
          <cell r="R6">
            <v>69543</v>
          </cell>
          <cell r="S6">
            <v>70680</v>
          </cell>
          <cell r="T6">
            <v>71834</v>
          </cell>
          <cell r="U6">
            <v>73009</v>
          </cell>
          <cell r="V6">
            <v>74208</v>
          </cell>
          <cell r="W6">
            <v>75430</v>
          </cell>
          <cell r="X6">
            <v>76674</v>
          </cell>
          <cell r="Y6">
            <v>77950</v>
          </cell>
          <cell r="Z6">
            <v>79267</v>
          </cell>
          <cell r="AA6">
            <v>80630</v>
          </cell>
        </row>
        <row r="7">
          <cell r="A7" t="str">
            <v>Andorra</v>
          </cell>
          <cell r="B7" t="str">
            <v>AND</v>
          </cell>
          <cell r="C7" t="str">
            <v>AND</v>
          </cell>
          <cell r="D7" t="str">
            <v>EME</v>
          </cell>
          <cell r="E7">
            <v>0</v>
          </cell>
          <cell r="F7">
            <v>0.71928398999999998</v>
          </cell>
          <cell r="G7">
            <v>64634</v>
          </cell>
          <cell r="H7">
            <v>66390</v>
          </cell>
          <cell r="I7">
            <v>69043</v>
          </cell>
          <cell r="J7">
            <v>72203</v>
          </cell>
          <cell r="K7">
            <v>75292</v>
          </cell>
          <cell r="L7">
            <v>77888</v>
          </cell>
          <cell r="M7">
            <v>79874</v>
          </cell>
          <cell r="N7">
            <v>81390</v>
          </cell>
          <cell r="O7">
            <v>82577</v>
          </cell>
          <cell r="P7">
            <v>83677</v>
          </cell>
          <cell r="Q7">
            <v>84864</v>
          </cell>
          <cell r="R7">
            <v>86165</v>
          </cell>
          <cell r="S7">
            <v>87518</v>
          </cell>
          <cell r="T7">
            <v>88909</v>
          </cell>
          <cell r="U7">
            <v>90302</v>
          </cell>
          <cell r="V7">
            <v>91672</v>
          </cell>
          <cell r="W7">
            <v>93024</v>
          </cell>
          <cell r="X7">
            <v>94375</v>
          </cell>
          <cell r="Y7">
            <v>95723</v>
          </cell>
          <cell r="Z7">
            <v>97069</v>
          </cell>
          <cell r="AA7">
            <v>98411</v>
          </cell>
        </row>
        <row r="8">
          <cell r="A8" t="str">
            <v>Angola</v>
          </cell>
          <cell r="B8" t="str">
            <v>AGO</v>
          </cell>
          <cell r="C8" t="str">
            <v>ANG</v>
          </cell>
          <cell r="D8" t="str">
            <v>AFRlow</v>
          </cell>
          <cell r="E8" t="str">
            <v>Kwanzas</v>
          </cell>
          <cell r="F8">
            <v>93.737308999999996</v>
          </cell>
          <cell r="G8">
            <v>13926373</v>
          </cell>
          <cell r="H8">
            <v>14388244</v>
          </cell>
          <cell r="I8">
            <v>14890474</v>
          </cell>
          <cell r="J8">
            <v>15419943</v>
          </cell>
          <cell r="K8">
            <v>15957460</v>
          </cell>
          <cell r="L8">
            <v>16489021</v>
          </cell>
          <cell r="M8">
            <v>17010366</v>
          </cell>
          <cell r="N8">
            <v>17525367</v>
          </cell>
          <cell r="O8">
            <v>18037964</v>
          </cell>
          <cell r="P8">
            <v>18555115</v>
          </cell>
          <cell r="Q8">
            <v>19081912</v>
          </cell>
          <cell r="R8">
            <v>19618432</v>
          </cell>
          <cell r="S8">
            <v>20162517</v>
          </cell>
          <cell r="T8">
            <v>20714494</v>
          </cell>
          <cell r="U8">
            <v>21274503</v>
          </cell>
          <cell r="V8">
            <v>21842443</v>
          </cell>
          <cell r="W8">
            <v>22418663</v>
          </cell>
          <cell r="X8">
            <v>23002708</v>
          </cell>
          <cell r="Y8">
            <v>23592623</v>
          </cell>
          <cell r="Z8">
            <v>24185777</v>
          </cell>
          <cell r="AA8">
            <v>24780202</v>
          </cell>
        </row>
        <row r="9">
          <cell r="A9" t="str">
            <v>Anguilla</v>
          </cell>
          <cell r="B9" t="str">
            <v>AIA</v>
          </cell>
          <cell r="C9" t="str">
            <v>ANU</v>
          </cell>
          <cell r="D9" t="str">
            <v>LAC</v>
          </cell>
          <cell r="E9">
            <v>0</v>
          </cell>
          <cell r="F9">
            <v>0.37313433000000001</v>
          </cell>
          <cell r="G9">
            <v>11068</v>
          </cell>
          <cell r="H9">
            <v>11498</v>
          </cell>
          <cell r="I9">
            <v>12003</v>
          </cell>
          <cell r="J9">
            <v>12548</v>
          </cell>
          <cell r="K9">
            <v>13083</v>
          </cell>
          <cell r="L9">
            <v>13574</v>
          </cell>
          <cell r="M9">
            <v>14008</v>
          </cell>
          <cell r="N9">
            <v>14393</v>
          </cell>
          <cell r="O9">
            <v>14737</v>
          </cell>
          <cell r="P9">
            <v>15055</v>
          </cell>
          <cell r="Q9">
            <v>15358</v>
          </cell>
          <cell r="R9">
            <v>15645</v>
          </cell>
          <cell r="S9">
            <v>15911</v>
          </cell>
          <cell r="T9">
            <v>16158</v>
          </cell>
          <cell r="U9">
            <v>16390</v>
          </cell>
          <cell r="V9">
            <v>16607</v>
          </cell>
          <cell r="W9">
            <v>16812</v>
          </cell>
          <cell r="X9">
            <v>17005</v>
          </cell>
          <cell r="Y9">
            <v>17184</v>
          </cell>
          <cell r="Z9">
            <v>17345</v>
          </cell>
          <cell r="AA9">
            <v>17488</v>
          </cell>
        </row>
        <row r="10">
          <cell r="A10" t="str">
            <v>Antigua and Barbuda</v>
          </cell>
          <cell r="B10" t="str">
            <v>ATG</v>
          </cell>
          <cell r="C10" t="str">
            <v xml:space="preserve"> </v>
          </cell>
          <cell r="D10" t="str">
            <v>LAC</v>
          </cell>
          <cell r="E10" t="str">
            <v xml:space="preserve"> </v>
          </cell>
          <cell r="F10">
            <v>2.7</v>
          </cell>
          <cell r="G10">
            <v>77656</v>
          </cell>
          <cell r="H10">
            <v>79165</v>
          </cell>
          <cell r="I10">
            <v>80507</v>
          </cell>
          <cell r="J10">
            <v>81716</v>
          </cell>
          <cell r="K10">
            <v>82838</v>
          </cell>
          <cell r="L10">
            <v>83916</v>
          </cell>
          <cell r="M10">
            <v>84952</v>
          </cell>
          <cell r="N10">
            <v>85935</v>
          </cell>
          <cell r="O10">
            <v>86881</v>
          </cell>
          <cell r="P10">
            <v>87802</v>
          </cell>
          <cell r="Q10">
            <v>88710</v>
          </cell>
          <cell r="R10">
            <v>89612</v>
          </cell>
          <cell r="S10">
            <v>90510</v>
          </cell>
          <cell r="T10">
            <v>91404</v>
          </cell>
          <cell r="U10">
            <v>92290</v>
          </cell>
          <cell r="V10">
            <v>93165</v>
          </cell>
          <cell r="W10">
            <v>94029</v>
          </cell>
          <cell r="X10">
            <v>94887</v>
          </cell>
          <cell r="Y10">
            <v>95735</v>
          </cell>
          <cell r="Z10">
            <v>96571</v>
          </cell>
          <cell r="AA10">
            <v>97396</v>
          </cell>
        </row>
        <row r="11">
          <cell r="A11" t="str">
            <v>Argentina</v>
          </cell>
          <cell r="B11" t="str">
            <v>ARG</v>
          </cell>
          <cell r="C11" t="str">
            <v>ARG</v>
          </cell>
          <cell r="D11" t="str">
            <v>LAC</v>
          </cell>
          <cell r="E11" t="str">
            <v>Peso</v>
          </cell>
          <cell r="F11">
            <v>4.1284444000000002</v>
          </cell>
          <cell r="G11">
            <v>36930709</v>
          </cell>
          <cell r="H11">
            <v>37302116</v>
          </cell>
          <cell r="I11">
            <v>37657340</v>
          </cell>
          <cell r="J11">
            <v>38001251</v>
          </cell>
          <cell r="K11">
            <v>38340778</v>
          </cell>
          <cell r="L11">
            <v>38681174</v>
          </cell>
          <cell r="M11">
            <v>39023850</v>
          </cell>
          <cell r="N11">
            <v>39368066</v>
          </cell>
          <cell r="O11">
            <v>39714298</v>
          </cell>
          <cell r="P11">
            <v>40062470</v>
          </cell>
          <cell r="Q11">
            <v>40412376</v>
          </cell>
          <cell r="R11">
            <v>40764561</v>
          </cell>
          <cell r="S11">
            <v>41118986</v>
          </cell>
          <cell r="T11">
            <v>41473982</v>
          </cell>
          <cell r="U11">
            <v>41827217</v>
          </cell>
          <cell r="V11">
            <v>42176844</v>
          </cell>
          <cell r="W11">
            <v>42522187</v>
          </cell>
          <cell r="X11">
            <v>42863192</v>
          </cell>
          <cell r="Y11">
            <v>43199389</v>
          </cell>
          <cell r="Z11">
            <v>43530441</v>
          </cell>
          <cell r="AA11">
            <v>43856032</v>
          </cell>
        </row>
        <row r="12">
          <cell r="A12" t="str">
            <v>Armenia</v>
          </cell>
          <cell r="B12" t="str">
            <v>ARM</v>
          </cell>
          <cell r="C12" t="str">
            <v>ARM</v>
          </cell>
          <cell r="D12" t="str">
            <v>EEUR</v>
          </cell>
          <cell r="E12" t="str">
            <v>Dram</v>
          </cell>
          <cell r="F12">
            <v>372.50088</v>
          </cell>
          <cell r="G12">
            <v>3076098</v>
          </cell>
          <cell r="H12">
            <v>3065810</v>
          </cell>
          <cell r="I12">
            <v>3061067</v>
          </cell>
          <cell r="J12">
            <v>3060554</v>
          </cell>
          <cell r="K12">
            <v>3062612</v>
          </cell>
          <cell r="L12">
            <v>3065954</v>
          </cell>
          <cell r="M12">
            <v>3069844</v>
          </cell>
          <cell r="N12">
            <v>3074181</v>
          </cell>
          <cell r="O12">
            <v>3079087</v>
          </cell>
          <cell r="P12">
            <v>3084979</v>
          </cell>
          <cell r="Q12">
            <v>3092072</v>
          </cell>
          <cell r="R12">
            <v>3100236</v>
          </cell>
          <cell r="S12">
            <v>3108972</v>
          </cell>
          <cell r="T12">
            <v>3117722</v>
          </cell>
          <cell r="U12">
            <v>3125790</v>
          </cell>
          <cell r="V12">
            <v>3132653</v>
          </cell>
          <cell r="W12">
            <v>3138073</v>
          </cell>
          <cell r="X12">
            <v>3142062</v>
          </cell>
          <cell r="Y12">
            <v>3144669</v>
          </cell>
          <cell r="Z12">
            <v>3146053</v>
          </cell>
          <cell r="AA12">
            <v>3146350</v>
          </cell>
        </row>
        <row r="13">
          <cell r="A13" t="str">
            <v>Aruba</v>
          </cell>
          <cell r="B13" t="str">
            <v>ABW</v>
          </cell>
          <cell r="C13" t="str">
            <v xml:space="preserve"> </v>
          </cell>
          <cell r="E13" t="str">
            <v xml:space="preserve"> </v>
          </cell>
          <cell r="F13">
            <v>1.79</v>
          </cell>
          <cell r="G13">
            <v>90271</v>
          </cell>
          <cell r="H13">
            <v>92363</v>
          </cell>
          <cell r="I13">
            <v>94596</v>
          </cell>
          <cell r="J13">
            <v>96875</v>
          </cell>
          <cell r="K13">
            <v>99046</v>
          </cell>
          <cell r="L13">
            <v>100996</v>
          </cell>
          <cell r="M13">
            <v>102711</v>
          </cell>
          <cell r="N13">
            <v>104225</v>
          </cell>
          <cell r="O13">
            <v>105526</v>
          </cell>
          <cell r="P13">
            <v>106612</v>
          </cell>
          <cell r="Q13">
            <v>107488</v>
          </cell>
          <cell r="R13">
            <v>108141</v>
          </cell>
          <cell r="S13">
            <v>108587</v>
          </cell>
          <cell r="T13">
            <v>108883</v>
          </cell>
          <cell r="U13">
            <v>109118</v>
          </cell>
          <cell r="V13">
            <v>109352</v>
          </cell>
          <cell r="W13">
            <v>109611</v>
          </cell>
          <cell r="X13">
            <v>109887</v>
          </cell>
          <cell r="Y13">
            <v>110169</v>
          </cell>
          <cell r="Z13">
            <v>110437</v>
          </cell>
          <cell r="AA13">
            <v>110674</v>
          </cell>
        </row>
        <row r="14">
          <cell r="A14" t="str">
            <v>Australia</v>
          </cell>
          <cell r="B14" t="str">
            <v>AUS</v>
          </cell>
          <cell r="C14">
            <v>0</v>
          </cell>
          <cell r="D14" t="str">
            <v>EME</v>
          </cell>
          <cell r="E14">
            <v>0</v>
          </cell>
          <cell r="F14">
            <v>0.96920360999999999</v>
          </cell>
          <cell r="G14">
            <v>19164351</v>
          </cell>
          <cell r="H14">
            <v>19382188</v>
          </cell>
          <cell r="I14">
            <v>19604051</v>
          </cell>
          <cell r="J14">
            <v>19840120</v>
          </cell>
          <cell r="K14">
            <v>20103822</v>
          </cell>
          <cell r="L14">
            <v>20403520</v>
          </cell>
          <cell r="M14">
            <v>20744295</v>
          </cell>
          <cell r="N14">
            <v>21119988</v>
          </cell>
          <cell r="O14">
            <v>21513817</v>
          </cell>
          <cell r="P14">
            <v>21902300</v>
          </cell>
          <cell r="Q14">
            <v>22268384</v>
          </cell>
          <cell r="R14">
            <v>22605732</v>
          </cell>
          <cell r="S14">
            <v>22918688</v>
          </cell>
          <cell r="T14">
            <v>23213944</v>
          </cell>
          <cell r="U14">
            <v>23502754</v>
          </cell>
          <cell r="V14">
            <v>23793301</v>
          </cell>
          <cell r="W14">
            <v>24086643</v>
          </cell>
          <cell r="X14">
            <v>24379518</v>
          </cell>
          <cell r="Y14">
            <v>24670801</v>
          </cell>
          <cell r="Z14">
            <v>24958369</v>
          </cell>
          <cell r="AA14">
            <v>25240636</v>
          </cell>
        </row>
        <row r="15">
          <cell r="A15" t="str">
            <v>Austria</v>
          </cell>
          <cell r="B15" t="str">
            <v>AUT</v>
          </cell>
          <cell r="C15" t="str">
            <v>AUT</v>
          </cell>
          <cell r="D15" t="str">
            <v>EME</v>
          </cell>
          <cell r="E15">
            <v>0</v>
          </cell>
          <cell r="F15">
            <v>0.71928398999999998</v>
          </cell>
          <cell r="G15">
            <v>8004712</v>
          </cell>
          <cell r="H15">
            <v>8038480</v>
          </cell>
          <cell r="I15">
            <v>8083059</v>
          </cell>
          <cell r="J15">
            <v>8134235</v>
          </cell>
          <cell r="K15">
            <v>8185553</v>
          </cell>
          <cell r="L15">
            <v>8232196</v>
          </cell>
          <cell r="M15">
            <v>8273208</v>
          </cell>
          <cell r="N15">
            <v>8309783</v>
          </cell>
          <cell r="O15">
            <v>8341806</v>
          </cell>
          <cell r="P15">
            <v>8369639</v>
          </cell>
          <cell r="Q15">
            <v>8393644</v>
          </cell>
          <cell r="R15">
            <v>8413429</v>
          </cell>
          <cell r="S15">
            <v>8428915</v>
          </cell>
          <cell r="T15">
            <v>8441263</v>
          </cell>
          <cell r="U15">
            <v>8452081</v>
          </cell>
          <cell r="V15">
            <v>8462589</v>
          </cell>
          <cell r="W15">
            <v>8473199</v>
          </cell>
          <cell r="X15">
            <v>8483781</v>
          </cell>
          <cell r="Y15">
            <v>8494349</v>
          </cell>
          <cell r="Z15">
            <v>8504746</v>
          </cell>
          <cell r="AA15">
            <v>8514848</v>
          </cell>
        </row>
        <row r="16">
          <cell r="A16" t="str">
            <v>Azerbaijan</v>
          </cell>
          <cell r="B16" t="str">
            <v>AZE</v>
          </cell>
          <cell r="C16" t="str">
            <v>AZE</v>
          </cell>
          <cell r="D16" t="str">
            <v>EEUR</v>
          </cell>
          <cell r="E16" t="str">
            <v>Manat</v>
          </cell>
          <cell r="F16">
            <v>0.78981935999999997</v>
          </cell>
          <cell r="G16">
            <v>8110723</v>
          </cell>
          <cell r="H16">
            <v>8191464</v>
          </cell>
          <cell r="I16">
            <v>8280252</v>
          </cell>
          <cell r="J16">
            <v>8376733</v>
          </cell>
          <cell r="K16">
            <v>8479668</v>
          </cell>
          <cell r="L16">
            <v>8587902</v>
          </cell>
          <cell r="M16">
            <v>8701719</v>
          </cell>
          <cell r="N16">
            <v>8821012</v>
          </cell>
          <cell r="O16">
            <v>8943600</v>
          </cell>
          <cell r="P16">
            <v>9066604</v>
          </cell>
          <cell r="Q16">
            <v>9187783</v>
          </cell>
          <cell r="R16">
            <v>9306023</v>
          </cell>
          <cell r="S16">
            <v>9421233</v>
          </cell>
          <cell r="T16">
            <v>9533445</v>
          </cell>
          <cell r="U16">
            <v>9643103</v>
          </cell>
          <cell r="V16">
            <v>9750392</v>
          </cell>
          <cell r="W16">
            <v>9855190</v>
          </cell>
          <cell r="X16">
            <v>9956765</v>
          </cell>
          <cell r="Y16">
            <v>10054019</v>
          </cell>
          <cell r="Z16">
            <v>10145586</v>
          </cell>
          <cell r="AA16">
            <v>10230530</v>
          </cell>
        </row>
        <row r="17">
          <cell r="A17" t="str">
            <v>Bahamas</v>
          </cell>
          <cell r="B17" t="str">
            <v>BHS</v>
          </cell>
          <cell r="C17" t="str">
            <v>BAH</v>
          </cell>
          <cell r="D17" t="str">
            <v>LAC</v>
          </cell>
          <cell r="E17">
            <v>0</v>
          </cell>
          <cell r="F17">
            <v>1</v>
          </cell>
          <cell r="G17">
            <v>297651</v>
          </cell>
          <cell r="H17">
            <v>301606</v>
          </cell>
          <cell r="I17">
            <v>305801</v>
          </cell>
          <cell r="J17">
            <v>310201</v>
          </cell>
          <cell r="K17">
            <v>314739</v>
          </cell>
          <cell r="L17">
            <v>319358</v>
          </cell>
          <cell r="M17">
            <v>324066</v>
          </cell>
          <cell r="N17">
            <v>328861</v>
          </cell>
          <cell r="O17">
            <v>333661</v>
          </cell>
          <cell r="P17">
            <v>338358</v>
          </cell>
          <cell r="Q17">
            <v>342877</v>
          </cell>
          <cell r="R17">
            <v>347176</v>
          </cell>
          <cell r="S17">
            <v>351275</v>
          </cell>
          <cell r="T17">
            <v>355233</v>
          </cell>
          <cell r="U17">
            <v>359142</v>
          </cell>
          <cell r="V17">
            <v>363070</v>
          </cell>
          <cell r="W17">
            <v>367030</v>
          </cell>
          <cell r="X17">
            <v>370995</v>
          </cell>
          <cell r="Y17">
            <v>374939</v>
          </cell>
          <cell r="Z17">
            <v>378825</v>
          </cell>
          <cell r="AA17">
            <v>382621</v>
          </cell>
        </row>
        <row r="18">
          <cell r="A18" t="str">
            <v>Bahrain</v>
          </cell>
          <cell r="B18" t="str">
            <v>BHR</v>
          </cell>
          <cell r="C18" t="str">
            <v>BAA</v>
          </cell>
          <cell r="D18" t="str">
            <v>EMR</v>
          </cell>
          <cell r="E18">
            <v>0</v>
          </cell>
          <cell r="F18">
            <v>0.37701414</v>
          </cell>
          <cell r="G18">
            <v>638193</v>
          </cell>
          <cell r="H18">
            <v>642510</v>
          </cell>
          <cell r="I18">
            <v>642070</v>
          </cell>
          <cell r="J18">
            <v>647164</v>
          </cell>
          <cell r="K18">
            <v>671760</v>
          </cell>
          <cell r="L18">
            <v>724807</v>
          </cell>
          <cell r="M18">
            <v>811410</v>
          </cell>
          <cell r="N18">
            <v>925733</v>
          </cell>
          <cell r="O18">
            <v>1052359</v>
          </cell>
          <cell r="P18">
            <v>1169578</v>
          </cell>
          <cell r="Q18">
            <v>1261835</v>
          </cell>
          <cell r="R18">
            <v>1323535</v>
          </cell>
          <cell r="S18">
            <v>1359485</v>
          </cell>
          <cell r="T18">
            <v>1377273</v>
          </cell>
          <cell r="U18">
            <v>1389036</v>
          </cell>
          <cell r="V18">
            <v>1403738</v>
          </cell>
          <cell r="W18">
            <v>1423127</v>
          </cell>
          <cell r="X18">
            <v>1444440</v>
          </cell>
          <cell r="Y18">
            <v>1466874</v>
          </cell>
          <cell r="Z18">
            <v>1488495</v>
          </cell>
          <cell r="AA18">
            <v>1507942</v>
          </cell>
        </row>
        <row r="19">
          <cell r="A19" t="str">
            <v>Bangladesh</v>
          </cell>
          <cell r="B19" t="str">
            <v>BGD</v>
          </cell>
          <cell r="C19" t="str">
            <v>BAN</v>
          </cell>
          <cell r="D19" t="str">
            <v>SEAR</v>
          </cell>
          <cell r="E19" t="str">
            <v>Taka</v>
          </cell>
          <cell r="F19">
            <v>74.059796000000006</v>
          </cell>
          <cell r="G19">
            <v>129592275</v>
          </cell>
          <cell r="H19">
            <v>131944584</v>
          </cell>
          <cell r="I19">
            <v>134266428</v>
          </cell>
          <cell r="J19">
            <v>136514768</v>
          </cell>
          <cell r="K19">
            <v>138633401</v>
          </cell>
          <cell r="L19">
            <v>140587922</v>
          </cell>
          <cell r="M19">
            <v>142353501</v>
          </cell>
          <cell r="N19">
            <v>143956805</v>
          </cell>
          <cell r="O19">
            <v>145478300</v>
          </cell>
          <cell r="P19">
            <v>147030145</v>
          </cell>
          <cell r="Q19">
            <v>148692131</v>
          </cell>
          <cell r="R19">
            <v>150493658</v>
          </cell>
          <cell r="S19">
            <v>152408774</v>
          </cell>
          <cell r="T19">
            <v>154393847</v>
          </cell>
          <cell r="U19">
            <v>156380192</v>
          </cell>
          <cell r="V19">
            <v>158316614</v>
          </cell>
          <cell r="W19">
            <v>160191645</v>
          </cell>
          <cell r="X19">
            <v>162018576</v>
          </cell>
          <cell r="Y19">
            <v>163799778</v>
          </cell>
          <cell r="Z19">
            <v>165543779</v>
          </cell>
          <cell r="AA19">
            <v>167256052</v>
          </cell>
        </row>
        <row r="20">
          <cell r="A20" t="str">
            <v>Barbados</v>
          </cell>
          <cell r="B20" t="str">
            <v>BRB</v>
          </cell>
          <cell r="C20" t="str">
            <v>BAR</v>
          </cell>
          <cell r="D20" t="str">
            <v>LAC</v>
          </cell>
          <cell r="E20">
            <v>0</v>
          </cell>
          <cell r="F20">
            <v>2</v>
          </cell>
          <cell r="G20">
            <v>267511</v>
          </cell>
          <cell r="H20">
            <v>268192</v>
          </cell>
          <cell r="I20">
            <v>268813</v>
          </cell>
          <cell r="J20">
            <v>269389</v>
          </cell>
          <cell r="K20">
            <v>269947</v>
          </cell>
          <cell r="L20">
            <v>270503</v>
          </cell>
          <cell r="M20">
            <v>271062</v>
          </cell>
          <cell r="N20">
            <v>271618</v>
          </cell>
          <cell r="O20">
            <v>272180</v>
          </cell>
          <cell r="P20">
            <v>272750</v>
          </cell>
          <cell r="Q20">
            <v>273331</v>
          </cell>
          <cell r="R20">
            <v>273925</v>
          </cell>
          <cell r="S20">
            <v>274530</v>
          </cell>
          <cell r="T20">
            <v>275141</v>
          </cell>
          <cell r="U20">
            <v>275746</v>
          </cell>
          <cell r="V20">
            <v>276339</v>
          </cell>
          <cell r="W20">
            <v>276916</v>
          </cell>
          <cell r="X20">
            <v>277474</v>
          </cell>
          <cell r="Y20">
            <v>278007</v>
          </cell>
          <cell r="Z20">
            <v>278508</v>
          </cell>
          <cell r="AA20">
            <v>278973</v>
          </cell>
        </row>
        <row r="21">
          <cell r="A21" t="str">
            <v>Belarus</v>
          </cell>
          <cell r="B21" t="str">
            <v>BLR</v>
          </cell>
          <cell r="C21" t="str">
            <v>BLR</v>
          </cell>
          <cell r="D21" t="str">
            <v>EEUR</v>
          </cell>
          <cell r="E21">
            <v>0</v>
          </cell>
          <cell r="F21">
            <v>5205.1423000000004</v>
          </cell>
          <cell r="G21">
            <v>10057810</v>
          </cell>
          <cell r="H21">
            <v>10009810</v>
          </cell>
          <cell r="I21">
            <v>9963383</v>
          </cell>
          <cell r="J21">
            <v>9917927</v>
          </cell>
          <cell r="K21">
            <v>9872110</v>
          </cell>
          <cell r="L21">
            <v>9825102</v>
          </cell>
          <cell r="M21">
            <v>9776823</v>
          </cell>
          <cell r="N21">
            <v>9728228</v>
          </cell>
          <cell r="O21">
            <v>9680690</v>
          </cell>
          <cell r="P21">
            <v>9636016</v>
          </cell>
          <cell r="Q21">
            <v>9595421</v>
          </cell>
          <cell r="R21">
            <v>9559441</v>
          </cell>
          <cell r="S21">
            <v>9527498</v>
          </cell>
          <cell r="T21">
            <v>9498290</v>
          </cell>
          <cell r="U21">
            <v>9469915</v>
          </cell>
          <cell r="V21">
            <v>9440921</v>
          </cell>
          <cell r="W21">
            <v>9410876</v>
          </cell>
          <cell r="X21">
            <v>9379967</v>
          </cell>
          <cell r="Y21">
            <v>9348102</v>
          </cell>
          <cell r="Z21">
            <v>9315352</v>
          </cell>
          <cell r="AA21">
            <v>9281748</v>
          </cell>
        </row>
        <row r="22">
          <cell r="A22" t="str">
            <v>Belgium</v>
          </cell>
          <cell r="B22" t="str">
            <v>BEL</v>
          </cell>
          <cell r="C22" t="str">
            <v>BEL</v>
          </cell>
          <cell r="D22" t="str">
            <v>EME</v>
          </cell>
          <cell r="E22">
            <v>0</v>
          </cell>
          <cell r="F22">
            <v>0.71928398999999998</v>
          </cell>
          <cell r="G22">
            <v>10175684</v>
          </cell>
          <cell r="H22">
            <v>10211264</v>
          </cell>
          <cell r="I22">
            <v>10254025</v>
          </cell>
          <cell r="J22">
            <v>10303108</v>
          </cell>
          <cell r="K22">
            <v>10356993</v>
          </cell>
          <cell r="L22">
            <v>10414209</v>
          </cell>
          <cell r="M22">
            <v>10474993</v>
          </cell>
          <cell r="N22">
            <v>10538758</v>
          </cell>
          <cell r="O22">
            <v>10602167</v>
          </cell>
          <cell r="P22">
            <v>10660938</v>
          </cell>
          <cell r="Q22">
            <v>10712066</v>
          </cell>
          <cell r="R22">
            <v>10754056</v>
          </cell>
          <cell r="S22">
            <v>10787788</v>
          </cell>
          <cell r="T22">
            <v>10815599</v>
          </cell>
          <cell r="U22">
            <v>10841093</v>
          </cell>
          <cell r="V22">
            <v>10866951</v>
          </cell>
          <cell r="W22">
            <v>10893809</v>
          </cell>
          <cell r="X22">
            <v>10920992</v>
          </cell>
          <cell r="Y22">
            <v>10948321</v>
          </cell>
          <cell r="Z22">
            <v>10975259</v>
          </cell>
          <cell r="AA22">
            <v>11001434</v>
          </cell>
        </row>
        <row r="23">
          <cell r="A23" t="str">
            <v>Belize</v>
          </cell>
          <cell r="B23" t="str">
            <v>BLZ</v>
          </cell>
          <cell r="C23" t="str">
            <v>BLZ</v>
          </cell>
          <cell r="D23" t="str">
            <v>LAC</v>
          </cell>
          <cell r="E23" t="str">
            <v>Belize Dollar</v>
          </cell>
          <cell r="F23">
            <v>2</v>
          </cell>
          <cell r="G23">
            <v>250512</v>
          </cell>
          <cell r="H23">
            <v>256582</v>
          </cell>
          <cell r="I23">
            <v>262667</v>
          </cell>
          <cell r="J23">
            <v>268760</v>
          </cell>
          <cell r="K23">
            <v>274855</v>
          </cell>
          <cell r="L23">
            <v>280947</v>
          </cell>
          <cell r="M23">
            <v>287035</v>
          </cell>
          <cell r="N23">
            <v>293124</v>
          </cell>
          <cell r="O23">
            <v>299237</v>
          </cell>
          <cell r="P23">
            <v>305398</v>
          </cell>
          <cell r="Q23">
            <v>311627</v>
          </cell>
          <cell r="R23">
            <v>317928</v>
          </cell>
          <cell r="S23">
            <v>324292</v>
          </cell>
          <cell r="T23">
            <v>330721</v>
          </cell>
          <cell r="U23">
            <v>337209</v>
          </cell>
          <cell r="V23">
            <v>343750</v>
          </cell>
          <cell r="W23">
            <v>350341</v>
          </cell>
          <cell r="X23">
            <v>356972</v>
          </cell>
          <cell r="Y23">
            <v>363622</v>
          </cell>
          <cell r="Z23">
            <v>370260</v>
          </cell>
          <cell r="AA23">
            <v>376863</v>
          </cell>
        </row>
        <row r="24">
          <cell r="A24" t="str">
            <v>Benin</v>
          </cell>
          <cell r="B24" t="str">
            <v>BEN</v>
          </cell>
          <cell r="C24" t="str">
            <v>BEN</v>
          </cell>
          <cell r="D24" t="str">
            <v>AFRlow</v>
          </cell>
          <cell r="E24" t="str">
            <v>Franc</v>
          </cell>
          <cell r="F24">
            <v>471.86610999999999</v>
          </cell>
          <cell r="G24">
            <v>6517810</v>
          </cell>
          <cell r="H24">
            <v>6721337</v>
          </cell>
          <cell r="I24">
            <v>6937985</v>
          </cell>
          <cell r="J24">
            <v>7164976</v>
          </cell>
          <cell r="K24">
            <v>7397985</v>
          </cell>
          <cell r="L24">
            <v>7633757</v>
          </cell>
          <cell r="M24">
            <v>7871707</v>
          </cell>
          <cell r="N24">
            <v>8112573</v>
          </cell>
          <cell r="O24">
            <v>8355980</v>
          </cell>
          <cell r="P24">
            <v>8601771</v>
          </cell>
          <cell r="Q24">
            <v>8849892</v>
          </cell>
          <cell r="R24">
            <v>9099922</v>
          </cell>
          <cell r="S24">
            <v>9351838</v>
          </cell>
          <cell r="T24">
            <v>9606534</v>
          </cell>
          <cell r="U24">
            <v>9865290</v>
          </cell>
          <cell r="V24">
            <v>10129053</v>
          </cell>
          <cell r="W24">
            <v>10398113</v>
          </cell>
          <cell r="X24">
            <v>10672252</v>
          </cell>
          <cell r="Y24">
            <v>10951275</v>
          </cell>
          <cell r="Z24">
            <v>11234800</v>
          </cell>
          <cell r="AA24">
            <v>11522543</v>
          </cell>
        </row>
        <row r="25">
          <cell r="A25" t="str">
            <v>Bermuda</v>
          </cell>
          <cell r="B25" t="str">
            <v>BMU</v>
          </cell>
          <cell r="C25" t="str">
            <v>BER</v>
          </cell>
          <cell r="D25" t="str">
            <v>LAC</v>
          </cell>
          <cell r="E25">
            <v>0</v>
          </cell>
          <cell r="F25">
            <v>1</v>
          </cell>
          <cell r="G25">
            <v>62834</v>
          </cell>
          <cell r="H25">
            <v>63112</v>
          </cell>
          <cell r="I25">
            <v>63388</v>
          </cell>
          <cell r="J25">
            <v>63655</v>
          </cell>
          <cell r="K25">
            <v>63905</v>
          </cell>
          <cell r="L25">
            <v>64130</v>
          </cell>
          <cell r="M25">
            <v>64328</v>
          </cell>
          <cell r="N25">
            <v>64502</v>
          </cell>
          <cell r="O25">
            <v>64657</v>
          </cell>
          <cell r="P25">
            <v>64802</v>
          </cell>
          <cell r="Q25">
            <v>64941</v>
          </cell>
          <cell r="R25">
            <v>65077</v>
          </cell>
          <cell r="S25">
            <v>65208</v>
          </cell>
          <cell r="T25">
            <v>65335</v>
          </cell>
          <cell r="U25">
            <v>65457</v>
          </cell>
          <cell r="V25">
            <v>65576</v>
          </cell>
          <cell r="W25">
            <v>65691</v>
          </cell>
          <cell r="X25">
            <v>65801</v>
          </cell>
          <cell r="Y25">
            <v>65908</v>
          </cell>
          <cell r="Z25">
            <v>66010</v>
          </cell>
          <cell r="AA25">
            <v>66106</v>
          </cell>
        </row>
        <row r="26">
          <cell r="A26" t="str">
            <v>Bhutan</v>
          </cell>
          <cell r="B26" t="str">
            <v>BTN</v>
          </cell>
          <cell r="C26" t="str">
            <v>BHU</v>
          </cell>
          <cell r="D26" t="str">
            <v>SEAR</v>
          </cell>
          <cell r="E26" t="str">
            <v>Ngultrum</v>
          </cell>
          <cell r="F26">
            <v>46.671652999999999</v>
          </cell>
          <cell r="G26">
            <v>571262</v>
          </cell>
          <cell r="H26">
            <v>588050</v>
          </cell>
          <cell r="I26">
            <v>606024</v>
          </cell>
          <cell r="J26">
            <v>624431</v>
          </cell>
          <cell r="K26">
            <v>642400</v>
          </cell>
          <cell r="L26">
            <v>659293</v>
          </cell>
          <cell r="M26">
            <v>674681</v>
          </cell>
          <cell r="N26">
            <v>688581</v>
          </cell>
          <cell r="O26">
            <v>701363</v>
          </cell>
          <cell r="P26">
            <v>713665</v>
          </cell>
          <cell r="Q26">
            <v>725940</v>
          </cell>
          <cell r="R26">
            <v>738267</v>
          </cell>
          <cell r="S26">
            <v>750443</v>
          </cell>
          <cell r="T26">
            <v>762313</v>
          </cell>
          <cell r="U26">
            <v>773646</v>
          </cell>
          <cell r="V26">
            <v>784279</v>
          </cell>
          <cell r="W26">
            <v>794172</v>
          </cell>
          <cell r="X26">
            <v>803417</v>
          </cell>
          <cell r="Y26">
            <v>812150</v>
          </cell>
          <cell r="Z26">
            <v>820565</v>
          </cell>
          <cell r="AA26">
            <v>828805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 xml:space="preserve"> </v>
          </cell>
          <cell r="D27" t="str">
            <v>LAC</v>
          </cell>
          <cell r="E27" t="str">
            <v xml:space="preserve"> </v>
          </cell>
          <cell r="F27">
            <v>6.9371789000000001</v>
          </cell>
          <cell r="G27">
            <v>8307248</v>
          </cell>
          <cell r="H27">
            <v>8476709</v>
          </cell>
          <cell r="I27">
            <v>8646659</v>
          </cell>
          <cell r="J27">
            <v>8815911</v>
          </cell>
          <cell r="K27">
            <v>8982917</v>
          </cell>
          <cell r="L27">
            <v>9146655</v>
          </cell>
          <cell r="M27">
            <v>9306660</v>
          </cell>
          <cell r="N27">
            <v>9463497</v>
          </cell>
          <cell r="O27">
            <v>9618466</v>
          </cell>
          <cell r="P27">
            <v>9773441</v>
          </cell>
          <cell r="Q27">
            <v>9929849</v>
          </cell>
          <cell r="R27">
            <v>10088108</v>
          </cell>
          <cell r="S27">
            <v>10248042</v>
          </cell>
          <cell r="T27">
            <v>10409761</v>
          </cell>
          <cell r="U27">
            <v>10573218</v>
          </cell>
          <cell r="V27">
            <v>10738376</v>
          </cell>
          <cell r="W27">
            <v>10905399</v>
          </cell>
          <cell r="X27">
            <v>11074409</v>
          </cell>
          <cell r="Y27">
            <v>11245226</v>
          </cell>
          <cell r="Z27">
            <v>11417576</v>
          </cell>
          <cell r="AA27">
            <v>11591238</v>
          </cell>
        </row>
        <row r="28">
          <cell r="A28" t="str">
            <v>Bonaire, Saint Eustatius and Saba</v>
          </cell>
          <cell r="B28" t="str">
            <v>BES</v>
          </cell>
          <cell r="C28" t="str">
            <v xml:space="preserve"> </v>
          </cell>
          <cell r="E28" t="str">
            <v xml:space="preserve"> 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18291</v>
          </cell>
          <cell r="R28">
            <v>18488</v>
          </cell>
          <cell r="S28">
            <v>18642</v>
          </cell>
          <cell r="T28">
            <v>18762</v>
          </cell>
          <cell r="U28">
            <v>18865</v>
          </cell>
          <cell r="V28">
            <v>18960</v>
          </cell>
          <cell r="W28">
            <v>19049</v>
          </cell>
          <cell r="X28">
            <v>19128</v>
          </cell>
          <cell r="Y28">
            <v>19198</v>
          </cell>
          <cell r="Z28">
            <v>19259</v>
          </cell>
          <cell r="AA28">
            <v>19312</v>
          </cell>
        </row>
        <row r="29">
          <cell r="A29" t="str">
            <v>Bosnia and Herzegovina</v>
          </cell>
          <cell r="B29" t="str">
            <v>BIH</v>
          </cell>
          <cell r="C29" t="str">
            <v xml:space="preserve"> </v>
          </cell>
          <cell r="D29" t="str">
            <v>CEUR</v>
          </cell>
          <cell r="E29" t="str">
            <v xml:space="preserve"> </v>
          </cell>
          <cell r="F29">
            <v>1.4067943000000001</v>
          </cell>
          <cell r="G29">
            <v>3693698</v>
          </cell>
          <cell r="H29">
            <v>3748370</v>
          </cell>
          <cell r="I29">
            <v>3775883</v>
          </cell>
          <cell r="J29">
            <v>3782717</v>
          </cell>
          <cell r="K29">
            <v>3781358</v>
          </cell>
          <cell r="L29">
            <v>3781001</v>
          </cell>
          <cell r="M29">
            <v>3781588</v>
          </cell>
          <cell r="N29">
            <v>3779034</v>
          </cell>
          <cell r="O29">
            <v>3774164</v>
          </cell>
          <cell r="P29">
            <v>3767683</v>
          </cell>
          <cell r="Q29">
            <v>3760149</v>
          </cell>
          <cell r="R29">
            <v>3752228</v>
          </cell>
          <cell r="S29">
            <v>3744235</v>
          </cell>
          <cell r="T29">
            <v>3735880</v>
          </cell>
          <cell r="U29">
            <v>3726569</v>
          </cell>
          <cell r="V29">
            <v>3715894</v>
          </cell>
          <cell r="W29">
            <v>3703882</v>
          </cell>
          <cell r="X29">
            <v>3690836</v>
          </cell>
          <cell r="Y29">
            <v>3676933</v>
          </cell>
          <cell r="Z29">
            <v>3662411</v>
          </cell>
          <cell r="AA29">
            <v>3647448</v>
          </cell>
        </row>
        <row r="30">
          <cell r="A30" t="str">
            <v>Botswana</v>
          </cell>
          <cell r="B30" t="str">
            <v>BWA</v>
          </cell>
          <cell r="C30" t="str">
            <v>BOT</v>
          </cell>
          <cell r="D30" t="str">
            <v>AFRhigh</v>
          </cell>
          <cell r="E30" t="str">
            <v>Pula</v>
          </cell>
          <cell r="F30">
            <v>6.8424659999999999</v>
          </cell>
          <cell r="G30">
            <v>1757925</v>
          </cell>
          <cell r="H30">
            <v>1784449</v>
          </cell>
          <cell r="I30">
            <v>1808103</v>
          </cell>
          <cell r="J30">
            <v>1830127</v>
          </cell>
          <cell r="K30">
            <v>1852243</v>
          </cell>
          <cell r="L30">
            <v>1875673</v>
          </cell>
          <cell r="M30">
            <v>1900905</v>
          </cell>
          <cell r="N30">
            <v>1927540</v>
          </cell>
          <cell r="O30">
            <v>1954822</v>
          </cell>
          <cell r="P30">
            <v>1981576</v>
          </cell>
          <cell r="Q30">
            <v>2006945</v>
          </cell>
          <cell r="R30">
            <v>2030738</v>
          </cell>
          <cell r="S30">
            <v>2053237</v>
          </cell>
          <cell r="T30">
            <v>2074616</v>
          </cell>
          <cell r="U30">
            <v>2095201</v>
          </cell>
          <cell r="V30">
            <v>2115229</v>
          </cell>
          <cell r="W30">
            <v>2134710</v>
          </cell>
          <cell r="X30">
            <v>2153549</v>
          </cell>
          <cell r="Y30">
            <v>2171775</v>
          </cell>
          <cell r="Z30">
            <v>2189406</v>
          </cell>
          <cell r="AA30">
            <v>2206460</v>
          </cell>
        </row>
        <row r="31">
          <cell r="A31" t="str">
            <v>Brazil</v>
          </cell>
          <cell r="B31" t="str">
            <v>BRA</v>
          </cell>
          <cell r="C31" t="str">
            <v>BRA</v>
          </cell>
          <cell r="D31" t="str">
            <v>LAC</v>
          </cell>
          <cell r="E31" t="str">
            <v>Reai</v>
          </cell>
          <cell r="F31">
            <v>1.6743222</v>
          </cell>
          <cell r="G31">
            <v>174425387</v>
          </cell>
          <cell r="H31">
            <v>176877135</v>
          </cell>
          <cell r="I31">
            <v>179289227</v>
          </cell>
          <cell r="J31">
            <v>181633074</v>
          </cell>
          <cell r="K31">
            <v>183873377</v>
          </cell>
          <cell r="L31">
            <v>185986964</v>
          </cell>
          <cell r="M31">
            <v>187958211</v>
          </cell>
          <cell r="N31">
            <v>189798070</v>
          </cell>
          <cell r="O31">
            <v>191543237</v>
          </cell>
          <cell r="P31">
            <v>193246610</v>
          </cell>
          <cell r="Q31">
            <v>194946470</v>
          </cell>
          <cell r="R31">
            <v>196655014</v>
          </cell>
          <cell r="S31">
            <v>198360943</v>
          </cell>
          <cell r="T31">
            <v>200050487</v>
          </cell>
          <cell r="U31">
            <v>201700544</v>
          </cell>
          <cell r="V31">
            <v>203293957</v>
          </cell>
          <cell r="W31">
            <v>204827786</v>
          </cell>
          <cell r="X31">
            <v>206307429</v>
          </cell>
          <cell r="Y31">
            <v>207733521</v>
          </cell>
          <cell r="Z31">
            <v>209108395</v>
          </cell>
          <cell r="AA31">
            <v>210433295</v>
          </cell>
        </row>
        <row r="32">
          <cell r="A32" t="str">
            <v>British Virgin Islands</v>
          </cell>
          <cell r="B32" t="str">
            <v>VGB</v>
          </cell>
          <cell r="C32" t="str">
            <v>VIB</v>
          </cell>
          <cell r="D32" t="str">
            <v>LAC</v>
          </cell>
          <cell r="E32">
            <v>0</v>
          </cell>
          <cell r="F32">
            <v>1</v>
          </cell>
          <cell r="G32">
            <v>20499</v>
          </cell>
          <cell r="H32">
            <v>20844</v>
          </cell>
          <cell r="I32">
            <v>21156</v>
          </cell>
          <cell r="J32">
            <v>21446</v>
          </cell>
          <cell r="K32">
            <v>21721</v>
          </cell>
          <cell r="L32">
            <v>21990</v>
          </cell>
          <cell r="M32">
            <v>22253</v>
          </cell>
          <cell r="N32">
            <v>22511</v>
          </cell>
          <cell r="O32">
            <v>22762</v>
          </cell>
          <cell r="P32">
            <v>23007</v>
          </cell>
          <cell r="Q32">
            <v>23245</v>
          </cell>
          <cell r="R32">
            <v>23478</v>
          </cell>
          <cell r="S32">
            <v>23705</v>
          </cell>
          <cell r="T32">
            <v>23928</v>
          </cell>
          <cell r="U32">
            <v>24148</v>
          </cell>
          <cell r="V32">
            <v>24363</v>
          </cell>
          <cell r="W32">
            <v>24575</v>
          </cell>
          <cell r="X32">
            <v>24784</v>
          </cell>
          <cell r="Y32">
            <v>24988</v>
          </cell>
          <cell r="Z32">
            <v>25190</v>
          </cell>
          <cell r="AA32">
            <v>25388</v>
          </cell>
        </row>
        <row r="33">
          <cell r="A33" t="str">
            <v>Brunei Darussalam</v>
          </cell>
          <cell r="B33" t="str">
            <v>BRN</v>
          </cell>
          <cell r="C33" t="str">
            <v>BRU</v>
          </cell>
          <cell r="D33" t="str">
            <v>WPR</v>
          </cell>
          <cell r="E33">
            <v>0</v>
          </cell>
          <cell r="F33">
            <v>1.257428</v>
          </cell>
          <cell r="G33">
            <v>327036</v>
          </cell>
          <cell r="H33">
            <v>334348</v>
          </cell>
          <cell r="I33">
            <v>341585</v>
          </cell>
          <cell r="J33">
            <v>348771</v>
          </cell>
          <cell r="K33">
            <v>355943</v>
          </cell>
          <cell r="L33">
            <v>363123</v>
          </cell>
          <cell r="M33">
            <v>370317</v>
          </cell>
          <cell r="N33">
            <v>377513</v>
          </cell>
          <cell r="O33">
            <v>384695</v>
          </cell>
          <cell r="P33">
            <v>391837</v>
          </cell>
          <cell r="Q33">
            <v>398920</v>
          </cell>
          <cell r="R33">
            <v>405938</v>
          </cell>
          <cell r="S33">
            <v>412892</v>
          </cell>
          <cell r="T33">
            <v>419772</v>
          </cell>
          <cell r="U33">
            <v>426570</v>
          </cell>
          <cell r="V33">
            <v>433281</v>
          </cell>
          <cell r="W33">
            <v>439898</v>
          </cell>
          <cell r="X33">
            <v>446419</v>
          </cell>
          <cell r="Y33">
            <v>452842</v>
          </cell>
          <cell r="Z33">
            <v>459166</v>
          </cell>
          <cell r="AA33">
            <v>465390</v>
          </cell>
        </row>
        <row r="34">
          <cell r="A34" t="str">
            <v>Bulgaria</v>
          </cell>
          <cell r="B34" t="str">
            <v>BGR</v>
          </cell>
          <cell r="C34" t="str">
            <v>BUL</v>
          </cell>
          <cell r="D34" t="str">
            <v>EEUR</v>
          </cell>
          <cell r="E34">
            <v>0</v>
          </cell>
          <cell r="F34">
            <v>1.4068098</v>
          </cell>
          <cell r="G34">
            <v>8006158</v>
          </cell>
          <cell r="H34">
            <v>7947761</v>
          </cell>
          <cell r="I34">
            <v>7892666</v>
          </cell>
          <cell r="J34">
            <v>7840117</v>
          </cell>
          <cell r="K34">
            <v>7789180</v>
          </cell>
          <cell r="L34">
            <v>7739115</v>
          </cell>
          <cell r="M34">
            <v>7689520</v>
          </cell>
          <cell r="N34">
            <v>7640283</v>
          </cell>
          <cell r="O34">
            <v>7591322</v>
          </cell>
          <cell r="P34">
            <v>7542674</v>
          </cell>
          <cell r="Q34">
            <v>7494332</v>
          </cell>
          <cell r="R34">
            <v>7446135</v>
          </cell>
          <cell r="S34">
            <v>7397873</v>
          </cell>
          <cell r="T34">
            <v>7349462</v>
          </cell>
          <cell r="U34">
            <v>7300838</v>
          </cell>
          <cell r="V34">
            <v>7251937</v>
          </cell>
          <cell r="W34">
            <v>7202702</v>
          </cell>
          <cell r="X34">
            <v>7153055</v>
          </cell>
          <cell r="Y34">
            <v>7102894</v>
          </cell>
          <cell r="Z34">
            <v>7052108</v>
          </cell>
          <cell r="AA34">
            <v>7000622</v>
          </cell>
        </row>
        <row r="35">
          <cell r="A35" t="str">
            <v>Burkina Faso</v>
          </cell>
          <cell r="B35" t="str">
            <v>BFA</v>
          </cell>
          <cell r="C35" t="str">
            <v>BFA</v>
          </cell>
          <cell r="D35" t="str">
            <v>AFRlow</v>
          </cell>
          <cell r="E35" t="str">
            <v>Franc</v>
          </cell>
          <cell r="F35">
            <v>471.86610999999999</v>
          </cell>
          <cell r="G35">
            <v>12294012</v>
          </cell>
          <cell r="H35">
            <v>12648474</v>
          </cell>
          <cell r="I35">
            <v>13015435</v>
          </cell>
          <cell r="J35">
            <v>13395599</v>
          </cell>
          <cell r="K35">
            <v>13789736</v>
          </cell>
          <cell r="L35">
            <v>14198463</v>
          </cell>
          <cell r="M35">
            <v>14622202</v>
          </cell>
          <cell r="N35">
            <v>15061127</v>
          </cell>
          <cell r="O35">
            <v>15515258</v>
          </cell>
          <cell r="P35">
            <v>15984479</v>
          </cell>
          <cell r="Q35">
            <v>16468714</v>
          </cell>
          <cell r="R35">
            <v>16967845</v>
          </cell>
          <cell r="S35">
            <v>17481984</v>
          </cell>
          <cell r="T35">
            <v>18011507</v>
          </cell>
          <cell r="U35">
            <v>18556912</v>
          </cell>
          <cell r="V35">
            <v>19118412</v>
          </cell>
          <cell r="W35">
            <v>19696218</v>
          </cell>
          <cell r="X35">
            <v>20289820</v>
          </cell>
          <cell r="Y35">
            <v>20897814</v>
          </cell>
          <cell r="Z35">
            <v>21518325</v>
          </cell>
          <cell r="AA35">
            <v>22149971</v>
          </cell>
        </row>
        <row r="36">
          <cell r="A36" t="str">
            <v>Burundi</v>
          </cell>
          <cell r="B36" t="str">
            <v>BDI</v>
          </cell>
          <cell r="C36" t="str">
            <v>BUU</v>
          </cell>
          <cell r="D36" t="str">
            <v>AFRhigh</v>
          </cell>
          <cell r="E36" t="str">
            <v>Franc</v>
          </cell>
          <cell r="F36">
            <v>1260.502</v>
          </cell>
          <cell r="G36">
            <v>6374347</v>
          </cell>
          <cell r="H36">
            <v>6499653</v>
          </cell>
          <cell r="I36">
            <v>6656071</v>
          </cell>
          <cell r="J36">
            <v>6838764</v>
          </cell>
          <cell r="K36">
            <v>7039534</v>
          </cell>
          <cell r="L36">
            <v>7251424</v>
          </cell>
          <cell r="M36">
            <v>7474363</v>
          </cell>
          <cell r="N36">
            <v>7707781</v>
          </cell>
          <cell r="O36">
            <v>7943385</v>
          </cell>
          <cell r="P36">
            <v>8170853</v>
          </cell>
          <cell r="Q36">
            <v>8382849</v>
          </cell>
          <cell r="R36">
            <v>8575172</v>
          </cell>
          <cell r="S36">
            <v>8749387</v>
          </cell>
          <cell r="T36">
            <v>8911183</v>
          </cell>
          <cell r="U36">
            <v>9069456</v>
          </cell>
          <cell r="V36">
            <v>9230642</v>
          </cell>
          <cell r="W36">
            <v>9396203</v>
          </cell>
          <cell r="X36">
            <v>9563828</v>
          </cell>
          <cell r="Y36">
            <v>9731717</v>
          </cell>
          <cell r="Z36">
            <v>9896842</v>
          </cell>
          <cell r="AA36">
            <v>10056996</v>
          </cell>
        </row>
        <row r="37">
          <cell r="A37" t="str">
            <v>Cambodia</v>
          </cell>
          <cell r="B37" t="str">
            <v>KHM</v>
          </cell>
          <cell r="C37" t="str">
            <v>CAM</v>
          </cell>
          <cell r="D37" t="str">
            <v>WPR</v>
          </cell>
          <cell r="E37" t="str">
            <v>Riel</v>
          </cell>
          <cell r="F37">
            <v>4058.5</v>
          </cell>
          <cell r="G37">
            <v>12446949</v>
          </cell>
          <cell r="H37">
            <v>12653684</v>
          </cell>
          <cell r="I37">
            <v>12845222</v>
          </cell>
          <cell r="J37">
            <v>13024171</v>
          </cell>
          <cell r="K37">
            <v>13193961</v>
          </cell>
          <cell r="L37">
            <v>13357574</v>
          </cell>
          <cell r="M37">
            <v>13515884</v>
          </cell>
          <cell r="N37">
            <v>13669857</v>
          </cell>
          <cell r="O37">
            <v>13822644</v>
          </cell>
          <cell r="P37">
            <v>13977903</v>
          </cell>
          <cell r="Q37">
            <v>14138255</v>
          </cell>
          <cell r="R37">
            <v>14305183</v>
          </cell>
          <cell r="S37">
            <v>14478320</v>
          </cell>
          <cell r="T37">
            <v>14656016</v>
          </cell>
          <cell r="U37">
            <v>14835553</v>
          </cell>
          <cell r="V37">
            <v>15014779</v>
          </cell>
          <cell r="W37">
            <v>15193287</v>
          </cell>
          <cell r="X37">
            <v>15371273</v>
          </cell>
          <cell r="Y37">
            <v>15547838</v>
          </cell>
          <cell r="Z37">
            <v>15722019</v>
          </cell>
          <cell r="AA37">
            <v>15893014</v>
          </cell>
        </row>
        <row r="38">
          <cell r="A38" t="str">
            <v>Cameroon</v>
          </cell>
          <cell r="B38" t="str">
            <v>CMR</v>
          </cell>
          <cell r="C38" t="str">
            <v>CAE</v>
          </cell>
          <cell r="D38" t="str">
            <v>AFRhigh</v>
          </cell>
          <cell r="E38" t="str">
            <v>Franc</v>
          </cell>
          <cell r="F38">
            <v>471.86610999999999</v>
          </cell>
          <cell r="G38">
            <v>15678269</v>
          </cell>
          <cell r="H38">
            <v>16039737</v>
          </cell>
          <cell r="I38">
            <v>16408085</v>
          </cell>
          <cell r="J38">
            <v>16783366</v>
          </cell>
          <cell r="K38">
            <v>17165267</v>
          </cell>
          <cell r="L38">
            <v>17553589</v>
          </cell>
          <cell r="M38">
            <v>17948395</v>
          </cell>
          <cell r="N38">
            <v>18350022</v>
          </cell>
          <cell r="O38">
            <v>18758778</v>
          </cell>
          <cell r="P38">
            <v>19175028</v>
          </cell>
          <cell r="Q38">
            <v>19598889</v>
          </cell>
          <cell r="R38">
            <v>20030362</v>
          </cell>
          <cell r="S38">
            <v>20468943</v>
          </cell>
          <cell r="T38">
            <v>20913595</v>
          </cell>
          <cell r="U38">
            <v>21362945</v>
          </cell>
          <cell r="V38">
            <v>21815853</v>
          </cell>
          <cell r="W38">
            <v>22271943</v>
          </cell>
          <cell r="X38">
            <v>22730977</v>
          </cell>
          <cell r="Y38">
            <v>23192123</v>
          </cell>
          <cell r="Z38">
            <v>23654474</v>
          </cell>
          <cell r="AA38">
            <v>24117381</v>
          </cell>
        </row>
        <row r="39">
          <cell r="A39" t="str">
            <v>Canada</v>
          </cell>
          <cell r="B39" t="str">
            <v>CAN</v>
          </cell>
          <cell r="C39" t="str">
            <v>CAN</v>
          </cell>
          <cell r="D39" t="str">
            <v>EME</v>
          </cell>
          <cell r="E39">
            <v>0</v>
          </cell>
          <cell r="F39">
            <v>0.98930680999999998</v>
          </cell>
          <cell r="G39">
            <v>30667365</v>
          </cell>
          <cell r="H39">
            <v>30967236</v>
          </cell>
          <cell r="I39">
            <v>31281727</v>
          </cell>
          <cell r="J39">
            <v>31608562</v>
          </cell>
          <cell r="K39">
            <v>31943605</v>
          </cell>
          <cell r="L39">
            <v>32283413</v>
          </cell>
          <cell r="M39">
            <v>32627978</v>
          </cell>
          <cell r="N39">
            <v>32977334</v>
          </cell>
          <cell r="O39">
            <v>33327954</v>
          </cell>
          <cell r="P39">
            <v>33675448</v>
          </cell>
          <cell r="Q39">
            <v>34016593</v>
          </cell>
          <cell r="R39">
            <v>34349561</v>
          </cell>
          <cell r="S39">
            <v>34674708</v>
          </cell>
          <cell r="T39">
            <v>34993747</v>
          </cell>
          <cell r="U39">
            <v>35309555</v>
          </cell>
          <cell r="V39">
            <v>35624158</v>
          </cell>
          <cell r="W39">
            <v>35937735</v>
          </cell>
          <cell r="X39">
            <v>36249212</v>
          </cell>
          <cell r="Y39">
            <v>36557894</v>
          </cell>
          <cell r="Z39">
            <v>36862723</v>
          </cell>
          <cell r="AA39">
            <v>37162845</v>
          </cell>
        </row>
        <row r="40">
          <cell r="A40" t="str">
            <v>Cape Verde</v>
          </cell>
          <cell r="B40" t="str">
            <v>CPV</v>
          </cell>
          <cell r="C40" t="str">
            <v>CAV</v>
          </cell>
          <cell r="D40" t="str">
            <v>AFRlow</v>
          </cell>
          <cell r="E40" t="str">
            <v>Escudo</v>
          </cell>
          <cell r="F40">
            <v>79.323303999999993</v>
          </cell>
          <cell r="G40">
            <v>437238</v>
          </cell>
          <cell r="H40">
            <v>445096</v>
          </cell>
          <cell r="I40">
            <v>452740</v>
          </cell>
          <cell r="J40">
            <v>460031</v>
          </cell>
          <cell r="K40">
            <v>466784</v>
          </cell>
          <cell r="L40">
            <v>472883</v>
          </cell>
          <cell r="M40">
            <v>478267</v>
          </cell>
          <cell r="N40">
            <v>483023</v>
          </cell>
          <cell r="O40">
            <v>487371</v>
          </cell>
          <cell r="P40">
            <v>491621</v>
          </cell>
          <cell r="Q40">
            <v>495999</v>
          </cell>
          <cell r="R40">
            <v>500585</v>
          </cell>
          <cell r="S40">
            <v>505335</v>
          </cell>
          <cell r="T40">
            <v>510213</v>
          </cell>
          <cell r="U40">
            <v>515134</v>
          </cell>
          <cell r="V40">
            <v>520035</v>
          </cell>
          <cell r="W40">
            <v>524920</v>
          </cell>
          <cell r="X40">
            <v>529816</v>
          </cell>
          <cell r="Y40">
            <v>534709</v>
          </cell>
          <cell r="Z40">
            <v>539581</v>
          </cell>
          <cell r="AA40">
            <v>544419</v>
          </cell>
        </row>
        <row r="41">
          <cell r="A41" t="str">
            <v>Cayman Islands</v>
          </cell>
          <cell r="B41" t="str">
            <v>CYM</v>
          </cell>
          <cell r="C41" t="str">
            <v>CAY</v>
          </cell>
          <cell r="D41" t="str">
            <v>LAC</v>
          </cell>
          <cell r="E41">
            <v>0</v>
          </cell>
          <cell r="F41">
            <v>0.83333332999999998</v>
          </cell>
          <cell r="G41">
            <v>40195</v>
          </cell>
          <cell r="H41">
            <v>42501</v>
          </cell>
          <cell r="I41">
            <v>45117</v>
          </cell>
          <cell r="J41">
            <v>47815</v>
          </cell>
          <cell r="K41">
            <v>50273</v>
          </cell>
          <cell r="L41">
            <v>52268</v>
          </cell>
          <cell r="M41">
            <v>53712</v>
          </cell>
          <cell r="N41">
            <v>54679</v>
          </cell>
          <cell r="O41">
            <v>55295</v>
          </cell>
          <cell r="P41">
            <v>55763</v>
          </cell>
          <cell r="Q41">
            <v>56230</v>
          </cell>
          <cell r="R41">
            <v>56729</v>
          </cell>
          <cell r="S41">
            <v>57223</v>
          </cell>
          <cell r="T41">
            <v>57708</v>
          </cell>
          <cell r="U41">
            <v>58169</v>
          </cell>
          <cell r="V41">
            <v>58592</v>
          </cell>
          <cell r="W41">
            <v>58989</v>
          </cell>
          <cell r="X41">
            <v>59377</v>
          </cell>
          <cell r="Y41">
            <v>59753</v>
          </cell>
          <cell r="Z41">
            <v>60116</v>
          </cell>
          <cell r="AA41">
            <v>60461</v>
          </cell>
        </row>
        <row r="42">
          <cell r="A42" t="str">
            <v>Central African Republic</v>
          </cell>
          <cell r="B42" t="str">
            <v>CAF</v>
          </cell>
          <cell r="C42" t="str">
            <v>CAF</v>
          </cell>
          <cell r="D42" t="str">
            <v>AFRhigh</v>
          </cell>
          <cell r="E42" t="str">
            <v>Franc</v>
          </cell>
          <cell r="F42">
            <v>471.86610999999999</v>
          </cell>
          <cell r="G42">
            <v>3701607</v>
          </cell>
          <cell r="H42">
            <v>3767068</v>
          </cell>
          <cell r="I42">
            <v>3829238</v>
          </cell>
          <cell r="J42">
            <v>3890075</v>
          </cell>
          <cell r="K42">
            <v>3952281</v>
          </cell>
          <cell r="L42">
            <v>4017880</v>
          </cell>
          <cell r="M42">
            <v>4087534</v>
          </cell>
          <cell r="N42">
            <v>4160940</v>
          </cell>
          <cell r="O42">
            <v>4237961</v>
          </cell>
          <cell r="P42">
            <v>4318128</v>
          </cell>
          <cell r="Q42">
            <v>4401051</v>
          </cell>
          <cell r="R42">
            <v>4486837</v>
          </cell>
          <cell r="S42">
            <v>4575586</v>
          </cell>
          <cell r="T42">
            <v>4666833</v>
          </cell>
          <cell r="U42">
            <v>4759950</v>
          </cell>
          <cell r="V42">
            <v>4854441</v>
          </cell>
          <cell r="W42">
            <v>4950079</v>
          </cell>
          <cell r="X42">
            <v>5046820</v>
          </cell>
          <cell r="Y42">
            <v>5144572</v>
          </cell>
          <cell r="Z42">
            <v>5243295</v>
          </cell>
          <cell r="AA42">
            <v>5342933</v>
          </cell>
        </row>
        <row r="43">
          <cell r="A43" t="str">
            <v>Chad</v>
          </cell>
          <cell r="B43" t="str">
            <v>TCD</v>
          </cell>
          <cell r="C43" t="str">
            <v>CHA</v>
          </cell>
          <cell r="D43" t="str">
            <v>AFRlow</v>
          </cell>
          <cell r="E43" t="str">
            <v>Franc</v>
          </cell>
          <cell r="F43">
            <v>471.86610999999999</v>
          </cell>
          <cell r="G43">
            <v>8222327</v>
          </cell>
          <cell r="H43">
            <v>8517944</v>
          </cell>
          <cell r="I43">
            <v>8831199</v>
          </cell>
          <cell r="J43">
            <v>9153893</v>
          </cell>
          <cell r="K43">
            <v>9474792</v>
          </cell>
          <cell r="L43">
            <v>9785902</v>
          </cell>
          <cell r="M43">
            <v>10084087</v>
          </cell>
          <cell r="N43">
            <v>10371839</v>
          </cell>
          <cell r="O43">
            <v>10653762</v>
          </cell>
          <cell r="P43">
            <v>10937089</v>
          </cell>
          <cell r="Q43">
            <v>11227208</v>
          </cell>
          <cell r="R43">
            <v>11525496</v>
          </cell>
          <cell r="S43">
            <v>11830573</v>
          </cell>
          <cell r="T43">
            <v>12141876</v>
          </cell>
          <cell r="U43">
            <v>12458071</v>
          </cell>
          <cell r="V43">
            <v>12778364</v>
          </cell>
          <cell r="W43">
            <v>13102681</v>
          </cell>
          <cell r="X43">
            <v>13432101</v>
          </cell>
          <cell r="Y43">
            <v>13768279</v>
          </cell>
          <cell r="Z43">
            <v>14113376</v>
          </cell>
          <cell r="AA43">
            <v>14468850</v>
          </cell>
        </row>
        <row r="44">
          <cell r="A44" t="str">
            <v>Chile</v>
          </cell>
          <cell r="B44" t="str">
            <v>CHL</v>
          </cell>
          <cell r="C44" t="str">
            <v>CHI</v>
          </cell>
          <cell r="D44" t="str">
            <v>LAC</v>
          </cell>
          <cell r="E44">
            <v>0</v>
          </cell>
          <cell r="F44">
            <v>483.71460000000002</v>
          </cell>
          <cell r="G44">
            <v>15419820</v>
          </cell>
          <cell r="H44">
            <v>15604200</v>
          </cell>
          <cell r="I44">
            <v>15783991</v>
          </cell>
          <cell r="J44">
            <v>15959793</v>
          </cell>
          <cell r="K44">
            <v>16132209</v>
          </cell>
          <cell r="L44">
            <v>16301726</v>
          </cell>
          <cell r="M44">
            <v>16468677</v>
          </cell>
          <cell r="N44">
            <v>16633254</v>
          </cell>
          <cell r="O44">
            <v>16795593</v>
          </cell>
          <cell r="P44">
            <v>16955737</v>
          </cell>
          <cell r="Q44">
            <v>17113688</v>
          </cell>
          <cell r="R44">
            <v>17269525</v>
          </cell>
          <cell r="S44">
            <v>17423214</v>
          </cell>
          <cell r="T44">
            <v>17574464</v>
          </cell>
          <cell r="U44">
            <v>17722868</v>
          </cell>
          <cell r="V44">
            <v>17868070</v>
          </cell>
          <cell r="W44">
            <v>18009915</v>
          </cell>
          <cell r="X44">
            <v>18148293</v>
          </cell>
          <cell r="Y44">
            <v>18282945</v>
          </cell>
          <cell r="Z44">
            <v>18413587</v>
          </cell>
          <cell r="AA44">
            <v>18539970</v>
          </cell>
        </row>
        <row r="45">
          <cell r="A45" t="str">
            <v>China</v>
          </cell>
          <cell r="B45" t="str">
            <v>CHN</v>
          </cell>
          <cell r="C45" t="str">
            <v>CHN</v>
          </cell>
          <cell r="D45" t="str">
            <v>WPR</v>
          </cell>
          <cell r="E45" t="str">
            <v>Yuan</v>
          </cell>
          <cell r="F45">
            <v>6.4650287999999998</v>
          </cell>
          <cell r="G45">
            <v>1269116737</v>
          </cell>
          <cell r="H45">
            <v>1277903627</v>
          </cell>
          <cell r="I45">
            <v>1285933789</v>
          </cell>
          <cell r="J45">
            <v>1293396654</v>
          </cell>
          <cell r="K45">
            <v>1300552134</v>
          </cell>
          <cell r="L45">
            <v>1307593489</v>
          </cell>
          <cell r="M45">
            <v>1314581402</v>
          </cell>
          <cell r="N45">
            <v>1321481935</v>
          </cell>
          <cell r="O45">
            <v>1328275524</v>
          </cell>
          <cell r="P45">
            <v>1334908820</v>
          </cell>
          <cell r="Q45">
            <v>1341335152</v>
          </cell>
          <cell r="R45">
            <v>1347565324</v>
          </cell>
          <cell r="S45">
            <v>1353600687</v>
          </cell>
          <cell r="T45">
            <v>1359368470</v>
          </cell>
          <cell r="U45">
            <v>1364773138</v>
          </cell>
          <cell r="V45">
            <v>1369742518</v>
          </cell>
          <cell r="W45">
            <v>1374247494</v>
          </cell>
          <cell r="X45">
            <v>1378293627</v>
          </cell>
          <cell r="Y45">
            <v>1381887062</v>
          </cell>
          <cell r="Z45">
            <v>1385047796</v>
          </cell>
          <cell r="AA45">
            <v>1387791512</v>
          </cell>
        </row>
        <row r="46">
          <cell r="A46" t="str">
            <v>China, Hong Kong SAR</v>
          </cell>
          <cell r="B46" t="str">
            <v>HKG</v>
          </cell>
          <cell r="C46" t="str">
            <v>HOK</v>
          </cell>
          <cell r="D46" t="str">
            <v>WPR</v>
          </cell>
          <cell r="E46">
            <v>0</v>
          </cell>
          <cell r="F46">
            <v>7.7843081999999999</v>
          </cell>
          <cell r="G46">
            <v>6783317</v>
          </cell>
          <cell r="H46">
            <v>6828869</v>
          </cell>
          <cell r="I46">
            <v>6836766</v>
          </cell>
          <cell r="J46">
            <v>6822233</v>
          </cell>
          <cell r="K46">
            <v>6807752</v>
          </cell>
          <cell r="L46">
            <v>6809859</v>
          </cell>
          <cell r="M46">
            <v>6832989</v>
          </cell>
          <cell r="N46">
            <v>6872780</v>
          </cell>
          <cell r="O46">
            <v>6926368</v>
          </cell>
          <cell r="P46">
            <v>6987976</v>
          </cell>
          <cell r="Q46">
            <v>7053189</v>
          </cell>
          <cell r="R46">
            <v>7122187</v>
          </cell>
          <cell r="S46">
            <v>7196450</v>
          </cell>
          <cell r="T46">
            <v>7274125</v>
          </cell>
          <cell r="U46">
            <v>7352945</v>
          </cell>
          <cell r="V46">
            <v>7431176</v>
          </cell>
          <cell r="W46">
            <v>7507841</v>
          </cell>
          <cell r="X46">
            <v>7582878</v>
          </cell>
          <cell r="Y46">
            <v>7656623</v>
          </cell>
          <cell r="Z46">
            <v>7729869</v>
          </cell>
          <cell r="AA46">
            <v>7803144</v>
          </cell>
        </row>
        <row r="47">
          <cell r="A47" t="str">
            <v>China, Macao SAR</v>
          </cell>
          <cell r="B47" t="str">
            <v>MAC</v>
          </cell>
          <cell r="C47" t="str">
            <v>MAC</v>
          </cell>
          <cell r="D47" t="str">
            <v>WPR</v>
          </cell>
          <cell r="E47">
            <v>0</v>
          </cell>
          <cell r="F47">
            <v>8.0178391999999992</v>
          </cell>
          <cell r="G47">
            <v>431867</v>
          </cell>
          <cell r="H47">
            <v>440265</v>
          </cell>
          <cell r="I47">
            <v>449472</v>
          </cell>
          <cell r="J47">
            <v>459456</v>
          </cell>
          <cell r="K47">
            <v>470127</v>
          </cell>
          <cell r="L47">
            <v>481390</v>
          </cell>
          <cell r="M47">
            <v>493267</v>
          </cell>
          <cell r="N47">
            <v>505709</v>
          </cell>
          <cell r="O47">
            <v>518463</v>
          </cell>
          <cell r="P47">
            <v>531195</v>
          </cell>
          <cell r="Q47">
            <v>543656</v>
          </cell>
          <cell r="R47">
            <v>555731</v>
          </cell>
          <cell r="S47">
            <v>567441</v>
          </cell>
          <cell r="T47">
            <v>578844</v>
          </cell>
          <cell r="U47">
            <v>590061</v>
          </cell>
          <cell r="V47">
            <v>601176</v>
          </cell>
          <cell r="W47">
            <v>612176</v>
          </cell>
          <cell r="X47">
            <v>623005</v>
          </cell>
          <cell r="Y47">
            <v>633658</v>
          </cell>
          <cell r="Z47">
            <v>644129</v>
          </cell>
          <cell r="AA47">
            <v>654407</v>
          </cell>
        </row>
        <row r="48">
          <cell r="A48" t="str">
            <v>Colombia</v>
          </cell>
          <cell r="B48" t="str">
            <v>COL</v>
          </cell>
          <cell r="C48" t="str">
            <v>COL</v>
          </cell>
          <cell r="D48" t="str">
            <v>LAC</v>
          </cell>
          <cell r="E48" t="str">
            <v>Peso</v>
          </cell>
          <cell r="F48">
            <v>1847.6514</v>
          </cell>
          <cell r="G48">
            <v>39764166</v>
          </cell>
          <cell r="H48">
            <v>40422597</v>
          </cell>
          <cell r="I48">
            <v>41078136</v>
          </cell>
          <cell r="J48">
            <v>41731914</v>
          </cell>
          <cell r="K48">
            <v>42385712</v>
          </cell>
          <cell r="L48">
            <v>43040558</v>
          </cell>
          <cell r="M48">
            <v>43696540</v>
          </cell>
          <cell r="N48">
            <v>44352327</v>
          </cell>
          <cell r="O48">
            <v>45005782</v>
          </cell>
          <cell r="P48">
            <v>45654044</v>
          </cell>
          <cell r="Q48">
            <v>46294841</v>
          </cell>
          <cell r="R48">
            <v>46927125</v>
          </cell>
          <cell r="S48">
            <v>47550708</v>
          </cell>
          <cell r="T48">
            <v>48165221</v>
          </cell>
          <cell r="U48">
            <v>48770570</v>
          </cell>
          <cell r="V48">
            <v>49366549</v>
          </cell>
          <cell r="W48">
            <v>49952624</v>
          </cell>
          <cell r="X48">
            <v>50528086</v>
          </cell>
          <cell r="Y48">
            <v>51092389</v>
          </cell>
          <cell r="Z48">
            <v>51644982</v>
          </cell>
          <cell r="AA48">
            <v>52185377</v>
          </cell>
        </row>
        <row r="49">
          <cell r="A49" t="str">
            <v>Comoros</v>
          </cell>
          <cell r="B49" t="str">
            <v>COM</v>
          </cell>
          <cell r="C49" t="str">
            <v>COM</v>
          </cell>
          <cell r="D49" t="str">
            <v>AFRlow</v>
          </cell>
          <cell r="E49" t="str">
            <v>Franc</v>
          </cell>
          <cell r="F49">
            <v>353.89976999999999</v>
          </cell>
          <cell r="G49">
            <v>562469</v>
          </cell>
          <cell r="H49">
            <v>577569</v>
          </cell>
          <cell r="I49">
            <v>593170</v>
          </cell>
          <cell r="J49">
            <v>609271</v>
          </cell>
          <cell r="K49">
            <v>625876</v>
          </cell>
          <cell r="L49">
            <v>642974</v>
          </cell>
          <cell r="M49">
            <v>660559</v>
          </cell>
          <cell r="N49">
            <v>678602</v>
          </cell>
          <cell r="O49">
            <v>697034</v>
          </cell>
          <cell r="P49">
            <v>715774</v>
          </cell>
          <cell r="Q49">
            <v>734750</v>
          </cell>
          <cell r="R49">
            <v>753943</v>
          </cell>
          <cell r="S49">
            <v>773344</v>
          </cell>
          <cell r="T49">
            <v>792913</v>
          </cell>
          <cell r="U49">
            <v>812608</v>
          </cell>
          <cell r="V49">
            <v>832403</v>
          </cell>
          <cell r="W49">
            <v>852285</v>
          </cell>
          <cell r="X49">
            <v>872269</v>
          </cell>
          <cell r="Y49">
            <v>892397</v>
          </cell>
          <cell r="Z49">
            <v>912731</v>
          </cell>
          <cell r="AA49">
            <v>933326</v>
          </cell>
        </row>
        <row r="50">
          <cell r="A50" t="str">
            <v>Congo</v>
          </cell>
          <cell r="B50" t="str">
            <v>COG</v>
          </cell>
          <cell r="C50" t="str">
            <v>CNG</v>
          </cell>
          <cell r="D50" t="str">
            <v>AFRhigh</v>
          </cell>
          <cell r="E50" t="str">
            <v>Franc</v>
          </cell>
          <cell r="F50">
            <v>471.86610999999999</v>
          </cell>
          <cell r="G50">
            <v>3135773</v>
          </cell>
          <cell r="H50">
            <v>3213330</v>
          </cell>
          <cell r="I50">
            <v>3288923</v>
          </cell>
          <cell r="J50">
            <v>3365171</v>
          </cell>
          <cell r="K50">
            <v>3445765</v>
          </cell>
          <cell r="L50">
            <v>3533177</v>
          </cell>
          <cell r="M50">
            <v>3628561</v>
          </cell>
          <cell r="N50">
            <v>3730612</v>
          </cell>
          <cell r="O50">
            <v>3836339</v>
          </cell>
          <cell r="P50">
            <v>3941454</v>
          </cell>
          <cell r="Q50">
            <v>4042899</v>
          </cell>
          <cell r="R50">
            <v>4139748</v>
          </cell>
          <cell r="S50">
            <v>4233063</v>
          </cell>
          <cell r="T50">
            <v>4324199</v>
          </cell>
          <cell r="U50">
            <v>4415338</v>
          </cell>
          <cell r="V50">
            <v>4508150</v>
          </cell>
          <cell r="W50">
            <v>4602854</v>
          </cell>
          <cell r="X50">
            <v>4699141</v>
          </cell>
          <cell r="Y50">
            <v>4797569</v>
          </cell>
          <cell r="Z50">
            <v>4898712</v>
          </cell>
          <cell r="AA50">
            <v>5002953</v>
          </cell>
        </row>
        <row r="51">
          <cell r="A51" t="str">
            <v>Cook Islands</v>
          </cell>
          <cell r="B51" t="str">
            <v>COK</v>
          </cell>
          <cell r="C51" t="str">
            <v>COK</v>
          </cell>
          <cell r="D51" t="str">
            <v>WPR</v>
          </cell>
          <cell r="E51">
            <v>0</v>
          </cell>
          <cell r="F51">
            <v>1.2657659000000001</v>
          </cell>
          <cell r="G51">
            <v>17830</v>
          </cell>
          <cell r="H51">
            <v>18007</v>
          </cell>
          <cell r="I51">
            <v>18311</v>
          </cell>
          <cell r="J51">
            <v>18693</v>
          </cell>
          <cell r="K51">
            <v>19075</v>
          </cell>
          <cell r="L51">
            <v>19402</v>
          </cell>
          <cell r="M51">
            <v>19659</v>
          </cell>
          <cell r="N51">
            <v>19861</v>
          </cell>
          <cell r="O51">
            <v>20019</v>
          </cell>
          <cell r="P51">
            <v>20156</v>
          </cell>
          <cell r="Q51">
            <v>20288</v>
          </cell>
          <cell r="R51">
            <v>20414</v>
          </cell>
          <cell r="S51">
            <v>20528</v>
          </cell>
          <cell r="T51">
            <v>20635</v>
          </cell>
          <cell r="U51">
            <v>20737</v>
          </cell>
          <cell r="V51">
            <v>20840</v>
          </cell>
          <cell r="W51">
            <v>20945</v>
          </cell>
          <cell r="X51">
            <v>21052</v>
          </cell>
          <cell r="Y51">
            <v>21158</v>
          </cell>
          <cell r="Z51">
            <v>21259</v>
          </cell>
          <cell r="AA51">
            <v>21350</v>
          </cell>
        </row>
        <row r="52">
          <cell r="A52" t="str">
            <v>Costa Rica</v>
          </cell>
          <cell r="B52" t="str">
            <v>CRI</v>
          </cell>
          <cell r="C52" t="str">
            <v>COR</v>
          </cell>
          <cell r="D52" t="str">
            <v>LAC</v>
          </cell>
          <cell r="E52" t="str">
            <v>Colone</v>
          </cell>
          <cell r="F52">
            <v>505.71253999999999</v>
          </cell>
          <cell r="G52">
            <v>3919180</v>
          </cell>
          <cell r="H52">
            <v>4002946</v>
          </cell>
          <cell r="I52">
            <v>4083197</v>
          </cell>
          <cell r="J52">
            <v>4160438</v>
          </cell>
          <cell r="K52">
            <v>4235605</v>
          </cell>
          <cell r="L52">
            <v>4309413</v>
          </cell>
          <cell r="M52">
            <v>4381820</v>
          </cell>
          <cell r="N52">
            <v>4452608</v>
          </cell>
          <cell r="O52">
            <v>4522124</v>
          </cell>
          <cell r="P52">
            <v>4590790</v>
          </cell>
          <cell r="Q52">
            <v>4658887</v>
          </cell>
          <cell r="R52">
            <v>4726575</v>
          </cell>
          <cell r="S52">
            <v>4793725</v>
          </cell>
          <cell r="T52">
            <v>4859957</v>
          </cell>
          <cell r="U52">
            <v>4924721</v>
          </cell>
          <cell r="V52">
            <v>4987595</v>
          </cell>
          <cell r="W52">
            <v>5048452</v>
          </cell>
          <cell r="X52">
            <v>5107348</v>
          </cell>
          <cell r="Y52">
            <v>5164275</v>
          </cell>
          <cell r="Z52">
            <v>5219272</v>
          </cell>
          <cell r="AA52">
            <v>5272365</v>
          </cell>
        </row>
        <row r="53">
          <cell r="A53" t="str">
            <v>Côte d'Ivoire</v>
          </cell>
          <cell r="B53" t="str">
            <v>CIV</v>
          </cell>
          <cell r="C53" t="str">
            <v xml:space="preserve"> </v>
          </cell>
          <cell r="D53" t="str">
            <v>AFRhigh</v>
          </cell>
          <cell r="E53" t="str">
            <v xml:space="preserve"> </v>
          </cell>
          <cell r="F53">
            <v>471.81905999999998</v>
          </cell>
          <cell r="G53">
            <v>16581653</v>
          </cell>
          <cell r="H53">
            <v>16892864</v>
          </cell>
          <cell r="I53">
            <v>17180649</v>
          </cell>
          <cell r="J53">
            <v>17455501</v>
          </cell>
          <cell r="K53">
            <v>17731840</v>
          </cell>
          <cell r="L53">
            <v>18020946</v>
          </cell>
          <cell r="M53">
            <v>18325979</v>
          </cell>
          <cell r="N53">
            <v>18646754</v>
          </cell>
          <cell r="O53">
            <v>18987007</v>
          </cell>
          <cell r="P53">
            <v>19350026</v>
          </cell>
          <cell r="Q53">
            <v>19737800</v>
          </cell>
          <cell r="R53">
            <v>20152894</v>
          </cell>
          <cell r="S53">
            <v>20594615</v>
          </cell>
          <cell r="T53">
            <v>21057316</v>
          </cell>
          <cell r="U53">
            <v>21532811</v>
          </cell>
          <cell r="V53">
            <v>22014870</v>
          </cell>
          <cell r="W53">
            <v>22501465</v>
          </cell>
          <cell r="X53">
            <v>22993375</v>
          </cell>
          <cell r="Y53">
            <v>23490538</v>
          </cell>
          <cell r="Z53">
            <v>23993714</v>
          </cell>
          <cell r="AA53">
            <v>24503318</v>
          </cell>
        </row>
        <row r="54">
          <cell r="A54" t="str">
            <v>Croatia</v>
          </cell>
          <cell r="B54" t="str">
            <v>HRV</v>
          </cell>
          <cell r="C54" t="str">
            <v>CRO</v>
          </cell>
          <cell r="D54" t="str">
            <v>CEUR</v>
          </cell>
          <cell r="E54">
            <v>0</v>
          </cell>
          <cell r="F54">
            <v>5.3469214999999997</v>
          </cell>
          <cell r="G54">
            <v>4505533</v>
          </cell>
          <cell r="H54">
            <v>4481620</v>
          </cell>
          <cell r="I54">
            <v>4466013</v>
          </cell>
          <cell r="J54">
            <v>4456587</v>
          </cell>
          <cell r="K54">
            <v>4449522</v>
          </cell>
          <cell r="L54">
            <v>4441986</v>
          </cell>
          <cell r="M54">
            <v>4433791</v>
          </cell>
          <cell r="N54">
            <v>4425995</v>
          </cell>
          <cell r="O54">
            <v>4418387</v>
          </cell>
          <cell r="P54">
            <v>4410864</v>
          </cell>
          <cell r="Q54">
            <v>4403330</v>
          </cell>
          <cell r="R54">
            <v>4395560</v>
          </cell>
          <cell r="S54">
            <v>4387376</v>
          </cell>
          <cell r="T54">
            <v>4378806</v>
          </cell>
          <cell r="U54">
            <v>4369961</v>
          </cell>
          <cell r="V54">
            <v>4360914</v>
          </cell>
          <cell r="W54">
            <v>4351625</v>
          </cell>
          <cell r="X54">
            <v>4342013</v>
          </cell>
          <cell r="Y54">
            <v>4332076</v>
          </cell>
          <cell r="Z54">
            <v>4321820</v>
          </cell>
          <cell r="AA54">
            <v>4311246</v>
          </cell>
        </row>
        <row r="55">
          <cell r="A55" t="str">
            <v>Cuba</v>
          </cell>
          <cell r="B55" t="str">
            <v>CUB</v>
          </cell>
          <cell r="C55" t="str">
            <v>CUB</v>
          </cell>
          <cell r="D55" t="str">
            <v>LAC</v>
          </cell>
          <cell r="E55">
            <v>0</v>
          </cell>
          <cell r="F55">
            <v>1</v>
          </cell>
          <cell r="G55">
            <v>11104313</v>
          </cell>
          <cell r="H55">
            <v>11140168</v>
          </cell>
          <cell r="I55">
            <v>11175434</v>
          </cell>
          <cell r="J55">
            <v>11208029</v>
          </cell>
          <cell r="K55">
            <v>11234970</v>
          </cell>
          <cell r="L55">
            <v>11254242</v>
          </cell>
          <cell r="M55">
            <v>11265124</v>
          </cell>
          <cell r="N55">
            <v>11268687</v>
          </cell>
          <cell r="O55">
            <v>11266905</v>
          </cell>
          <cell r="P55">
            <v>11262628</v>
          </cell>
          <cell r="Q55">
            <v>11257979</v>
          </cell>
          <cell r="R55">
            <v>11253665</v>
          </cell>
          <cell r="S55">
            <v>11249266</v>
          </cell>
          <cell r="T55">
            <v>11244424</v>
          </cell>
          <cell r="U55">
            <v>11238373</v>
          </cell>
          <cell r="V55">
            <v>11230597</v>
          </cell>
          <cell r="W55">
            <v>11221070</v>
          </cell>
          <cell r="X55">
            <v>11210176</v>
          </cell>
          <cell r="Y55">
            <v>11198252</v>
          </cell>
          <cell r="Z55">
            <v>11185753</v>
          </cell>
          <cell r="AA55">
            <v>11172971</v>
          </cell>
        </row>
        <row r="56">
          <cell r="A56" t="str">
            <v>Cyprus</v>
          </cell>
          <cell r="B56" t="str">
            <v>CYP</v>
          </cell>
          <cell r="C56" t="str">
            <v>CYP</v>
          </cell>
          <cell r="D56" t="str">
            <v>CEUR</v>
          </cell>
          <cell r="E56">
            <v>0</v>
          </cell>
          <cell r="F56">
            <v>0.71928398999999998</v>
          </cell>
          <cell r="G56">
            <v>943294</v>
          </cell>
          <cell r="H56">
            <v>961482</v>
          </cell>
          <cell r="I56">
            <v>979874</v>
          </cell>
          <cell r="J56">
            <v>998134</v>
          </cell>
          <cell r="K56">
            <v>1015806</v>
          </cell>
          <cell r="L56">
            <v>1032562</v>
          </cell>
          <cell r="M56">
            <v>1048272</v>
          </cell>
          <cell r="N56">
            <v>1063027</v>
          </cell>
          <cell r="O56">
            <v>1077001</v>
          </cell>
          <cell r="P56">
            <v>1090473</v>
          </cell>
          <cell r="Q56">
            <v>1103647</v>
          </cell>
          <cell r="R56">
            <v>1116564</v>
          </cell>
          <cell r="S56">
            <v>1129166</v>
          </cell>
          <cell r="T56">
            <v>1141453</v>
          </cell>
          <cell r="U56">
            <v>1153409</v>
          </cell>
          <cell r="V56">
            <v>1165018</v>
          </cell>
          <cell r="W56">
            <v>1176305</v>
          </cell>
          <cell r="X56">
            <v>1187289</v>
          </cell>
          <cell r="Y56">
            <v>1197948</v>
          </cell>
          <cell r="Z56">
            <v>1208245</v>
          </cell>
          <cell r="AA56">
            <v>1218160</v>
          </cell>
        </row>
        <row r="57">
          <cell r="A57" t="str">
            <v>Czech Republic</v>
          </cell>
          <cell r="B57" t="str">
            <v>CZE</v>
          </cell>
          <cell r="C57" t="str">
            <v>CZH</v>
          </cell>
          <cell r="D57" t="str">
            <v>EME</v>
          </cell>
          <cell r="E57">
            <v>0</v>
          </cell>
          <cell r="F57">
            <v>17.689902</v>
          </cell>
          <cell r="G57">
            <v>10242890</v>
          </cell>
          <cell r="H57">
            <v>10225701</v>
          </cell>
          <cell r="I57">
            <v>10209500</v>
          </cell>
          <cell r="J57">
            <v>10199327</v>
          </cell>
          <cell r="K57">
            <v>10201665</v>
          </cell>
          <cell r="L57">
            <v>10220638</v>
          </cell>
          <cell r="M57">
            <v>10258796</v>
          </cell>
          <cell r="N57">
            <v>10313525</v>
          </cell>
          <cell r="O57">
            <v>10377359</v>
          </cell>
          <cell r="P57">
            <v>10439735</v>
          </cell>
          <cell r="Q57">
            <v>10492960</v>
          </cell>
          <cell r="R57">
            <v>10534293</v>
          </cell>
          <cell r="S57">
            <v>10565678</v>
          </cell>
          <cell r="T57">
            <v>10589806</v>
          </cell>
          <cell r="U57">
            <v>10611300</v>
          </cell>
          <cell r="V57">
            <v>10633508</v>
          </cell>
          <cell r="W57">
            <v>10656787</v>
          </cell>
          <cell r="X57">
            <v>10679726</v>
          </cell>
          <cell r="Y57">
            <v>10701885</v>
          </cell>
          <cell r="Z57">
            <v>10722448</v>
          </cell>
          <cell r="AA57">
            <v>10740799</v>
          </cell>
        </row>
        <row r="58">
          <cell r="A58" t="str">
            <v>Democratic People's Republic of Korea</v>
          </cell>
          <cell r="B58" t="str">
            <v>PRK</v>
          </cell>
          <cell r="C58" t="str">
            <v xml:space="preserve"> </v>
          </cell>
          <cell r="D58" t="str">
            <v>SEAR</v>
          </cell>
          <cell r="E58" t="str">
            <v xml:space="preserve"> </v>
          </cell>
          <cell r="F58">
            <v>99.65</v>
          </cell>
          <cell r="G58">
            <v>22894095</v>
          </cell>
          <cell r="H58">
            <v>23083419</v>
          </cell>
          <cell r="I58">
            <v>23264576</v>
          </cell>
          <cell r="J58">
            <v>23436550</v>
          </cell>
          <cell r="K58">
            <v>23597383</v>
          </cell>
          <cell r="L58">
            <v>23745941</v>
          </cell>
          <cell r="M58">
            <v>23882465</v>
          </cell>
          <cell r="N58">
            <v>24008606</v>
          </cell>
          <cell r="O58">
            <v>24126329</v>
          </cell>
          <cell r="P58">
            <v>24238179</v>
          </cell>
          <cell r="Q58">
            <v>24346229</v>
          </cell>
          <cell r="R58">
            <v>24451285</v>
          </cell>
          <cell r="S58">
            <v>24553672</v>
          </cell>
          <cell r="T58">
            <v>24654358</v>
          </cell>
          <cell r="U58">
            <v>24754262</v>
          </cell>
          <cell r="V58">
            <v>24854054</v>
          </cell>
          <cell r="W58">
            <v>24954191</v>
          </cell>
          <cell r="X58">
            <v>25054758</v>
          </cell>
          <cell r="Y58">
            <v>25155493</v>
          </cell>
          <cell r="Z58">
            <v>25255867</v>
          </cell>
          <cell r="AA58">
            <v>25355354</v>
          </cell>
        </row>
        <row r="59">
          <cell r="A59" t="str">
            <v>Democratic Republic of the Congo</v>
          </cell>
          <cell r="B59" t="str">
            <v>COD</v>
          </cell>
          <cell r="C59" t="str">
            <v xml:space="preserve"> </v>
          </cell>
          <cell r="D59" t="str">
            <v>AFRhigh</v>
          </cell>
          <cell r="E59" t="str">
            <v xml:space="preserve"> </v>
          </cell>
          <cell r="F59">
            <v>919.25581</v>
          </cell>
          <cell r="G59">
            <v>49626200</v>
          </cell>
          <cell r="H59">
            <v>50989424</v>
          </cell>
          <cell r="I59">
            <v>52491329</v>
          </cell>
          <cell r="J59">
            <v>54098245</v>
          </cell>
          <cell r="K59">
            <v>55754885</v>
          </cell>
          <cell r="L59">
            <v>57420522</v>
          </cell>
          <cell r="M59">
            <v>59088415</v>
          </cell>
          <cell r="N59">
            <v>60772175</v>
          </cell>
          <cell r="O59">
            <v>62474901</v>
          </cell>
          <cell r="P59">
            <v>64204304</v>
          </cell>
          <cell r="Q59">
            <v>65965795</v>
          </cell>
          <cell r="R59">
            <v>67757577</v>
          </cell>
          <cell r="S59">
            <v>69575394</v>
          </cell>
          <cell r="T59">
            <v>71419669</v>
          </cell>
          <cell r="U59">
            <v>73291196</v>
          </cell>
          <cell r="V59">
            <v>75190207</v>
          </cell>
          <cell r="W59">
            <v>77116258</v>
          </cell>
          <cell r="X59">
            <v>79067908</v>
          </cell>
          <cell r="Y59">
            <v>81043122</v>
          </cell>
          <cell r="Z59">
            <v>83039324</v>
          </cell>
          <cell r="AA59">
            <v>85054270</v>
          </cell>
        </row>
        <row r="60">
          <cell r="A60" t="str">
            <v>Denmark</v>
          </cell>
          <cell r="B60" t="str">
            <v>DNK</v>
          </cell>
          <cell r="C60" t="str">
            <v>DEN</v>
          </cell>
          <cell r="D60" t="str">
            <v>EME</v>
          </cell>
          <cell r="E60">
            <v>0</v>
          </cell>
          <cell r="F60">
            <v>5.3589674</v>
          </cell>
          <cell r="G60">
            <v>5339501</v>
          </cell>
          <cell r="H60">
            <v>5356055</v>
          </cell>
          <cell r="I60">
            <v>5370507</v>
          </cell>
          <cell r="J60">
            <v>5384487</v>
          </cell>
          <cell r="K60">
            <v>5400280</v>
          </cell>
          <cell r="L60">
            <v>5419444</v>
          </cell>
          <cell r="M60">
            <v>5442644</v>
          </cell>
          <cell r="N60">
            <v>5469130</v>
          </cell>
          <cell r="O60">
            <v>5497312</v>
          </cell>
          <cell r="P60">
            <v>5524874</v>
          </cell>
          <cell r="Q60">
            <v>5550142</v>
          </cell>
          <cell r="R60">
            <v>5572594</v>
          </cell>
          <cell r="S60">
            <v>5592738</v>
          </cell>
          <cell r="T60">
            <v>5611187</v>
          </cell>
          <cell r="U60">
            <v>5628958</v>
          </cell>
          <cell r="V60">
            <v>5646801</v>
          </cell>
          <cell r="W60">
            <v>5664800</v>
          </cell>
          <cell r="X60">
            <v>5682689</v>
          </cell>
          <cell r="Y60">
            <v>5700478</v>
          </cell>
          <cell r="Z60">
            <v>5718118</v>
          </cell>
          <cell r="AA60">
            <v>5735559</v>
          </cell>
        </row>
        <row r="61">
          <cell r="A61" t="str">
            <v>Djibouti</v>
          </cell>
          <cell r="B61" t="str">
            <v>DJI</v>
          </cell>
          <cell r="C61" t="str">
            <v>DJI</v>
          </cell>
          <cell r="D61" t="str">
            <v>EMR</v>
          </cell>
          <cell r="E61" t="str">
            <v>Franc</v>
          </cell>
          <cell r="F61">
            <v>177.721</v>
          </cell>
          <cell r="G61">
            <v>731930</v>
          </cell>
          <cell r="H61">
            <v>749604</v>
          </cell>
          <cell r="I61">
            <v>765283</v>
          </cell>
          <cell r="J61">
            <v>779640</v>
          </cell>
          <cell r="K61">
            <v>793738</v>
          </cell>
          <cell r="L61">
            <v>808367</v>
          </cell>
          <cell r="M61">
            <v>823682</v>
          </cell>
          <cell r="N61">
            <v>839453</v>
          </cell>
          <cell r="O61">
            <v>855636</v>
          </cell>
          <cell r="P61">
            <v>872090</v>
          </cell>
          <cell r="Q61">
            <v>888716</v>
          </cell>
          <cell r="R61">
            <v>905564</v>
          </cell>
          <cell r="S61">
            <v>922708</v>
          </cell>
          <cell r="T61">
            <v>940090</v>
          </cell>
          <cell r="U61">
            <v>957625</v>
          </cell>
          <cell r="V61">
            <v>975255</v>
          </cell>
          <cell r="W61">
            <v>992929</v>
          </cell>
          <cell r="X61">
            <v>1010681</v>
          </cell>
          <cell r="Y61">
            <v>1028650</v>
          </cell>
          <cell r="Z61">
            <v>1047027</v>
          </cell>
          <cell r="AA61">
            <v>1065935</v>
          </cell>
        </row>
        <row r="62">
          <cell r="A62" t="str">
            <v>Dominica</v>
          </cell>
          <cell r="B62" t="str">
            <v>DMA</v>
          </cell>
          <cell r="C62" t="str">
            <v>DOM</v>
          </cell>
          <cell r="D62" t="str">
            <v>LAC</v>
          </cell>
          <cell r="E62">
            <v>0</v>
          </cell>
          <cell r="F62">
            <v>2.7</v>
          </cell>
          <cell r="G62">
            <v>69672</v>
          </cell>
          <cell r="H62">
            <v>69447</v>
          </cell>
          <cell r="I62">
            <v>69301</v>
          </cell>
          <cell r="J62">
            <v>69200</v>
          </cell>
          <cell r="K62">
            <v>69087</v>
          </cell>
          <cell r="L62">
            <v>68925</v>
          </cell>
          <cell r="M62">
            <v>68700</v>
          </cell>
          <cell r="N62">
            <v>68434</v>
          </cell>
          <cell r="O62">
            <v>68159</v>
          </cell>
          <cell r="P62">
            <v>67922</v>
          </cell>
          <cell r="Q62">
            <v>67757</v>
          </cell>
          <cell r="R62">
            <v>67675</v>
          </cell>
          <cell r="S62">
            <v>67665</v>
          </cell>
          <cell r="T62">
            <v>67702</v>
          </cell>
          <cell r="U62">
            <v>67750</v>
          </cell>
          <cell r="V62">
            <v>67784</v>
          </cell>
          <cell r="W62">
            <v>67793</v>
          </cell>
          <cell r="X62">
            <v>67786</v>
          </cell>
          <cell r="Y62">
            <v>67781</v>
          </cell>
          <cell r="Z62">
            <v>67807</v>
          </cell>
          <cell r="AA62">
            <v>67879</v>
          </cell>
        </row>
        <row r="63">
          <cell r="A63" t="str">
            <v>Dominican Republic</v>
          </cell>
          <cell r="B63" t="str">
            <v>DOM</v>
          </cell>
          <cell r="C63" t="str">
            <v>DOR</v>
          </cell>
          <cell r="D63" t="str">
            <v>LAC</v>
          </cell>
          <cell r="E63" t="str">
            <v>Peso</v>
          </cell>
          <cell r="F63">
            <v>37.977317999999997</v>
          </cell>
          <cell r="G63">
            <v>8591967</v>
          </cell>
          <cell r="H63">
            <v>8726256</v>
          </cell>
          <cell r="I63">
            <v>8860760</v>
          </cell>
          <cell r="J63">
            <v>8995398</v>
          </cell>
          <cell r="K63">
            <v>9129965</v>
          </cell>
          <cell r="L63">
            <v>9264267</v>
          </cell>
          <cell r="M63">
            <v>9398285</v>
          </cell>
          <cell r="N63">
            <v>9531954</v>
          </cell>
          <cell r="O63">
            <v>9664948</v>
          </cell>
          <cell r="P63">
            <v>9796852</v>
          </cell>
          <cell r="Q63">
            <v>9927320</v>
          </cell>
          <cell r="R63">
            <v>10056181</v>
          </cell>
          <cell r="S63">
            <v>10183339</v>
          </cell>
          <cell r="T63">
            <v>10308609</v>
          </cell>
          <cell r="U63">
            <v>10431820</v>
          </cell>
          <cell r="V63">
            <v>10552820</v>
          </cell>
          <cell r="W63">
            <v>10671466</v>
          </cell>
          <cell r="X63">
            <v>10787665</v>
          </cell>
          <cell r="Y63">
            <v>10901384</v>
          </cell>
          <cell r="Z63">
            <v>11012634</v>
          </cell>
          <cell r="AA63">
            <v>11121404</v>
          </cell>
        </row>
        <row r="64">
          <cell r="A64" t="str">
            <v>Ecuador</v>
          </cell>
          <cell r="B64" t="str">
            <v>ECU</v>
          </cell>
          <cell r="C64" t="str">
            <v>ECU</v>
          </cell>
          <cell r="D64" t="str">
            <v>LAC</v>
          </cell>
          <cell r="E64" t="str">
            <v>Sucre</v>
          </cell>
          <cell r="F64">
            <v>1</v>
          </cell>
          <cell r="G64">
            <v>12345023</v>
          </cell>
          <cell r="H64">
            <v>12552036</v>
          </cell>
          <cell r="I64">
            <v>12767415</v>
          </cell>
          <cell r="J64">
            <v>12987992</v>
          </cell>
          <cell r="K64">
            <v>13208869</v>
          </cell>
          <cell r="L64">
            <v>13426402</v>
          </cell>
          <cell r="M64">
            <v>13639708</v>
          </cell>
          <cell r="N64">
            <v>13849721</v>
          </cell>
          <cell r="O64">
            <v>14056740</v>
          </cell>
          <cell r="P64">
            <v>14261566</v>
          </cell>
          <cell r="Q64">
            <v>14464739</v>
          </cell>
          <cell r="R64">
            <v>14666055</v>
          </cell>
          <cell r="S64">
            <v>14864987</v>
          </cell>
          <cell r="T64">
            <v>15061398</v>
          </cell>
          <cell r="U64">
            <v>15255149</v>
          </cell>
          <cell r="V64">
            <v>15446104</v>
          </cell>
          <cell r="W64">
            <v>15634139</v>
          </cell>
          <cell r="X64">
            <v>15819137</v>
          </cell>
          <cell r="Y64">
            <v>16000974</v>
          </cell>
          <cell r="Z64">
            <v>16179530</v>
          </cell>
          <cell r="AA64">
            <v>16354684</v>
          </cell>
        </row>
        <row r="65">
          <cell r="A65" t="str">
            <v>Egypt</v>
          </cell>
          <cell r="B65" t="str">
            <v>EGY</v>
          </cell>
          <cell r="C65" t="str">
            <v>EGY</v>
          </cell>
          <cell r="D65" t="str">
            <v>EMR</v>
          </cell>
          <cell r="E65" t="str">
            <v>Pound</v>
          </cell>
          <cell r="F65">
            <v>5.9445674999999998</v>
          </cell>
          <cell r="G65">
            <v>67648419</v>
          </cell>
          <cell r="H65">
            <v>68888032</v>
          </cell>
          <cell r="I65">
            <v>70174632</v>
          </cell>
          <cell r="J65">
            <v>71498433</v>
          </cell>
          <cell r="K65">
            <v>72844998</v>
          </cell>
          <cell r="L65">
            <v>74203215</v>
          </cell>
          <cell r="M65">
            <v>75568453</v>
          </cell>
          <cell r="N65">
            <v>76941572</v>
          </cell>
          <cell r="O65">
            <v>78323298</v>
          </cell>
          <cell r="P65">
            <v>79716203</v>
          </cell>
          <cell r="Q65">
            <v>81121077</v>
          </cell>
          <cell r="R65">
            <v>82536770</v>
          </cell>
          <cell r="S65">
            <v>83958369</v>
          </cell>
          <cell r="T65">
            <v>85378440</v>
          </cell>
          <cell r="U65">
            <v>86787634</v>
          </cell>
          <cell r="V65">
            <v>88178706</v>
          </cell>
          <cell r="W65">
            <v>89548184</v>
          </cell>
          <cell r="X65">
            <v>90895716</v>
          </cell>
          <cell r="Y65">
            <v>92221148</v>
          </cell>
          <cell r="Z65">
            <v>93525627</v>
          </cell>
          <cell r="AA65">
            <v>94809938</v>
          </cell>
        </row>
        <row r="66">
          <cell r="A66" t="str">
            <v>El Salvador</v>
          </cell>
          <cell r="B66" t="str">
            <v>SLV</v>
          </cell>
          <cell r="C66" t="str">
            <v>ELS</v>
          </cell>
          <cell r="D66" t="str">
            <v>LAC</v>
          </cell>
          <cell r="E66" t="str">
            <v>Colone</v>
          </cell>
          <cell r="F66">
            <v>1</v>
          </cell>
          <cell r="G66">
            <v>5940305</v>
          </cell>
          <cell r="H66">
            <v>5966027</v>
          </cell>
          <cell r="I66">
            <v>5988233</v>
          </cell>
          <cell r="J66">
            <v>6008523</v>
          </cell>
          <cell r="K66">
            <v>6028792</v>
          </cell>
          <cell r="L66">
            <v>6050513</v>
          </cell>
          <cell r="M66">
            <v>6074487</v>
          </cell>
          <cell r="N66">
            <v>6100868</v>
          </cell>
          <cell r="O66">
            <v>6129628</v>
          </cell>
          <cell r="P66">
            <v>6160423</v>
          </cell>
          <cell r="Q66">
            <v>6192993</v>
          </cell>
          <cell r="R66">
            <v>6227491</v>
          </cell>
          <cell r="S66">
            <v>6264129</v>
          </cell>
          <cell r="T66">
            <v>6302723</v>
          </cell>
          <cell r="U66">
            <v>6342991</v>
          </cell>
          <cell r="V66">
            <v>6384689</v>
          </cell>
          <cell r="W66">
            <v>6427743</v>
          </cell>
          <cell r="X66">
            <v>6472086</v>
          </cell>
          <cell r="Y66">
            <v>6517477</v>
          </cell>
          <cell r="Z66">
            <v>6563634</v>
          </cell>
          <cell r="AA66">
            <v>6610330</v>
          </cell>
        </row>
        <row r="67">
          <cell r="A67" t="str">
            <v>Equatorial Guinea</v>
          </cell>
          <cell r="B67" t="str">
            <v>GNQ</v>
          </cell>
          <cell r="C67" t="str">
            <v>EQG</v>
          </cell>
          <cell r="D67" t="str">
            <v>AFRlow</v>
          </cell>
          <cell r="E67" t="str">
            <v>Franc</v>
          </cell>
          <cell r="F67">
            <v>471.86610999999999</v>
          </cell>
          <cell r="G67">
            <v>520380</v>
          </cell>
          <cell r="H67">
            <v>537195</v>
          </cell>
          <cell r="I67">
            <v>554429</v>
          </cell>
          <cell r="J67">
            <v>571999</v>
          </cell>
          <cell r="K67">
            <v>589794</v>
          </cell>
          <cell r="L67">
            <v>607739</v>
          </cell>
          <cell r="M67">
            <v>625777</v>
          </cell>
          <cell r="N67">
            <v>643936</v>
          </cell>
          <cell r="O67">
            <v>662327</v>
          </cell>
          <cell r="P67">
            <v>681115</v>
          </cell>
          <cell r="Q67">
            <v>700401</v>
          </cell>
          <cell r="R67">
            <v>720213</v>
          </cell>
          <cell r="S67">
            <v>740471</v>
          </cell>
          <cell r="T67">
            <v>761050</v>
          </cell>
          <cell r="U67">
            <v>781773</v>
          </cell>
          <cell r="V67">
            <v>802499</v>
          </cell>
          <cell r="W67">
            <v>823193</v>
          </cell>
          <cell r="X67">
            <v>843853</v>
          </cell>
          <cell r="Y67">
            <v>864416</v>
          </cell>
          <cell r="Z67">
            <v>884817</v>
          </cell>
          <cell r="AA67">
            <v>905012</v>
          </cell>
        </row>
        <row r="68">
          <cell r="A68" t="str">
            <v>Eritrea</v>
          </cell>
          <cell r="B68" t="str">
            <v>ERI</v>
          </cell>
          <cell r="C68" t="str">
            <v>ERI</v>
          </cell>
          <cell r="D68" t="str">
            <v>AFRlow</v>
          </cell>
          <cell r="E68" t="str">
            <v>Nakfa</v>
          </cell>
          <cell r="F68">
            <v>15.375</v>
          </cell>
          <cell r="G68">
            <v>3667576</v>
          </cell>
          <cell r="H68">
            <v>3812473</v>
          </cell>
          <cell r="I68">
            <v>3973973</v>
          </cell>
          <cell r="J68">
            <v>4145500</v>
          </cell>
          <cell r="K68">
            <v>4318343</v>
          </cell>
          <cell r="L68">
            <v>4486155</v>
          </cell>
          <cell r="M68">
            <v>4645837</v>
          </cell>
          <cell r="N68">
            <v>4798561</v>
          </cell>
          <cell r="O68">
            <v>4947521</v>
          </cell>
          <cell r="P68">
            <v>5097998</v>
          </cell>
          <cell r="Q68">
            <v>5253676</v>
          </cell>
          <cell r="R68">
            <v>5415280</v>
          </cell>
          <cell r="S68">
            <v>5580862</v>
          </cell>
          <cell r="T68">
            <v>5748304</v>
          </cell>
          <cell r="U68">
            <v>5914510</v>
          </cell>
          <cell r="V68">
            <v>6077264</v>
          </cell>
          <cell r="W68">
            <v>6235931</v>
          </cell>
          <cell r="X68">
            <v>6391280</v>
          </cell>
          <cell r="Y68">
            <v>6544208</v>
          </cell>
          <cell r="Z68">
            <v>6696164</v>
          </cell>
          <cell r="AA68">
            <v>6848254</v>
          </cell>
        </row>
        <row r="69">
          <cell r="A69" t="str">
            <v>Estonia</v>
          </cell>
          <cell r="B69" t="str">
            <v>EST</v>
          </cell>
          <cell r="C69" t="str">
            <v>EST</v>
          </cell>
          <cell r="D69" t="str">
            <v>EEUR</v>
          </cell>
          <cell r="E69">
            <v>0</v>
          </cell>
          <cell r="F69">
            <v>11.254344</v>
          </cell>
          <cell r="G69">
            <v>1370749</v>
          </cell>
          <cell r="H69">
            <v>1362823</v>
          </cell>
          <cell r="I69">
            <v>1356644</v>
          </cell>
          <cell r="J69">
            <v>1351955</v>
          </cell>
          <cell r="K69">
            <v>1348449</v>
          </cell>
          <cell r="L69">
            <v>1345857</v>
          </cell>
          <cell r="M69">
            <v>1344038</v>
          </cell>
          <cell r="N69">
            <v>1342873</v>
          </cell>
          <cell r="O69">
            <v>1342145</v>
          </cell>
          <cell r="P69">
            <v>1341629</v>
          </cell>
          <cell r="Q69">
            <v>1341140</v>
          </cell>
          <cell r="R69">
            <v>1340537</v>
          </cell>
          <cell r="S69">
            <v>1339762</v>
          </cell>
          <cell r="T69">
            <v>1338832</v>
          </cell>
          <cell r="U69">
            <v>1337821</v>
          </cell>
          <cell r="V69">
            <v>1336772</v>
          </cell>
          <cell r="W69">
            <v>1335656</v>
          </cell>
          <cell r="X69">
            <v>1334406</v>
          </cell>
          <cell r="Y69">
            <v>1332984</v>
          </cell>
          <cell r="Z69">
            <v>1331353</v>
          </cell>
          <cell r="AA69">
            <v>1329480</v>
          </cell>
        </row>
        <row r="70">
          <cell r="A70" t="str">
            <v>Ethiopia</v>
          </cell>
          <cell r="B70" t="str">
            <v>ETH</v>
          </cell>
          <cell r="C70" t="str">
            <v>ETH</v>
          </cell>
          <cell r="D70" t="str">
            <v>AFRhigh</v>
          </cell>
          <cell r="E70" t="str">
            <v>Birr</v>
          </cell>
          <cell r="F70">
            <v>16.979313000000001</v>
          </cell>
          <cell r="G70">
            <v>65577897</v>
          </cell>
          <cell r="H70">
            <v>67303731</v>
          </cell>
          <cell r="I70">
            <v>69040669</v>
          </cell>
          <cell r="J70">
            <v>70784012</v>
          </cell>
          <cell r="K70">
            <v>72526620</v>
          </cell>
          <cell r="L70">
            <v>74263861</v>
          </cell>
          <cell r="M70">
            <v>75993403</v>
          </cell>
          <cell r="N70">
            <v>77718436</v>
          </cell>
          <cell r="O70">
            <v>79446419</v>
          </cell>
          <cell r="P70">
            <v>81187751</v>
          </cell>
          <cell r="Q70">
            <v>82949541</v>
          </cell>
          <cell r="R70">
            <v>84734262</v>
          </cell>
          <cell r="S70">
            <v>86538534</v>
          </cell>
          <cell r="T70">
            <v>88356373</v>
          </cell>
          <cell r="U70">
            <v>90178951</v>
          </cell>
          <cell r="V70">
            <v>91999509</v>
          </cell>
          <cell r="W70">
            <v>93815451</v>
          </cell>
          <cell r="X70">
            <v>95627446</v>
          </cell>
          <cell r="Y70">
            <v>97435784</v>
          </cell>
          <cell r="Z70">
            <v>99241809</v>
          </cell>
          <cell r="AA70">
            <v>101045996</v>
          </cell>
        </row>
        <row r="71">
          <cell r="A71" t="str">
            <v>Fiji</v>
          </cell>
          <cell r="B71" t="str">
            <v>FJI</v>
          </cell>
          <cell r="C71" t="str">
            <v>FIJ</v>
          </cell>
          <cell r="D71" t="str">
            <v>WPR</v>
          </cell>
          <cell r="E71">
            <v>0</v>
          </cell>
          <cell r="F71">
            <v>1.7917425</v>
          </cell>
          <cell r="G71">
            <v>811718</v>
          </cell>
          <cell r="H71">
            <v>814780</v>
          </cell>
          <cell r="I71">
            <v>816336</v>
          </cell>
          <cell r="J71">
            <v>817339</v>
          </cell>
          <cell r="K71">
            <v>819102</v>
          </cell>
          <cell r="L71">
            <v>822553</v>
          </cell>
          <cell r="M71">
            <v>828046</v>
          </cell>
          <cell r="N71">
            <v>835267</v>
          </cell>
          <cell r="O71">
            <v>843651</v>
          </cell>
          <cell r="P71">
            <v>852323</v>
          </cell>
          <cell r="Q71">
            <v>860623</v>
          </cell>
          <cell r="R71">
            <v>868406</v>
          </cell>
          <cell r="S71">
            <v>875822</v>
          </cell>
          <cell r="T71">
            <v>882863</v>
          </cell>
          <cell r="U71">
            <v>889587</v>
          </cell>
          <cell r="V71">
            <v>896033</v>
          </cell>
          <cell r="W71">
            <v>902166</v>
          </cell>
          <cell r="X71">
            <v>907919</v>
          </cell>
          <cell r="Y71">
            <v>913278</v>
          </cell>
          <cell r="Z71">
            <v>918234</v>
          </cell>
          <cell r="AA71">
            <v>922797</v>
          </cell>
        </row>
        <row r="72">
          <cell r="A72" t="str">
            <v>Finland</v>
          </cell>
          <cell r="B72" t="str">
            <v>FIN</v>
          </cell>
          <cell r="C72" t="str">
            <v>FIN</v>
          </cell>
          <cell r="D72" t="str">
            <v>EME</v>
          </cell>
          <cell r="E72">
            <v>0</v>
          </cell>
          <cell r="F72">
            <v>0.71928398999999998</v>
          </cell>
          <cell r="G72">
            <v>5173370</v>
          </cell>
          <cell r="H72">
            <v>5185180</v>
          </cell>
          <cell r="I72">
            <v>5197305</v>
          </cell>
          <cell r="J72">
            <v>5210595</v>
          </cell>
          <cell r="K72">
            <v>5226067</v>
          </cell>
          <cell r="L72">
            <v>5244342</v>
          </cell>
          <cell r="M72">
            <v>5265936</v>
          </cell>
          <cell r="N72">
            <v>5290431</v>
          </cell>
          <cell r="O72">
            <v>5316334</v>
          </cell>
          <cell r="P72">
            <v>5341546</v>
          </cell>
          <cell r="Q72">
            <v>5364546</v>
          </cell>
          <cell r="R72">
            <v>5384770</v>
          </cell>
          <cell r="S72">
            <v>5402627</v>
          </cell>
          <cell r="T72">
            <v>5418763</v>
          </cell>
          <cell r="U72">
            <v>5434241</v>
          </cell>
          <cell r="V72">
            <v>5449825</v>
          </cell>
          <cell r="W72">
            <v>5465617</v>
          </cell>
          <cell r="X72">
            <v>5481298</v>
          </cell>
          <cell r="Y72">
            <v>5496723</v>
          </cell>
          <cell r="Z72">
            <v>5511643</v>
          </cell>
          <cell r="AA72">
            <v>5525860</v>
          </cell>
        </row>
        <row r="73">
          <cell r="A73" t="str">
            <v>France</v>
          </cell>
          <cell r="B73" t="str">
            <v>FRA</v>
          </cell>
          <cell r="C73" t="str">
            <v>FRA</v>
          </cell>
          <cell r="D73" t="str">
            <v>EME</v>
          </cell>
          <cell r="E73">
            <v>0</v>
          </cell>
          <cell r="F73">
            <v>0.71928398999999998</v>
          </cell>
          <cell r="G73">
            <v>59047795</v>
          </cell>
          <cell r="H73">
            <v>59390720</v>
          </cell>
          <cell r="I73">
            <v>59774531</v>
          </cell>
          <cell r="J73">
            <v>60183884</v>
          </cell>
          <cell r="K73">
            <v>60596691</v>
          </cell>
          <cell r="L73">
            <v>60996506</v>
          </cell>
          <cell r="M73">
            <v>61378065</v>
          </cell>
          <cell r="N73">
            <v>61744596</v>
          </cell>
          <cell r="O73">
            <v>62098413</v>
          </cell>
          <cell r="P73">
            <v>62444770</v>
          </cell>
          <cell r="Q73">
            <v>62787427</v>
          </cell>
          <cell r="R73">
            <v>63125894</v>
          </cell>
          <cell r="S73">
            <v>63457777</v>
          </cell>
          <cell r="T73">
            <v>63782963</v>
          </cell>
          <cell r="U73">
            <v>64101308</v>
          </cell>
          <cell r="V73">
            <v>64412771</v>
          </cell>
          <cell r="W73">
            <v>64717427</v>
          </cell>
          <cell r="X73">
            <v>65015517</v>
          </cell>
          <cell r="Y73">
            <v>65307399</v>
          </cell>
          <cell r="Z73">
            <v>65593530</v>
          </cell>
          <cell r="AA73">
            <v>65874337</v>
          </cell>
        </row>
        <row r="74">
          <cell r="A74" t="str">
            <v>French Polynesia</v>
          </cell>
          <cell r="B74" t="str">
            <v>PYF</v>
          </cell>
          <cell r="C74" t="str">
            <v>FRP</v>
          </cell>
          <cell r="D74" t="str">
            <v>WPR</v>
          </cell>
          <cell r="E74">
            <v>0</v>
          </cell>
          <cell r="F74">
            <v>85.833410999999998</v>
          </cell>
          <cell r="G74">
            <v>237638</v>
          </cell>
          <cell r="H74">
            <v>241448</v>
          </cell>
          <cell r="I74">
            <v>245000</v>
          </cell>
          <cell r="J74">
            <v>248357</v>
          </cell>
          <cell r="K74">
            <v>251622</v>
          </cell>
          <cell r="L74">
            <v>254870</v>
          </cell>
          <cell r="M74">
            <v>258119</v>
          </cell>
          <cell r="N74">
            <v>261345</v>
          </cell>
          <cell r="O74">
            <v>264541</v>
          </cell>
          <cell r="P74">
            <v>267685</v>
          </cell>
          <cell r="Q74">
            <v>270764</v>
          </cell>
          <cell r="R74">
            <v>273777</v>
          </cell>
          <cell r="S74">
            <v>276731</v>
          </cell>
          <cell r="T74">
            <v>279632</v>
          </cell>
          <cell r="U74">
            <v>282482</v>
          </cell>
          <cell r="V74">
            <v>285283</v>
          </cell>
          <cell r="W74">
            <v>288035</v>
          </cell>
          <cell r="X74">
            <v>290734</v>
          </cell>
          <cell r="Y74">
            <v>293370</v>
          </cell>
          <cell r="Z74">
            <v>295933</v>
          </cell>
          <cell r="AA74">
            <v>298412</v>
          </cell>
        </row>
        <row r="75">
          <cell r="A75" t="str">
            <v>Gabon</v>
          </cell>
          <cell r="B75" t="str">
            <v>GAB</v>
          </cell>
          <cell r="C75" t="str">
            <v>GAB</v>
          </cell>
          <cell r="D75" t="str">
            <v>AFRhigh</v>
          </cell>
          <cell r="E75" t="str">
            <v>Franc</v>
          </cell>
          <cell r="F75">
            <v>471.86610999999999</v>
          </cell>
          <cell r="G75">
            <v>1235274</v>
          </cell>
          <cell r="H75">
            <v>1263165</v>
          </cell>
          <cell r="I75">
            <v>1290532</v>
          </cell>
          <cell r="J75">
            <v>1317484</v>
          </cell>
          <cell r="K75">
            <v>1344171</v>
          </cell>
          <cell r="L75">
            <v>1370729</v>
          </cell>
          <cell r="M75">
            <v>1397192</v>
          </cell>
          <cell r="N75">
            <v>1423637</v>
          </cell>
          <cell r="O75">
            <v>1450310</v>
          </cell>
          <cell r="P75">
            <v>1477514</v>
          </cell>
          <cell r="Q75">
            <v>1505463</v>
          </cell>
          <cell r="R75">
            <v>1534262</v>
          </cell>
          <cell r="S75">
            <v>1563873</v>
          </cell>
          <cell r="T75">
            <v>1594205</v>
          </cell>
          <cell r="U75">
            <v>1625091</v>
          </cell>
          <cell r="V75">
            <v>1656399</v>
          </cell>
          <cell r="W75">
            <v>1688104</v>
          </cell>
          <cell r="X75">
            <v>1720210</v>
          </cell>
          <cell r="Y75">
            <v>1752631</v>
          </cell>
          <cell r="Z75">
            <v>1785266</v>
          </cell>
          <cell r="AA75">
            <v>1818034</v>
          </cell>
        </row>
        <row r="76">
          <cell r="A76" t="str">
            <v>Gambia</v>
          </cell>
          <cell r="B76" t="str">
            <v>GMB</v>
          </cell>
          <cell r="C76" t="str">
            <v>GAM</v>
          </cell>
          <cell r="D76" t="str">
            <v>AFRlow</v>
          </cell>
          <cell r="E76" t="str">
            <v>Dalasi</v>
          </cell>
          <cell r="F76">
            <v>28.38682</v>
          </cell>
          <cell r="G76">
            <v>1297084</v>
          </cell>
          <cell r="H76">
            <v>1335674</v>
          </cell>
          <cell r="I76">
            <v>1376035</v>
          </cell>
          <cell r="J76">
            <v>1417818</v>
          </cell>
          <cell r="K76">
            <v>1460493</v>
          </cell>
          <cell r="L76">
            <v>1503678</v>
          </cell>
          <cell r="M76">
            <v>1547259</v>
          </cell>
          <cell r="N76">
            <v>1591357</v>
          </cell>
          <cell r="O76">
            <v>1636107</v>
          </cell>
          <cell r="P76">
            <v>1681734</v>
          </cell>
          <cell r="Q76">
            <v>1728394</v>
          </cell>
          <cell r="R76">
            <v>1776103</v>
          </cell>
          <cell r="S76">
            <v>1824777</v>
          </cell>
          <cell r="T76">
            <v>1874360</v>
          </cell>
          <cell r="U76">
            <v>1924758</v>
          </cell>
          <cell r="V76">
            <v>1975900</v>
          </cell>
          <cell r="W76">
            <v>2027760</v>
          </cell>
          <cell r="X76">
            <v>2080336</v>
          </cell>
          <cell r="Y76">
            <v>2133601</v>
          </cell>
          <cell r="Z76">
            <v>2187531</v>
          </cell>
          <cell r="AA76">
            <v>2242102</v>
          </cell>
        </row>
        <row r="77">
          <cell r="A77" t="str">
            <v>Georgia</v>
          </cell>
          <cell r="B77" t="str">
            <v>GEO</v>
          </cell>
          <cell r="C77" t="str">
            <v>GEO</v>
          </cell>
          <cell r="D77" t="str">
            <v>EEUR</v>
          </cell>
          <cell r="E77" t="str">
            <v>Lari</v>
          </cell>
          <cell r="F77">
            <v>1.6834657</v>
          </cell>
          <cell r="G77">
            <v>4745765</v>
          </cell>
          <cell r="H77">
            <v>4685331</v>
          </cell>
          <cell r="I77">
            <v>4626034</v>
          </cell>
          <cell r="J77">
            <v>4569880</v>
          </cell>
          <cell r="K77">
            <v>4519607</v>
          </cell>
          <cell r="L77">
            <v>4477006</v>
          </cell>
          <cell r="M77">
            <v>4442825</v>
          </cell>
          <cell r="N77">
            <v>4415956</v>
          </cell>
          <cell r="O77">
            <v>4394018</v>
          </cell>
          <cell r="P77">
            <v>4373630</v>
          </cell>
          <cell r="Q77">
            <v>4352244</v>
          </cell>
          <cell r="R77">
            <v>4329026</v>
          </cell>
          <cell r="S77">
            <v>4304363</v>
          </cell>
          <cell r="T77">
            <v>4278410</v>
          </cell>
          <cell r="U77">
            <v>4251727</v>
          </cell>
          <cell r="V77">
            <v>4224715</v>
          </cell>
          <cell r="W77">
            <v>4197209</v>
          </cell>
          <cell r="X77">
            <v>4168870</v>
          </cell>
          <cell r="Y77">
            <v>4139764</v>
          </cell>
          <cell r="Z77">
            <v>4110013</v>
          </cell>
          <cell r="AA77">
            <v>4079722</v>
          </cell>
        </row>
        <row r="78">
          <cell r="A78" t="str">
            <v>Germany</v>
          </cell>
          <cell r="B78" t="str">
            <v>DEU</v>
          </cell>
          <cell r="C78" t="str">
            <v>DEU</v>
          </cell>
          <cell r="D78" t="str">
            <v>EME</v>
          </cell>
          <cell r="E78">
            <v>0</v>
          </cell>
          <cell r="F78">
            <v>0.71928398999999998</v>
          </cell>
          <cell r="G78">
            <v>82349027</v>
          </cell>
          <cell r="H78">
            <v>82384256</v>
          </cell>
          <cell r="I78">
            <v>82432026</v>
          </cell>
          <cell r="J78">
            <v>82484111</v>
          </cell>
          <cell r="K78">
            <v>82524343</v>
          </cell>
          <cell r="L78">
            <v>82540739</v>
          </cell>
          <cell r="M78">
            <v>82536138</v>
          </cell>
          <cell r="N78">
            <v>82516297</v>
          </cell>
          <cell r="O78">
            <v>82475271</v>
          </cell>
          <cell r="P78">
            <v>82405365</v>
          </cell>
          <cell r="Q78">
            <v>82302465</v>
          </cell>
          <cell r="R78">
            <v>82162512</v>
          </cell>
          <cell r="S78">
            <v>81990837</v>
          </cell>
          <cell r="T78">
            <v>81804228</v>
          </cell>
          <cell r="U78">
            <v>81625599</v>
          </cell>
          <cell r="V78">
            <v>81471167</v>
          </cell>
          <cell r="W78">
            <v>81347499</v>
          </cell>
          <cell r="X78">
            <v>81249352</v>
          </cell>
          <cell r="Y78">
            <v>81166541</v>
          </cell>
          <cell r="Z78">
            <v>81083236</v>
          </cell>
          <cell r="AA78">
            <v>80987688</v>
          </cell>
        </row>
        <row r="79">
          <cell r="A79" t="str">
            <v>Ghana</v>
          </cell>
          <cell r="B79" t="str">
            <v>GHA</v>
          </cell>
          <cell r="C79" t="str">
            <v>GHA</v>
          </cell>
          <cell r="D79" t="str">
            <v>AFRlow</v>
          </cell>
          <cell r="E79" t="str">
            <v>Cedi</v>
          </cell>
          <cell r="F79">
            <v>1.546216</v>
          </cell>
          <cell r="G79">
            <v>19165490</v>
          </cell>
          <cell r="H79">
            <v>19632265</v>
          </cell>
          <cell r="I79">
            <v>20114361</v>
          </cell>
          <cell r="J79">
            <v>20610897</v>
          </cell>
          <cell r="K79">
            <v>21119911</v>
          </cell>
          <cell r="L79">
            <v>21639806</v>
          </cell>
          <cell r="M79">
            <v>22170556</v>
          </cell>
          <cell r="N79">
            <v>22712403</v>
          </cell>
          <cell r="O79">
            <v>23264176</v>
          </cell>
          <cell r="P79">
            <v>23824402</v>
          </cell>
          <cell r="Q79">
            <v>24391823</v>
          </cell>
          <cell r="R79">
            <v>24965816</v>
          </cell>
          <cell r="S79">
            <v>25545939</v>
          </cell>
          <cell r="T79">
            <v>26131336</v>
          </cell>
          <cell r="U79">
            <v>26721130</v>
          </cell>
          <cell r="V79">
            <v>27314597</v>
          </cell>
          <cell r="W79">
            <v>27911189</v>
          </cell>
          <cell r="X79">
            <v>28510600</v>
          </cell>
          <cell r="Y79">
            <v>29112695</v>
          </cell>
          <cell r="Z79">
            <v>29717494</v>
          </cell>
          <cell r="AA79">
            <v>30324996</v>
          </cell>
        </row>
        <row r="80">
          <cell r="A80" t="str">
            <v>Greece</v>
          </cell>
          <cell r="B80" t="str">
            <v>GRC</v>
          </cell>
          <cell r="C80" t="str">
            <v>GRE</v>
          </cell>
          <cell r="D80" t="str">
            <v>EME</v>
          </cell>
          <cell r="E80">
            <v>0</v>
          </cell>
          <cell r="F80">
            <v>0.71928398999999998</v>
          </cell>
          <cell r="G80">
            <v>10986883</v>
          </cell>
          <cell r="H80">
            <v>11032395</v>
          </cell>
          <cell r="I80">
            <v>11073334</v>
          </cell>
          <cell r="J80">
            <v>11111072</v>
          </cell>
          <cell r="K80">
            <v>11147261</v>
          </cell>
          <cell r="L80">
            <v>11183114</v>
          </cell>
          <cell r="M80">
            <v>11219300</v>
          </cell>
          <cell r="N80">
            <v>11255717</v>
          </cell>
          <cell r="O80">
            <v>11291807</v>
          </cell>
          <cell r="P80">
            <v>11326596</v>
          </cell>
          <cell r="Q80">
            <v>11359346</v>
          </cell>
          <cell r="R80">
            <v>11390031</v>
          </cell>
          <cell r="S80">
            <v>11418878</v>
          </cell>
          <cell r="T80">
            <v>11445691</v>
          </cell>
          <cell r="U80">
            <v>11470255</v>
          </cell>
          <cell r="V80">
            <v>11492433</v>
          </cell>
          <cell r="W80">
            <v>11512176</v>
          </cell>
          <cell r="X80">
            <v>11529547</v>
          </cell>
          <cell r="Y80">
            <v>11544679</v>
          </cell>
          <cell r="Z80">
            <v>11557776</v>
          </cell>
          <cell r="AA80">
            <v>11569033</v>
          </cell>
        </row>
        <row r="81">
          <cell r="A81" t="str">
            <v>Grenada</v>
          </cell>
          <cell r="B81" t="str">
            <v>GRD</v>
          </cell>
          <cell r="C81" t="str">
            <v>GRA</v>
          </cell>
          <cell r="D81" t="str">
            <v>LAC</v>
          </cell>
          <cell r="E81" t="str">
            <v>E. Caribbean Dollar</v>
          </cell>
          <cell r="F81">
            <v>2.7</v>
          </cell>
          <cell r="G81">
            <v>101522</v>
          </cell>
          <cell r="H81">
            <v>101731</v>
          </cell>
          <cell r="I81">
            <v>101954</v>
          </cell>
          <cell r="J81">
            <v>102195</v>
          </cell>
          <cell r="K81">
            <v>102455</v>
          </cell>
          <cell r="L81">
            <v>102734</v>
          </cell>
          <cell r="M81">
            <v>103037</v>
          </cell>
          <cell r="N81">
            <v>103368</v>
          </cell>
          <cell r="O81">
            <v>103723</v>
          </cell>
          <cell r="P81">
            <v>104097</v>
          </cell>
          <cell r="Q81">
            <v>104487</v>
          </cell>
          <cell r="R81">
            <v>104890</v>
          </cell>
          <cell r="S81">
            <v>105303</v>
          </cell>
          <cell r="T81">
            <v>105719</v>
          </cell>
          <cell r="U81">
            <v>106130</v>
          </cell>
          <cell r="V81">
            <v>106528</v>
          </cell>
          <cell r="W81">
            <v>106909</v>
          </cell>
          <cell r="X81">
            <v>107267</v>
          </cell>
          <cell r="Y81">
            <v>107596</v>
          </cell>
          <cell r="Z81">
            <v>107885</v>
          </cell>
          <cell r="AA81">
            <v>108127</v>
          </cell>
        </row>
        <row r="82">
          <cell r="A82" t="str">
            <v>Guam</v>
          </cell>
          <cell r="B82" t="str">
            <v>GUM</v>
          </cell>
          <cell r="C82" t="str">
            <v>GUM</v>
          </cell>
          <cell r="D82" t="str">
            <v>WPR</v>
          </cell>
          <cell r="E82">
            <v>0</v>
          </cell>
          <cell r="F82">
            <v>1</v>
          </cell>
          <cell r="G82">
            <v>155147</v>
          </cell>
          <cell r="H82">
            <v>157596</v>
          </cell>
          <cell r="I82">
            <v>160292</v>
          </cell>
          <cell r="J82">
            <v>163121</v>
          </cell>
          <cell r="K82">
            <v>165918</v>
          </cell>
          <cell r="L82">
            <v>168565</v>
          </cell>
          <cell r="M82">
            <v>171024</v>
          </cell>
          <cell r="N82">
            <v>173334</v>
          </cell>
          <cell r="O82">
            <v>175538</v>
          </cell>
          <cell r="P82">
            <v>177707</v>
          </cell>
          <cell r="Q82">
            <v>179896</v>
          </cell>
          <cell r="R82">
            <v>182111</v>
          </cell>
          <cell r="S82">
            <v>184334</v>
          </cell>
          <cell r="T82">
            <v>186562</v>
          </cell>
          <cell r="U82">
            <v>188786</v>
          </cell>
          <cell r="V82">
            <v>191000</v>
          </cell>
          <cell r="W82">
            <v>193205</v>
          </cell>
          <cell r="X82">
            <v>195404</v>
          </cell>
          <cell r="Y82">
            <v>197591</v>
          </cell>
          <cell r="Z82">
            <v>199765</v>
          </cell>
          <cell r="AA82">
            <v>201920</v>
          </cell>
        </row>
        <row r="83">
          <cell r="A83" t="str">
            <v>Guatemala</v>
          </cell>
          <cell r="B83" t="str">
            <v>GTM</v>
          </cell>
          <cell r="C83" t="str">
            <v>GUT</v>
          </cell>
          <cell r="D83" t="str">
            <v>LAC</v>
          </cell>
          <cell r="E83" t="str">
            <v>Quetzala</v>
          </cell>
          <cell r="F83">
            <v>7.7888006000000001</v>
          </cell>
          <cell r="G83">
            <v>11237101</v>
          </cell>
          <cell r="H83">
            <v>11512637</v>
          </cell>
          <cell r="I83">
            <v>11800351</v>
          </cell>
          <cell r="J83">
            <v>12098576</v>
          </cell>
          <cell r="K83">
            <v>12404764</v>
          </cell>
          <cell r="L83">
            <v>12717154</v>
          </cell>
          <cell r="M83">
            <v>13034904</v>
          </cell>
          <cell r="N83">
            <v>13358842</v>
          </cell>
          <cell r="O83">
            <v>13690846</v>
          </cell>
          <cell r="P83">
            <v>14033623</v>
          </cell>
          <cell r="Q83">
            <v>14388929</v>
          </cell>
          <cell r="R83">
            <v>14757316</v>
          </cell>
          <cell r="S83">
            <v>15137569</v>
          </cell>
          <cell r="T83">
            <v>15527502</v>
          </cell>
          <cell r="U83">
            <v>15924031</v>
          </cell>
          <cell r="V83">
            <v>16324801</v>
          </cell>
          <cell r="W83">
            <v>16728922</v>
          </cell>
          <cell r="X83">
            <v>17136581</v>
          </cell>
          <cell r="Y83">
            <v>17547792</v>
          </cell>
          <cell r="Z83">
            <v>17962923</v>
          </cell>
          <cell r="AA83">
            <v>18382163</v>
          </cell>
        </row>
        <row r="84">
          <cell r="A84" t="str">
            <v>Guinea</v>
          </cell>
          <cell r="B84" t="str">
            <v>GIN</v>
          </cell>
          <cell r="C84" t="str">
            <v>GUI</v>
          </cell>
          <cell r="D84" t="str">
            <v>AFRlow</v>
          </cell>
          <cell r="E84" t="str">
            <v>Franc</v>
          </cell>
          <cell r="F84">
            <v>6938.4225999999999</v>
          </cell>
          <cell r="G84">
            <v>8344486</v>
          </cell>
          <cell r="H84">
            <v>8472339</v>
          </cell>
          <cell r="I84">
            <v>8604936</v>
          </cell>
          <cell r="J84">
            <v>8743954</v>
          </cell>
          <cell r="K84">
            <v>8889321</v>
          </cell>
          <cell r="L84">
            <v>9041448</v>
          </cell>
          <cell r="M84">
            <v>9201941</v>
          </cell>
          <cell r="N84">
            <v>9373619</v>
          </cell>
          <cell r="O84">
            <v>9559110</v>
          </cell>
          <cell r="P84">
            <v>9761217</v>
          </cell>
          <cell r="Q84">
            <v>9981590</v>
          </cell>
          <cell r="R84">
            <v>10221808</v>
          </cell>
          <cell r="S84">
            <v>10480710</v>
          </cell>
          <cell r="T84">
            <v>10753680</v>
          </cell>
          <cell r="U84">
            <v>11034203</v>
          </cell>
          <cell r="V84">
            <v>11317400</v>
          </cell>
          <cell r="W84">
            <v>11601559</v>
          </cell>
          <cell r="X84">
            <v>11887460</v>
          </cell>
          <cell r="Y84">
            <v>12175737</v>
          </cell>
          <cell r="Z84">
            <v>12467922</v>
          </cell>
          <cell r="AA84">
            <v>12765081</v>
          </cell>
        </row>
        <row r="85">
          <cell r="A85" t="str">
            <v>Guinea-Bissau</v>
          </cell>
          <cell r="B85" t="str">
            <v>GNB</v>
          </cell>
          <cell r="C85" t="str">
            <v>GUB</v>
          </cell>
          <cell r="D85" t="str">
            <v>AFRlow</v>
          </cell>
          <cell r="E85" t="str">
            <v>Franc</v>
          </cell>
          <cell r="F85">
            <v>471.86610999999999</v>
          </cell>
          <cell r="G85">
            <v>1240655</v>
          </cell>
          <cell r="H85">
            <v>1264855</v>
          </cell>
          <cell r="I85">
            <v>1289526</v>
          </cell>
          <cell r="J85">
            <v>1314795</v>
          </cell>
          <cell r="K85">
            <v>1340814</v>
          </cell>
          <cell r="L85">
            <v>1367695</v>
          </cell>
          <cell r="M85">
            <v>1395492</v>
          </cell>
          <cell r="N85">
            <v>1424191</v>
          </cell>
          <cell r="O85">
            <v>1453757</v>
          </cell>
          <cell r="P85">
            <v>1484120</v>
          </cell>
          <cell r="Q85">
            <v>1515224</v>
          </cell>
          <cell r="R85">
            <v>1547061</v>
          </cell>
          <cell r="S85">
            <v>1579632</v>
          </cell>
          <cell r="T85">
            <v>1612913</v>
          </cell>
          <cell r="U85">
            <v>1646870</v>
          </cell>
          <cell r="V85">
            <v>1681473</v>
          </cell>
          <cell r="W85">
            <v>1716705</v>
          </cell>
          <cell r="X85">
            <v>1752544</v>
          </cell>
          <cell r="Y85">
            <v>1788951</v>
          </cell>
          <cell r="Z85">
            <v>1825878</v>
          </cell>
          <cell r="AA85">
            <v>1863290</v>
          </cell>
        </row>
        <row r="86">
          <cell r="A86" t="str">
            <v>Guyana</v>
          </cell>
          <cell r="B86" t="str">
            <v>GUY</v>
          </cell>
          <cell r="C86" t="str">
            <v>GUY</v>
          </cell>
          <cell r="D86" t="str">
            <v>LAC</v>
          </cell>
          <cell r="E86" t="str">
            <v>Guyana Dollar</v>
          </cell>
          <cell r="F86">
            <v>204.01750000000001</v>
          </cell>
          <cell r="G86">
            <v>733101</v>
          </cell>
          <cell r="H86">
            <v>735327</v>
          </cell>
          <cell r="I86">
            <v>738011</v>
          </cell>
          <cell r="J86">
            <v>740925</v>
          </cell>
          <cell r="K86">
            <v>743743</v>
          </cell>
          <cell r="L86">
            <v>746235</v>
          </cell>
          <cell r="M86">
            <v>748321</v>
          </cell>
          <cell r="N86">
            <v>750068</v>
          </cell>
          <cell r="O86">
            <v>751578</v>
          </cell>
          <cell r="P86">
            <v>753013</v>
          </cell>
          <cell r="Q86">
            <v>754493</v>
          </cell>
          <cell r="R86">
            <v>756040</v>
          </cell>
          <cell r="S86">
            <v>757623</v>
          </cell>
          <cell r="T86">
            <v>759262</v>
          </cell>
          <cell r="U86">
            <v>760972</v>
          </cell>
          <cell r="V86">
            <v>762766</v>
          </cell>
          <cell r="W86">
            <v>764648</v>
          </cell>
          <cell r="X86">
            <v>766622</v>
          </cell>
          <cell r="Y86">
            <v>768697</v>
          </cell>
          <cell r="Z86">
            <v>770882</v>
          </cell>
          <cell r="AA86">
            <v>773172</v>
          </cell>
        </row>
        <row r="87">
          <cell r="A87" t="str">
            <v>Haiti</v>
          </cell>
          <cell r="B87" t="str">
            <v>HTI</v>
          </cell>
          <cell r="C87" t="str">
            <v>HAI</v>
          </cell>
          <cell r="D87" t="str">
            <v>LAC</v>
          </cell>
          <cell r="E87" t="str">
            <v>Gourde</v>
          </cell>
          <cell r="F87">
            <v>40.307143000000003</v>
          </cell>
          <cell r="G87">
            <v>8645371</v>
          </cell>
          <cell r="H87">
            <v>8791931</v>
          </cell>
          <cell r="I87">
            <v>8935252</v>
          </cell>
          <cell r="J87">
            <v>9075399</v>
          </cell>
          <cell r="K87">
            <v>9212634</v>
          </cell>
          <cell r="L87">
            <v>9347262</v>
          </cell>
          <cell r="M87">
            <v>9479136</v>
          </cell>
          <cell r="N87">
            <v>9608453</v>
          </cell>
          <cell r="O87">
            <v>9736332</v>
          </cell>
          <cell r="P87">
            <v>9864241</v>
          </cell>
          <cell r="Q87">
            <v>9993247</v>
          </cell>
          <cell r="R87">
            <v>10123787</v>
          </cell>
          <cell r="S87">
            <v>10255644</v>
          </cell>
          <cell r="T87">
            <v>10388424</v>
          </cell>
          <cell r="U87">
            <v>10521433</v>
          </cell>
          <cell r="V87">
            <v>10654134</v>
          </cell>
          <cell r="W87">
            <v>10786393</v>
          </cell>
          <cell r="X87">
            <v>10918299</v>
          </cell>
          <cell r="Y87">
            <v>11049775</v>
          </cell>
          <cell r="Z87">
            <v>11180770</v>
          </cell>
          <cell r="AA87">
            <v>11311185</v>
          </cell>
        </row>
        <row r="88">
          <cell r="A88" t="str">
            <v>Honduras</v>
          </cell>
          <cell r="B88" t="str">
            <v>HND</v>
          </cell>
          <cell r="C88" t="str">
            <v>HON</v>
          </cell>
          <cell r="D88" t="str">
            <v>LAC</v>
          </cell>
          <cell r="E88" t="str">
            <v>Lempira</v>
          </cell>
          <cell r="F88">
            <v>18.895085000000002</v>
          </cell>
          <cell r="G88">
            <v>6218151</v>
          </cell>
          <cell r="H88">
            <v>6347272</v>
          </cell>
          <cell r="I88">
            <v>6477525</v>
          </cell>
          <cell r="J88">
            <v>6609337</v>
          </cell>
          <cell r="K88">
            <v>6743128</v>
          </cell>
          <cell r="L88">
            <v>6879243</v>
          </cell>
          <cell r="M88">
            <v>7017769</v>
          </cell>
          <cell r="N88">
            <v>7158819</v>
          </cell>
          <cell r="O88">
            <v>7302742</v>
          </cell>
          <cell r="P88">
            <v>7449923</v>
          </cell>
          <cell r="Q88">
            <v>7600524</v>
          </cell>
          <cell r="R88">
            <v>7754687</v>
          </cell>
          <cell r="S88">
            <v>7912032</v>
          </cell>
          <cell r="T88">
            <v>8071522</v>
          </cell>
          <cell r="U88">
            <v>8231762</v>
          </cell>
          <cell r="V88">
            <v>8391661</v>
          </cell>
          <cell r="W88">
            <v>8550760</v>
          </cell>
          <cell r="X88">
            <v>8709049</v>
          </cell>
          <cell r="Y88">
            <v>8866441</v>
          </cell>
          <cell r="Z88">
            <v>9022998</v>
          </cell>
          <cell r="AA88">
            <v>9178731</v>
          </cell>
        </row>
        <row r="89">
          <cell r="A89" t="str">
            <v>Hungary</v>
          </cell>
          <cell r="B89" t="str">
            <v>HUN</v>
          </cell>
          <cell r="C89" t="str">
            <v>HUN</v>
          </cell>
          <cell r="D89" t="str">
            <v>CEUR</v>
          </cell>
          <cell r="E89">
            <v>0</v>
          </cell>
          <cell r="F89">
            <v>201.19172</v>
          </cell>
          <cell r="G89">
            <v>10210545</v>
          </cell>
          <cell r="H89">
            <v>10184663</v>
          </cell>
          <cell r="I89">
            <v>10159273</v>
          </cell>
          <cell r="J89">
            <v>10134513</v>
          </cell>
          <cell r="K89">
            <v>10110393</v>
          </cell>
          <cell r="L89">
            <v>10086936</v>
          </cell>
          <cell r="M89">
            <v>10064274</v>
          </cell>
          <cell r="N89">
            <v>10042572</v>
          </cell>
          <cell r="O89">
            <v>10021886</v>
          </cell>
          <cell r="P89">
            <v>10002247</v>
          </cell>
          <cell r="Q89">
            <v>9983645</v>
          </cell>
          <cell r="R89">
            <v>9966116</v>
          </cell>
          <cell r="S89">
            <v>9949589</v>
          </cell>
          <cell r="T89">
            <v>9933795</v>
          </cell>
          <cell r="U89">
            <v>9918377</v>
          </cell>
          <cell r="V89">
            <v>9903049</v>
          </cell>
          <cell r="W89">
            <v>9887680</v>
          </cell>
          <cell r="X89">
            <v>9872248</v>
          </cell>
          <cell r="Y89">
            <v>9856709</v>
          </cell>
          <cell r="Z89">
            <v>9841051</v>
          </cell>
          <cell r="AA89">
            <v>9825247</v>
          </cell>
        </row>
        <row r="90">
          <cell r="A90" t="str">
            <v>Iceland</v>
          </cell>
          <cell r="B90" t="str">
            <v>ISL</v>
          </cell>
          <cell r="C90" t="str">
            <v>ICE</v>
          </cell>
          <cell r="D90" t="str">
            <v>EME</v>
          </cell>
          <cell r="E90">
            <v>0</v>
          </cell>
          <cell r="F90">
            <v>116.09049</v>
          </cell>
          <cell r="G90">
            <v>281210</v>
          </cell>
          <cell r="H90">
            <v>283992</v>
          </cell>
          <cell r="I90">
            <v>286783</v>
          </cell>
          <cell r="J90">
            <v>289724</v>
          </cell>
          <cell r="K90">
            <v>293004</v>
          </cell>
          <cell r="L90">
            <v>296743</v>
          </cell>
          <cell r="M90">
            <v>301010</v>
          </cell>
          <cell r="N90">
            <v>305721</v>
          </cell>
          <cell r="O90">
            <v>310666</v>
          </cell>
          <cell r="P90">
            <v>315543</v>
          </cell>
          <cell r="Q90">
            <v>320136</v>
          </cell>
          <cell r="R90">
            <v>324366</v>
          </cell>
          <cell r="S90">
            <v>328290</v>
          </cell>
          <cell r="T90">
            <v>331996</v>
          </cell>
          <cell r="U90">
            <v>335631</v>
          </cell>
          <cell r="V90">
            <v>339300</v>
          </cell>
          <cell r="W90">
            <v>343018</v>
          </cell>
          <cell r="X90">
            <v>346741</v>
          </cell>
          <cell r="Y90">
            <v>350455</v>
          </cell>
          <cell r="Z90">
            <v>354130</v>
          </cell>
          <cell r="AA90">
            <v>357745</v>
          </cell>
        </row>
        <row r="91">
          <cell r="A91" t="str">
            <v>India</v>
          </cell>
          <cell r="B91" t="str">
            <v>IND</v>
          </cell>
          <cell r="C91" t="str">
            <v>IND</v>
          </cell>
          <cell r="D91" t="str">
            <v>SEAR</v>
          </cell>
          <cell r="E91" t="str">
            <v>Rupee</v>
          </cell>
          <cell r="F91">
            <v>46.671658000000001</v>
          </cell>
          <cell r="G91">
            <v>1053898107</v>
          </cell>
          <cell r="H91">
            <v>1071374264</v>
          </cell>
          <cell r="I91">
            <v>1088694080</v>
          </cell>
          <cell r="J91">
            <v>1105885689</v>
          </cell>
          <cell r="K91">
            <v>1122991192</v>
          </cell>
          <cell r="L91">
            <v>1140042863</v>
          </cell>
          <cell r="M91">
            <v>1157038539</v>
          </cell>
          <cell r="N91">
            <v>1173971629</v>
          </cell>
          <cell r="O91">
            <v>1190863679</v>
          </cell>
          <cell r="P91">
            <v>1207740408</v>
          </cell>
          <cell r="Q91">
            <v>1224614327</v>
          </cell>
          <cell r="R91">
            <v>1241491960</v>
          </cell>
          <cell r="S91">
            <v>1258350971</v>
          </cell>
          <cell r="T91">
            <v>1275137828</v>
          </cell>
          <cell r="U91">
            <v>1291780156</v>
          </cell>
          <cell r="V91">
            <v>1308220695</v>
          </cell>
          <cell r="W91">
            <v>1324435275</v>
          </cell>
          <cell r="X91">
            <v>1340420485</v>
          </cell>
          <cell r="Y91">
            <v>1356164970</v>
          </cell>
          <cell r="Z91">
            <v>1371663314</v>
          </cell>
          <cell r="AA91">
            <v>1386909072</v>
          </cell>
        </row>
        <row r="92">
          <cell r="A92" t="str">
            <v>Indonesia</v>
          </cell>
          <cell r="B92" t="str">
            <v>IDN</v>
          </cell>
          <cell r="C92" t="str">
            <v>INO</v>
          </cell>
          <cell r="D92" t="str">
            <v>SEAR</v>
          </cell>
          <cell r="E92" t="str">
            <v>Rupiah</v>
          </cell>
          <cell r="F92">
            <v>8765.5560000000005</v>
          </cell>
          <cell r="G92">
            <v>213395411</v>
          </cell>
          <cell r="H92">
            <v>216203499</v>
          </cell>
          <cell r="I92">
            <v>219026365</v>
          </cell>
          <cell r="J92">
            <v>221839235</v>
          </cell>
          <cell r="K92">
            <v>224606531</v>
          </cell>
          <cell r="L92">
            <v>227303175</v>
          </cell>
          <cell r="M92">
            <v>229918547</v>
          </cell>
          <cell r="N92">
            <v>232461746</v>
          </cell>
          <cell r="O92">
            <v>234951154</v>
          </cell>
          <cell r="P92">
            <v>237414495</v>
          </cell>
          <cell r="Q92">
            <v>239870937</v>
          </cell>
          <cell r="R92">
            <v>242325638</v>
          </cell>
          <cell r="S92">
            <v>244769110</v>
          </cell>
          <cell r="T92">
            <v>247188189</v>
          </cell>
          <cell r="U92">
            <v>249563467</v>
          </cell>
          <cell r="V92">
            <v>251880386</v>
          </cell>
          <cell r="W92">
            <v>254134578</v>
          </cell>
          <cell r="X92">
            <v>256328783</v>
          </cell>
          <cell r="Y92">
            <v>258464031</v>
          </cell>
          <cell r="Z92">
            <v>260543542</v>
          </cell>
          <cell r="AA92">
            <v>262569461</v>
          </cell>
        </row>
        <row r="93">
          <cell r="A93" t="str">
            <v>Iran (Islamic Republic of)</v>
          </cell>
          <cell r="B93" t="str">
            <v>IRN</v>
          </cell>
          <cell r="C93" t="str">
            <v xml:space="preserve"> </v>
          </cell>
          <cell r="D93" t="str">
            <v>EMR</v>
          </cell>
          <cell r="E93" t="str">
            <v xml:space="preserve"> </v>
          </cell>
          <cell r="F93">
            <v>10616.307000000001</v>
          </cell>
          <cell r="G93">
            <v>65342319</v>
          </cell>
          <cell r="H93">
            <v>66313553</v>
          </cell>
          <cell r="I93">
            <v>67212850</v>
          </cell>
          <cell r="J93">
            <v>68061695</v>
          </cell>
          <cell r="K93">
            <v>68893323</v>
          </cell>
          <cell r="L93">
            <v>69732007</v>
          </cell>
          <cell r="M93">
            <v>70582086</v>
          </cell>
          <cell r="N93">
            <v>71435498</v>
          </cell>
          <cell r="O93">
            <v>72289291</v>
          </cell>
          <cell r="P93">
            <v>73137148</v>
          </cell>
          <cell r="Q93">
            <v>73973630</v>
          </cell>
          <cell r="R93">
            <v>74798599</v>
          </cell>
          <cell r="S93">
            <v>75611798</v>
          </cell>
          <cell r="T93">
            <v>76407013</v>
          </cell>
          <cell r="U93">
            <v>77176386</v>
          </cell>
          <cell r="V93">
            <v>77913583</v>
          </cell>
          <cell r="W93">
            <v>78616318</v>
          </cell>
          <cell r="X93">
            <v>79283703</v>
          </cell>
          <cell r="Y93">
            <v>79912703</v>
          </cell>
          <cell r="Z93">
            <v>80500423</v>
          </cell>
          <cell r="AA93">
            <v>81045017</v>
          </cell>
        </row>
        <row r="94">
          <cell r="A94" t="str">
            <v>Iraq</v>
          </cell>
          <cell r="B94" t="str">
            <v>IRQ</v>
          </cell>
          <cell r="C94" t="str">
            <v>IRQ</v>
          </cell>
          <cell r="D94" t="str">
            <v>EMR</v>
          </cell>
          <cell r="E94" t="str">
            <v>Dinar</v>
          </cell>
          <cell r="F94">
            <v>1170</v>
          </cell>
          <cell r="G94">
            <v>23857458</v>
          </cell>
          <cell r="H94">
            <v>24552000</v>
          </cell>
          <cell r="I94">
            <v>25233067</v>
          </cell>
          <cell r="J94">
            <v>25914982</v>
          </cell>
          <cell r="K94">
            <v>26618523</v>
          </cell>
          <cell r="L94">
            <v>27359461</v>
          </cell>
          <cell r="M94">
            <v>28140999</v>
          </cell>
          <cell r="N94">
            <v>28960581</v>
          </cell>
          <cell r="O94">
            <v>29821136</v>
          </cell>
          <cell r="P94">
            <v>30724614</v>
          </cell>
          <cell r="Q94">
            <v>31671591</v>
          </cell>
          <cell r="R94">
            <v>32664942</v>
          </cell>
          <cell r="S94">
            <v>33703068</v>
          </cell>
          <cell r="T94">
            <v>34776205</v>
          </cell>
          <cell r="U94">
            <v>35870865</v>
          </cell>
          <cell r="V94">
            <v>36977136</v>
          </cell>
          <cell r="W94">
            <v>38090384</v>
          </cell>
          <cell r="X94">
            <v>39212434</v>
          </cell>
          <cell r="Y94">
            <v>40347646</v>
          </cell>
          <cell r="Z94">
            <v>41503335</v>
          </cell>
          <cell r="AA94">
            <v>42684290</v>
          </cell>
        </row>
        <row r="95">
          <cell r="A95" t="str">
            <v>Ireland</v>
          </cell>
          <cell r="B95" t="str">
            <v>IRL</v>
          </cell>
          <cell r="C95" t="str">
            <v>IRE</v>
          </cell>
          <cell r="D95" t="str">
            <v>EME</v>
          </cell>
          <cell r="E95">
            <v>0</v>
          </cell>
          <cell r="F95">
            <v>0.71928398999999998</v>
          </cell>
          <cell r="G95">
            <v>3803780</v>
          </cell>
          <cell r="H95">
            <v>3865820</v>
          </cell>
          <cell r="I95">
            <v>3935781</v>
          </cell>
          <cell r="J95">
            <v>4010506</v>
          </cell>
          <cell r="K95">
            <v>4085676</v>
          </cell>
          <cell r="L95">
            <v>4158042</v>
          </cell>
          <cell r="M95">
            <v>4226428</v>
          </cell>
          <cell r="N95">
            <v>4291258</v>
          </cell>
          <cell r="O95">
            <v>4352866</v>
          </cell>
          <cell r="P95">
            <v>4412181</v>
          </cell>
          <cell r="Q95">
            <v>4469900</v>
          </cell>
          <cell r="R95">
            <v>4525802</v>
          </cell>
          <cell r="S95">
            <v>4579498</v>
          </cell>
          <cell r="T95">
            <v>4631391</v>
          </cell>
          <cell r="U95">
            <v>4682042</v>
          </cell>
          <cell r="V95">
            <v>4731857</v>
          </cell>
          <cell r="W95">
            <v>4781017</v>
          </cell>
          <cell r="X95">
            <v>4829434</v>
          </cell>
          <cell r="Y95">
            <v>4876928</v>
          </cell>
          <cell r="Z95">
            <v>4923196</v>
          </cell>
          <cell r="AA95">
            <v>4968032</v>
          </cell>
        </row>
        <row r="96">
          <cell r="A96" t="str">
            <v>Israel</v>
          </cell>
          <cell r="B96" t="str">
            <v>ISR</v>
          </cell>
          <cell r="C96" t="str">
            <v>ISR</v>
          </cell>
          <cell r="D96" t="str">
            <v>EME</v>
          </cell>
          <cell r="E96">
            <v>0</v>
          </cell>
          <cell r="F96">
            <v>3.5782500000000002</v>
          </cell>
          <cell r="G96">
            <v>6014953</v>
          </cell>
          <cell r="H96">
            <v>6131313</v>
          </cell>
          <cell r="I96">
            <v>6241593</v>
          </cell>
          <cell r="J96">
            <v>6352106</v>
          </cell>
          <cell r="K96">
            <v>6471236</v>
          </cell>
          <cell r="L96">
            <v>6604572</v>
          </cell>
          <cell r="M96">
            <v>6755143</v>
          </cell>
          <cell r="N96">
            <v>6920182</v>
          </cell>
          <cell r="O96">
            <v>7092324</v>
          </cell>
          <cell r="P96">
            <v>7260949</v>
          </cell>
          <cell r="Q96">
            <v>7418400</v>
          </cell>
          <cell r="R96">
            <v>7562194</v>
          </cell>
          <cell r="S96">
            <v>7694670</v>
          </cell>
          <cell r="T96">
            <v>7818860</v>
          </cell>
          <cell r="U96">
            <v>7939745</v>
          </cell>
          <cell r="V96">
            <v>8061005</v>
          </cell>
          <cell r="W96">
            <v>8183269</v>
          </cell>
          <cell r="X96">
            <v>8305339</v>
          </cell>
          <cell r="Y96">
            <v>8426964</v>
          </cell>
          <cell r="Z96">
            <v>8547486</v>
          </cell>
          <cell r="AA96">
            <v>8666465</v>
          </cell>
        </row>
        <row r="97">
          <cell r="A97" t="str">
            <v>Italy</v>
          </cell>
          <cell r="B97" t="str">
            <v>ITA</v>
          </cell>
          <cell r="C97" t="str">
            <v>ITA</v>
          </cell>
          <cell r="D97" t="str">
            <v>EME</v>
          </cell>
          <cell r="E97">
            <v>0</v>
          </cell>
          <cell r="F97">
            <v>0.71928398999999998</v>
          </cell>
          <cell r="G97">
            <v>56986329</v>
          </cell>
          <cell r="H97">
            <v>57199219</v>
          </cell>
          <cell r="I97">
            <v>57498867</v>
          </cell>
          <cell r="J97">
            <v>57864332</v>
          </cell>
          <cell r="K97">
            <v>58263782</v>
          </cell>
          <cell r="L97">
            <v>58671206</v>
          </cell>
          <cell r="M97">
            <v>59082100</v>
          </cell>
          <cell r="N97">
            <v>59495243</v>
          </cell>
          <cell r="O97">
            <v>59891479</v>
          </cell>
          <cell r="P97">
            <v>60248654</v>
          </cell>
          <cell r="Q97">
            <v>60550848</v>
          </cell>
          <cell r="R97">
            <v>60788694</v>
          </cell>
          <cell r="S97">
            <v>60964145</v>
          </cell>
          <cell r="T97">
            <v>61087395</v>
          </cell>
          <cell r="U97">
            <v>61175248</v>
          </cell>
          <cell r="V97">
            <v>61240778</v>
          </cell>
          <cell r="W97">
            <v>61286323</v>
          </cell>
          <cell r="X97">
            <v>61309961</v>
          </cell>
          <cell r="Y97">
            <v>61315842</v>
          </cell>
          <cell r="Z97">
            <v>61308139</v>
          </cell>
          <cell r="AA97">
            <v>61290340</v>
          </cell>
        </row>
        <row r="98">
          <cell r="A98" t="str">
            <v>Jamaica</v>
          </cell>
          <cell r="B98" t="str">
            <v>JAM</v>
          </cell>
          <cell r="C98" t="str">
            <v>JAM</v>
          </cell>
          <cell r="D98" t="str">
            <v>LAC</v>
          </cell>
          <cell r="E98">
            <v>0</v>
          </cell>
          <cell r="F98">
            <v>85.539619000000002</v>
          </cell>
          <cell r="G98">
            <v>2581648</v>
          </cell>
          <cell r="H98">
            <v>2604321</v>
          </cell>
          <cell r="I98">
            <v>2625968</v>
          </cell>
          <cell r="J98">
            <v>2646269</v>
          </cell>
          <cell r="K98">
            <v>2664897</v>
          </cell>
          <cell r="L98">
            <v>2681653</v>
          </cell>
          <cell r="M98">
            <v>2696334</v>
          </cell>
          <cell r="N98">
            <v>2709042</v>
          </cell>
          <cell r="O98">
            <v>2720282</v>
          </cell>
          <cell r="P98">
            <v>2730774</v>
          </cell>
          <cell r="Q98">
            <v>2741052</v>
          </cell>
          <cell r="R98">
            <v>2751273</v>
          </cell>
          <cell r="S98">
            <v>2761331</v>
          </cell>
          <cell r="T98">
            <v>2771179</v>
          </cell>
          <cell r="U98">
            <v>2780689</v>
          </cell>
          <cell r="V98">
            <v>2789754</v>
          </cell>
          <cell r="W98">
            <v>2798384</v>
          </cell>
          <cell r="X98">
            <v>2806607</v>
          </cell>
          <cell r="Y98">
            <v>2814347</v>
          </cell>
          <cell r="Z98">
            <v>2821500</v>
          </cell>
          <cell r="AA98">
            <v>2827975</v>
          </cell>
        </row>
        <row r="99">
          <cell r="A99" t="str">
            <v>Japan</v>
          </cell>
          <cell r="B99" t="str">
            <v>JPN</v>
          </cell>
          <cell r="C99" t="str">
            <v>JPN</v>
          </cell>
          <cell r="D99" t="str">
            <v>EME</v>
          </cell>
          <cell r="E99">
            <v>0</v>
          </cell>
          <cell r="F99">
            <v>79.726360999999997</v>
          </cell>
          <cell r="G99">
            <v>125720310</v>
          </cell>
          <cell r="H99">
            <v>125893623</v>
          </cell>
          <cell r="I99">
            <v>126048366</v>
          </cell>
          <cell r="J99">
            <v>126184149</v>
          </cell>
          <cell r="K99">
            <v>126299414</v>
          </cell>
          <cell r="L99">
            <v>126392944</v>
          </cell>
          <cell r="M99">
            <v>126464789</v>
          </cell>
          <cell r="N99">
            <v>126515486</v>
          </cell>
          <cell r="O99">
            <v>126544640</v>
          </cell>
          <cell r="P99">
            <v>126551705</v>
          </cell>
          <cell r="Q99">
            <v>126535920</v>
          </cell>
          <cell r="R99">
            <v>126497241</v>
          </cell>
          <cell r="S99">
            <v>126434653</v>
          </cell>
          <cell r="T99">
            <v>126345235</v>
          </cell>
          <cell r="U99">
            <v>126225259</v>
          </cell>
          <cell r="V99">
            <v>126071988</v>
          </cell>
          <cell r="W99">
            <v>125884728</v>
          </cell>
          <cell r="X99">
            <v>125663985</v>
          </cell>
          <cell r="Y99">
            <v>125409834</v>
          </cell>
          <cell r="Z99">
            <v>125122787</v>
          </cell>
          <cell r="AA99">
            <v>124803628</v>
          </cell>
        </row>
        <row r="100">
          <cell r="A100" t="str">
            <v>Jordan</v>
          </cell>
          <cell r="B100" t="str">
            <v>JOR</v>
          </cell>
          <cell r="C100" t="str">
            <v>JOR</v>
          </cell>
          <cell r="D100" t="str">
            <v>EMR</v>
          </cell>
          <cell r="E100">
            <v>0</v>
          </cell>
          <cell r="F100">
            <v>0.70864709000000004</v>
          </cell>
          <cell r="G100">
            <v>4827096</v>
          </cell>
          <cell r="H100">
            <v>4910056</v>
          </cell>
          <cell r="I100">
            <v>4998372</v>
          </cell>
          <cell r="J100">
            <v>5096790</v>
          </cell>
          <cell r="K100">
            <v>5210369</v>
          </cell>
          <cell r="L100">
            <v>5342002</v>
          </cell>
          <cell r="M100">
            <v>5495117</v>
          </cell>
          <cell r="N100">
            <v>5667443</v>
          </cell>
          <cell r="O100">
            <v>5848952</v>
          </cell>
          <cell r="P100">
            <v>6025592</v>
          </cell>
          <cell r="Q100">
            <v>6187227</v>
          </cell>
          <cell r="R100">
            <v>6330169</v>
          </cell>
          <cell r="S100">
            <v>6457260</v>
          </cell>
          <cell r="T100">
            <v>6572903</v>
          </cell>
          <cell r="U100">
            <v>6684319</v>
          </cell>
          <cell r="V100">
            <v>6796832</v>
          </cell>
          <cell r="W100">
            <v>6911306</v>
          </cell>
          <cell r="X100">
            <v>7025975</v>
          </cell>
          <cell r="Y100">
            <v>7140500</v>
          </cell>
          <cell r="Z100">
            <v>7253964</v>
          </cell>
          <cell r="AA100">
            <v>7365712</v>
          </cell>
        </row>
        <row r="101">
          <cell r="A101" t="str">
            <v>Kazakhstan</v>
          </cell>
          <cell r="B101" t="str">
            <v>KAZ</v>
          </cell>
          <cell r="C101" t="str">
            <v>KAZ</v>
          </cell>
          <cell r="D101" t="str">
            <v>EEUR</v>
          </cell>
          <cell r="E101">
            <v>0</v>
          </cell>
          <cell r="F101">
            <v>146.65493000000001</v>
          </cell>
          <cell r="G101">
            <v>14956694</v>
          </cell>
          <cell r="H101">
            <v>14897666</v>
          </cell>
          <cell r="I101">
            <v>14901669</v>
          </cell>
          <cell r="J101">
            <v>14959072</v>
          </cell>
          <cell r="K101">
            <v>15053492</v>
          </cell>
          <cell r="L101">
            <v>15171805</v>
          </cell>
          <cell r="M101">
            <v>15312333</v>
          </cell>
          <cell r="N101">
            <v>15476093</v>
          </cell>
          <cell r="O101">
            <v>15655345</v>
          </cell>
          <cell r="P101">
            <v>15841096</v>
          </cell>
          <cell r="Q101">
            <v>16026367</v>
          </cell>
          <cell r="R101">
            <v>16206750</v>
          </cell>
          <cell r="S101">
            <v>16381297</v>
          </cell>
          <cell r="T101">
            <v>16550975</v>
          </cell>
          <cell r="U101">
            <v>16718609</v>
          </cell>
          <cell r="V101">
            <v>16886064</v>
          </cell>
          <cell r="W101">
            <v>17052687</v>
          </cell>
          <cell r="X101">
            <v>17216431</v>
          </cell>
          <cell r="Y101">
            <v>17376297</v>
          </cell>
          <cell r="Z101">
            <v>17531112</v>
          </cell>
          <cell r="AA101">
            <v>17680024</v>
          </cell>
        </row>
        <row r="102">
          <cell r="A102" t="str">
            <v>Kenya</v>
          </cell>
          <cell r="B102" t="str">
            <v>KEN</v>
          </cell>
          <cell r="C102" t="str">
            <v>KEN</v>
          </cell>
          <cell r="D102" t="str">
            <v>AFRhigh</v>
          </cell>
          <cell r="E102" t="str">
            <v>Shilling</v>
          </cell>
          <cell r="F102">
            <v>88.815022999999997</v>
          </cell>
          <cell r="G102">
            <v>31253701</v>
          </cell>
          <cell r="H102">
            <v>32076186</v>
          </cell>
          <cell r="I102">
            <v>32927864</v>
          </cell>
          <cell r="J102">
            <v>33805301</v>
          </cell>
          <cell r="K102">
            <v>34702176</v>
          </cell>
          <cell r="L102">
            <v>35614576</v>
          </cell>
          <cell r="M102">
            <v>36540948</v>
          </cell>
          <cell r="N102">
            <v>37485246</v>
          </cell>
          <cell r="O102">
            <v>38455418</v>
          </cell>
          <cell r="P102">
            <v>39462188</v>
          </cell>
          <cell r="Q102">
            <v>40512682</v>
          </cell>
          <cell r="R102">
            <v>41609728</v>
          </cell>
          <cell r="S102">
            <v>42749418</v>
          </cell>
          <cell r="T102">
            <v>43923719</v>
          </cell>
          <cell r="U102">
            <v>45121040</v>
          </cell>
          <cell r="V102">
            <v>46332488</v>
          </cell>
          <cell r="W102">
            <v>47555663</v>
          </cell>
          <cell r="X102">
            <v>48791530</v>
          </cell>
          <cell r="Y102">
            <v>50038640</v>
          </cell>
          <cell r="Z102">
            <v>51296245</v>
          </cell>
          <cell r="AA102">
            <v>52563909</v>
          </cell>
        </row>
        <row r="103">
          <cell r="A103" t="str">
            <v>Kiribati</v>
          </cell>
          <cell r="B103" t="str">
            <v>KIR</v>
          </cell>
          <cell r="C103" t="str">
            <v>KIR</v>
          </cell>
          <cell r="D103" t="str">
            <v>WPR</v>
          </cell>
          <cell r="E103">
            <v>0</v>
          </cell>
          <cell r="F103">
            <v>0.96946319999999997</v>
          </cell>
          <cell r="G103">
            <v>84010</v>
          </cell>
          <cell r="H103">
            <v>85550</v>
          </cell>
          <cell r="I103">
            <v>87147</v>
          </cell>
          <cell r="J103">
            <v>88776</v>
          </cell>
          <cell r="K103">
            <v>90398</v>
          </cell>
          <cell r="L103">
            <v>91988</v>
          </cell>
          <cell r="M103">
            <v>93534</v>
          </cell>
          <cell r="N103">
            <v>95043</v>
          </cell>
          <cell r="O103">
            <v>96532</v>
          </cell>
          <cell r="P103">
            <v>98027</v>
          </cell>
          <cell r="Q103">
            <v>99546</v>
          </cell>
          <cell r="R103">
            <v>101093</v>
          </cell>
          <cell r="S103">
            <v>102660</v>
          </cell>
          <cell r="T103">
            <v>104251</v>
          </cell>
          <cell r="U103">
            <v>105859</v>
          </cell>
          <cell r="V103">
            <v>107485</v>
          </cell>
          <cell r="W103">
            <v>109127</v>
          </cell>
          <cell r="X103">
            <v>110787</v>
          </cell>
          <cell r="Y103">
            <v>112460</v>
          </cell>
          <cell r="Z103">
            <v>114141</v>
          </cell>
          <cell r="AA103">
            <v>115828</v>
          </cell>
        </row>
        <row r="104">
          <cell r="A104" t="str">
            <v>Kuwait</v>
          </cell>
          <cell r="B104" t="str">
            <v>KWT</v>
          </cell>
          <cell r="C104" t="str">
            <v>KUW</v>
          </cell>
          <cell r="D104" t="str">
            <v>EMR</v>
          </cell>
          <cell r="E104">
            <v>0</v>
          </cell>
          <cell r="F104">
            <v>0.27643677</v>
          </cell>
          <cell r="G104">
            <v>1940786</v>
          </cell>
          <cell r="H104">
            <v>2009588</v>
          </cell>
          <cell r="I104">
            <v>2069816</v>
          </cell>
          <cell r="J104">
            <v>2126786</v>
          </cell>
          <cell r="K104">
            <v>2189485</v>
          </cell>
          <cell r="L104">
            <v>2264014</v>
          </cell>
          <cell r="M104">
            <v>2351441</v>
          </cell>
          <cell r="N104">
            <v>2447818</v>
          </cell>
          <cell r="O104">
            <v>2548351</v>
          </cell>
          <cell r="P104">
            <v>2646286</v>
          </cell>
          <cell r="Q104">
            <v>2736732</v>
          </cell>
          <cell r="R104">
            <v>2818042</v>
          </cell>
          <cell r="S104">
            <v>2891553</v>
          </cell>
          <cell r="T104">
            <v>2959015</v>
          </cell>
          <cell r="U104">
            <v>3023402</v>
          </cell>
          <cell r="V104">
            <v>3086965</v>
          </cell>
          <cell r="W104">
            <v>3149999</v>
          </cell>
          <cell r="X104">
            <v>3211907</v>
          </cell>
          <cell r="Y104">
            <v>3273056</v>
          </cell>
          <cell r="Z104">
            <v>3333741</v>
          </cell>
          <cell r="AA104">
            <v>3394217</v>
          </cell>
        </row>
        <row r="105">
          <cell r="A105" t="str">
            <v>Kyrgyzstan</v>
          </cell>
          <cell r="B105" t="str">
            <v>KGZ</v>
          </cell>
          <cell r="C105" t="str">
            <v>KGZ</v>
          </cell>
          <cell r="D105" t="str">
            <v>EEUR</v>
          </cell>
          <cell r="E105" t="str">
            <v>Som</v>
          </cell>
          <cell r="F105">
            <v>46.131593000000002</v>
          </cell>
          <cell r="G105">
            <v>4954850</v>
          </cell>
          <cell r="H105">
            <v>4987944</v>
          </cell>
          <cell r="I105">
            <v>5002691</v>
          </cell>
          <cell r="J105">
            <v>5008348</v>
          </cell>
          <cell r="K105">
            <v>5018366</v>
          </cell>
          <cell r="L105">
            <v>5042381</v>
          </cell>
          <cell r="M105">
            <v>5083724</v>
          </cell>
          <cell r="N105">
            <v>5139213</v>
          </cell>
          <cell r="O105">
            <v>5204104</v>
          </cell>
          <cell r="P105">
            <v>5270894</v>
          </cell>
          <cell r="Q105">
            <v>5334223</v>
          </cell>
          <cell r="R105">
            <v>5392580</v>
          </cell>
          <cell r="S105">
            <v>5448085</v>
          </cell>
          <cell r="T105">
            <v>5503253</v>
          </cell>
          <cell r="U105">
            <v>5561968</v>
          </cell>
          <cell r="V105">
            <v>5626856</v>
          </cell>
          <cell r="W105">
            <v>5698621</v>
          </cell>
          <cell r="X105">
            <v>5775717</v>
          </cell>
          <cell r="Y105">
            <v>5855805</v>
          </cell>
          <cell r="Z105">
            <v>5935546</v>
          </cell>
          <cell r="AA105">
            <v>6012472</v>
          </cell>
        </row>
        <row r="106">
          <cell r="A106" t="str">
            <v>Lao People's Democratic Republic</v>
          </cell>
          <cell r="B106" t="str">
            <v>LAO</v>
          </cell>
          <cell r="C106" t="str">
            <v xml:space="preserve"> </v>
          </cell>
          <cell r="D106" t="str">
            <v>WPR</v>
          </cell>
          <cell r="E106" t="str">
            <v xml:space="preserve"> </v>
          </cell>
          <cell r="F106">
            <v>8058.3950000000004</v>
          </cell>
          <cell r="G106">
            <v>5317060</v>
          </cell>
          <cell r="H106">
            <v>5408912</v>
          </cell>
          <cell r="I106">
            <v>5496700</v>
          </cell>
          <cell r="J106">
            <v>5582028</v>
          </cell>
          <cell r="K106">
            <v>5667055</v>
          </cell>
          <cell r="L106">
            <v>5753341</v>
          </cell>
          <cell r="M106">
            <v>5841572</v>
          </cell>
          <cell r="N106">
            <v>5931385</v>
          </cell>
          <cell r="O106">
            <v>6022001</v>
          </cell>
          <cell r="P106">
            <v>6112143</v>
          </cell>
          <cell r="Q106">
            <v>6200894</v>
          </cell>
          <cell r="R106">
            <v>6288037</v>
          </cell>
          <cell r="S106">
            <v>6373934</v>
          </cell>
          <cell r="T106">
            <v>6458911</v>
          </cell>
          <cell r="U106">
            <v>6543484</v>
          </cell>
          <cell r="V106">
            <v>6627997</v>
          </cell>
          <cell r="W106">
            <v>6712451</v>
          </cell>
          <cell r="X106">
            <v>6796593</v>
          </cell>
          <cell r="Y106">
            <v>6880193</v>
          </cell>
          <cell r="Z106">
            <v>6962932</v>
          </cell>
          <cell r="AA106">
            <v>7044520</v>
          </cell>
        </row>
        <row r="107">
          <cell r="A107" t="str">
            <v>Latvia</v>
          </cell>
          <cell r="B107" t="str">
            <v>LVA</v>
          </cell>
          <cell r="C107" t="str">
            <v>LVA</v>
          </cell>
          <cell r="D107" t="str">
            <v>EEUR</v>
          </cell>
          <cell r="E107">
            <v>0</v>
          </cell>
          <cell r="F107">
            <v>0.50793789</v>
          </cell>
          <cell r="G107">
            <v>2384972</v>
          </cell>
          <cell r="H107">
            <v>2367302</v>
          </cell>
          <cell r="I107">
            <v>2350340</v>
          </cell>
          <cell r="J107">
            <v>2334225</v>
          </cell>
          <cell r="K107">
            <v>2319229</v>
          </cell>
          <cell r="L107">
            <v>2305528</v>
          </cell>
          <cell r="M107">
            <v>2293080</v>
          </cell>
          <cell r="N107">
            <v>2281693</v>
          </cell>
          <cell r="O107">
            <v>2271198</v>
          </cell>
          <cell r="P107">
            <v>2261380</v>
          </cell>
          <cell r="Q107">
            <v>2252060</v>
          </cell>
          <cell r="R107">
            <v>2243142</v>
          </cell>
          <cell r="S107">
            <v>2234572</v>
          </cell>
          <cell r="T107">
            <v>2226260</v>
          </cell>
          <cell r="U107">
            <v>2218123</v>
          </cell>
          <cell r="V107">
            <v>2210078</v>
          </cell>
          <cell r="W107">
            <v>2202079</v>
          </cell>
          <cell r="X107">
            <v>2194061</v>
          </cell>
          <cell r="Y107">
            <v>2185923</v>
          </cell>
          <cell r="Z107">
            <v>2177549</v>
          </cell>
          <cell r="AA107">
            <v>2168864</v>
          </cell>
        </row>
        <row r="108">
          <cell r="A108" t="str">
            <v>Lebanon</v>
          </cell>
          <cell r="B108" t="str">
            <v>LBN</v>
          </cell>
          <cell r="C108" t="str">
            <v>LEB</v>
          </cell>
          <cell r="D108" t="str">
            <v>EMR</v>
          </cell>
          <cell r="E108">
            <v>0</v>
          </cell>
          <cell r="F108">
            <v>1505.6922999999999</v>
          </cell>
          <cell r="G108">
            <v>3742329</v>
          </cell>
          <cell r="H108">
            <v>3802903</v>
          </cell>
          <cell r="I108">
            <v>3868504</v>
          </cell>
          <cell r="J108">
            <v>3935421</v>
          </cell>
          <cell r="K108">
            <v>3998042</v>
          </cell>
          <cell r="L108">
            <v>4052420</v>
          </cell>
          <cell r="M108">
            <v>4097457</v>
          </cell>
          <cell r="N108">
            <v>4134872</v>
          </cell>
          <cell r="O108">
            <v>4166915</v>
          </cell>
          <cell r="P108">
            <v>4196990</v>
          </cell>
          <cell r="Q108">
            <v>4227597</v>
          </cell>
          <cell r="R108">
            <v>4259405</v>
          </cell>
          <cell r="S108">
            <v>4291719</v>
          </cell>
          <cell r="T108">
            <v>4324060</v>
          </cell>
          <cell r="U108">
            <v>4355504</v>
          </cell>
          <cell r="V108">
            <v>4385386</v>
          </cell>
          <cell r="W108">
            <v>4413691</v>
          </cell>
          <cell r="X108">
            <v>4440770</v>
          </cell>
          <cell r="Y108">
            <v>4466749</v>
          </cell>
          <cell r="Z108">
            <v>4491814</v>
          </cell>
          <cell r="AA108">
            <v>4516091</v>
          </cell>
        </row>
        <row r="109">
          <cell r="A109" t="str">
            <v>Lesotho</v>
          </cell>
          <cell r="B109" t="str">
            <v>LSO</v>
          </cell>
          <cell r="C109" t="str">
            <v>LES</v>
          </cell>
          <cell r="D109" t="str">
            <v>AFRhigh</v>
          </cell>
          <cell r="E109" t="str">
            <v>Loti</v>
          </cell>
          <cell r="F109">
            <v>7.2598716999999997</v>
          </cell>
          <cell r="G109">
            <v>1963878</v>
          </cell>
          <cell r="H109">
            <v>1988983</v>
          </cell>
          <cell r="I109">
            <v>2010261</v>
          </cell>
          <cell r="J109">
            <v>2028976</v>
          </cell>
          <cell r="K109">
            <v>2047006</v>
          </cell>
          <cell r="L109">
            <v>2065752</v>
          </cell>
          <cell r="M109">
            <v>2085561</v>
          </cell>
          <cell r="N109">
            <v>2106128</v>
          </cell>
          <cell r="O109">
            <v>2127412</v>
          </cell>
          <cell r="P109">
            <v>2149201</v>
          </cell>
          <cell r="Q109">
            <v>2171318</v>
          </cell>
          <cell r="R109">
            <v>2193843</v>
          </cell>
          <cell r="S109">
            <v>2216850</v>
          </cell>
          <cell r="T109">
            <v>2240126</v>
          </cell>
          <cell r="U109">
            <v>2263367</v>
          </cell>
          <cell r="V109">
            <v>2286333</v>
          </cell>
          <cell r="W109">
            <v>2308944</v>
          </cell>
          <cell r="X109">
            <v>2331185</v>
          </cell>
          <cell r="Y109">
            <v>2352957</v>
          </cell>
          <cell r="Z109">
            <v>2374169</v>
          </cell>
          <cell r="AA109">
            <v>2394746</v>
          </cell>
        </row>
        <row r="110">
          <cell r="A110" t="str">
            <v>Liberia</v>
          </cell>
          <cell r="B110" t="str">
            <v>LBR</v>
          </cell>
          <cell r="C110" t="str">
            <v>LIB</v>
          </cell>
          <cell r="D110" t="str">
            <v>AFRlow</v>
          </cell>
          <cell r="E110" t="str">
            <v>Liberian Dollar</v>
          </cell>
          <cell r="F110">
            <v>1</v>
          </cell>
          <cell r="G110">
            <v>2847290</v>
          </cell>
          <cell r="H110">
            <v>2939296</v>
          </cell>
          <cell r="I110">
            <v>2996082</v>
          </cell>
          <cell r="J110">
            <v>3037412</v>
          </cell>
          <cell r="K110">
            <v>3092721</v>
          </cell>
          <cell r="L110">
            <v>3182539</v>
          </cell>
          <cell r="M110">
            <v>3313718</v>
          </cell>
          <cell r="N110">
            <v>3477197</v>
          </cell>
          <cell r="O110">
            <v>3658460</v>
          </cell>
          <cell r="P110">
            <v>3835929</v>
          </cell>
          <cell r="Q110">
            <v>3994122</v>
          </cell>
          <cell r="R110">
            <v>4128572</v>
          </cell>
          <cell r="S110">
            <v>4244684</v>
          </cell>
          <cell r="T110">
            <v>4348740</v>
          </cell>
          <cell r="U110">
            <v>4450850</v>
          </cell>
          <cell r="V110">
            <v>4558464</v>
          </cell>
          <cell r="W110">
            <v>4672969</v>
          </cell>
          <cell r="X110">
            <v>4791991</v>
          </cell>
          <cell r="Y110">
            <v>4914847</v>
          </cell>
          <cell r="Z110">
            <v>5039933</v>
          </cell>
          <cell r="AA110">
            <v>5166102</v>
          </cell>
        </row>
        <row r="111">
          <cell r="A111" t="str">
            <v>Libyan Arab Jamahiriya</v>
          </cell>
          <cell r="B111" t="str">
            <v>LBY</v>
          </cell>
          <cell r="C111" t="str">
            <v>LIY</v>
          </cell>
          <cell r="D111" t="str">
            <v>EMR</v>
          </cell>
          <cell r="E111">
            <v>0</v>
          </cell>
          <cell r="F111">
            <v>1.2241333999999999</v>
          </cell>
          <cell r="G111">
            <v>5231189</v>
          </cell>
          <cell r="H111">
            <v>5331311</v>
          </cell>
          <cell r="I111">
            <v>5434293</v>
          </cell>
          <cell r="J111">
            <v>5541062</v>
          </cell>
          <cell r="K111">
            <v>5652797</v>
          </cell>
          <cell r="L111">
            <v>5769709</v>
          </cell>
          <cell r="M111">
            <v>5893738</v>
          </cell>
          <cell r="N111">
            <v>6023053</v>
          </cell>
          <cell r="O111">
            <v>6149620</v>
          </cell>
          <cell r="P111">
            <v>6262667</v>
          </cell>
          <cell r="Q111">
            <v>6355112</v>
          </cell>
          <cell r="R111">
            <v>6422772</v>
          </cell>
          <cell r="S111">
            <v>6469497</v>
          </cell>
          <cell r="T111">
            <v>6506095</v>
          </cell>
          <cell r="U111">
            <v>6547972</v>
          </cell>
          <cell r="V111">
            <v>6606034</v>
          </cell>
          <cell r="W111">
            <v>6684174</v>
          </cell>
          <cell r="X111">
            <v>6778469</v>
          </cell>
          <cell r="Y111">
            <v>6882478</v>
          </cell>
          <cell r="Z111">
            <v>6986264</v>
          </cell>
          <cell r="AA111">
            <v>7082535</v>
          </cell>
        </row>
        <row r="112">
          <cell r="A112" t="str">
            <v>Lithuania</v>
          </cell>
          <cell r="B112" t="str">
            <v>LTU</v>
          </cell>
          <cell r="C112" t="str">
            <v>LTU</v>
          </cell>
          <cell r="D112" t="str">
            <v>EEUR</v>
          </cell>
          <cell r="E112">
            <v>0</v>
          </cell>
          <cell r="F112">
            <v>2.4811000000000001</v>
          </cell>
          <cell r="G112">
            <v>3500028</v>
          </cell>
          <cell r="H112">
            <v>3479622</v>
          </cell>
          <cell r="I112">
            <v>3462402</v>
          </cell>
          <cell r="J112">
            <v>3447170</v>
          </cell>
          <cell r="K112">
            <v>3432060</v>
          </cell>
          <cell r="L112">
            <v>3415748</v>
          </cell>
          <cell r="M112">
            <v>3397895</v>
          </cell>
          <cell r="N112">
            <v>3379043</v>
          </cell>
          <cell r="O112">
            <v>3359799</v>
          </cell>
          <cell r="P112">
            <v>3341097</v>
          </cell>
          <cell r="Q112">
            <v>3323611</v>
          </cell>
          <cell r="R112">
            <v>3307481</v>
          </cell>
          <cell r="S112">
            <v>3292454</v>
          </cell>
          <cell r="T112">
            <v>3278337</v>
          </cell>
          <cell r="U112">
            <v>3264812</v>
          </cell>
          <cell r="V112">
            <v>3251627</v>
          </cell>
          <cell r="W112">
            <v>3238731</v>
          </cell>
          <cell r="X112">
            <v>3226164</v>
          </cell>
          <cell r="Y112">
            <v>3213871</v>
          </cell>
          <cell r="Z112">
            <v>3201806</v>
          </cell>
          <cell r="AA112">
            <v>3189920</v>
          </cell>
        </row>
        <row r="113">
          <cell r="A113" t="str">
            <v>Luxembourg</v>
          </cell>
          <cell r="B113" t="str">
            <v>LUX</v>
          </cell>
          <cell r="C113" t="str">
            <v>LUX</v>
          </cell>
          <cell r="D113" t="str">
            <v>EME</v>
          </cell>
          <cell r="E113">
            <v>0</v>
          </cell>
          <cell r="F113">
            <v>0.71928398999999998</v>
          </cell>
          <cell r="G113">
            <v>435491</v>
          </cell>
          <cell r="H113">
            <v>439509</v>
          </cell>
          <cell r="I113">
            <v>442882</v>
          </cell>
          <cell r="J113">
            <v>446340</v>
          </cell>
          <cell r="K113">
            <v>450888</v>
          </cell>
          <cell r="L113">
            <v>457197</v>
          </cell>
          <cell r="M113">
            <v>465586</v>
          </cell>
          <cell r="N113">
            <v>475714</v>
          </cell>
          <cell r="O113">
            <v>486781</v>
          </cell>
          <cell r="P113">
            <v>497637</v>
          </cell>
          <cell r="Q113">
            <v>507448</v>
          </cell>
          <cell r="R113">
            <v>515941</v>
          </cell>
          <cell r="S113">
            <v>523362</v>
          </cell>
          <cell r="T113">
            <v>530018</v>
          </cell>
          <cell r="U113">
            <v>536427</v>
          </cell>
          <cell r="V113">
            <v>542967</v>
          </cell>
          <cell r="W113">
            <v>549692</v>
          </cell>
          <cell r="X113">
            <v>556463</v>
          </cell>
          <cell r="Y113">
            <v>563248</v>
          </cell>
          <cell r="Z113">
            <v>569977</v>
          </cell>
          <cell r="AA113">
            <v>576594</v>
          </cell>
        </row>
        <row r="114">
          <cell r="A114" t="str">
            <v>Madagascar</v>
          </cell>
          <cell r="B114" t="str">
            <v>MDG</v>
          </cell>
          <cell r="C114" t="str">
            <v>MAD</v>
          </cell>
          <cell r="D114" t="str">
            <v>AFRlow</v>
          </cell>
          <cell r="E114" t="str">
            <v>Franc</v>
          </cell>
          <cell r="F114">
            <v>2027.7041999999999</v>
          </cell>
          <cell r="G114">
            <v>15364272</v>
          </cell>
          <cell r="H114">
            <v>15846412</v>
          </cell>
          <cell r="I114">
            <v>16338968</v>
          </cell>
          <cell r="J114">
            <v>16842482</v>
          </cell>
          <cell r="K114">
            <v>17357913</v>
          </cell>
          <cell r="L114">
            <v>17885967</v>
          </cell>
          <cell r="M114">
            <v>18426870</v>
          </cell>
          <cell r="N114">
            <v>18980391</v>
          </cell>
          <cell r="O114">
            <v>19546282</v>
          </cell>
          <cell r="P114">
            <v>20124150</v>
          </cell>
          <cell r="Q114">
            <v>20713819</v>
          </cell>
          <cell r="R114">
            <v>21315135</v>
          </cell>
          <cell r="S114">
            <v>21928518</v>
          </cell>
          <cell r="T114">
            <v>22555046</v>
          </cell>
          <cell r="U114">
            <v>23196155</v>
          </cell>
          <cell r="V114">
            <v>23852860</v>
          </cell>
          <cell r="W114">
            <v>24525413</v>
          </cell>
          <cell r="X114">
            <v>25213461</v>
          </cell>
          <cell r="Y114">
            <v>25916629</v>
          </cell>
          <cell r="Z114">
            <v>26634287</v>
          </cell>
          <cell r="AA114">
            <v>27365838</v>
          </cell>
        </row>
        <row r="115">
          <cell r="A115" t="str">
            <v>Malawi</v>
          </cell>
          <cell r="B115" t="str">
            <v>MWI</v>
          </cell>
          <cell r="C115" t="str">
            <v>MAL</v>
          </cell>
          <cell r="D115" t="str">
            <v>AFRhigh</v>
          </cell>
          <cell r="E115" t="str">
            <v>Kwacha</v>
          </cell>
          <cell r="F115">
            <v>156.53325000000001</v>
          </cell>
          <cell r="G115">
            <v>11228756</v>
          </cell>
          <cell r="H115">
            <v>11529337</v>
          </cell>
          <cell r="I115">
            <v>11833102</v>
          </cell>
          <cell r="J115">
            <v>12144945</v>
          </cell>
          <cell r="K115">
            <v>12472794</v>
          </cell>
          <cell r="L115">
            <v>12822587</v>
          </cell>
          <cell r="M115">
            <v>13195329</v>
          </cell>
          <cell r="N115">
            <v>13589404</v>
          </cell>
          <cell r="O115">
            <v>14005113</v>
          </cell>
          <cell r="P115">
            <v>14442290</v>
          </cell>
          <cell r="Q115">
            <v>14900841</v>
          </cell>
          <cell r="R115">
            <v>15380888</v>
          </cell>
          <cell r="S115">
            <v>15882815</v>
          </cell>
          <cell r="T115">
            <v>16406945</v>
          </cell>
          <cell r="U115">
            <v>16953614</v>
          </cell>
          <cell r="V115">
            <v>17522808</v>
          </cell>
          <cell r="W115">
            <v>18114857</v>
          </cell>
          <cell r="X115">
            <v>18729012</v>
          </cell>
          <cell r="Y115">
            <v>19362831</v>
          </cell>
          <cell r="Z115">
            <v>20013079</v>
          </cell>
          <cell r="AA115">
            <v>20677407</v>
          </cell>
        </row>
        <row r="116">
          <cell r="A116" t="str">
            <v>Malaysia</v>
          </cell>
          <cell r="B116" t="str">
            <v>MYS</v>
          </cell>
          <cell r="C116" t="str">
            <v>MAA</v>
          </cell>
          <cell r="D116" t="str">
            <v>WPR</v>
          </cell>
          <cell r="E116" t="str">
            <v>Ringgit</v>
          </cell>
          <cell r="F116">
            <v>3.0589303999999999</v>
          </cell>
          <cell r="G116">
            <v>23414909</v>
          </cell>
          <cell r="H116">
            <v>23964621</v>
          </cell>
          <cell r="I116">
            <v>24515323</v>
          </cell>
          <cell r="J116">
            <v>25060184</v>
          </cell>
          <cell r="K116">
            <v>25590453</v>
          </cell>
          <cell r="L116">
            <v>26100241</v>
          </cell>
          <cell r="M116">
            <v>26586287</v>
          </cell>
          <cell r="N116">
            <v>27051142</v>
          </cell>
          <cell r="O116">
            <v>27502008</v>
          </cell>
          <cell r="P116">
            <v>27949395</v>
          </cell>
          <cell r="Q116">
            <v>28401017</v>
          </cell>
          <cell r="R116">
            <v>28859154</v>
          </cell>
          <cell r="S116">
            <v>29321798</v>
          </cell>
          <cell r="T116">
            <v>29787203</v>
          </cell>
          <cell r="U116">
            <v>30252089</v>
          </cell>
          <cell r="V116">
            <v>30714026</v>
          </cell>
          <cell r="W116">
            <v>31172826</v>
          </cell>
          <cell r="X116">
            <v>31629431</v>
          </cell>
          <cell r="Y116">
            <v>32083752</v>
          </cell>
          <cell r="Z116">
            <v>32535817</v>
          </cell>
          <cell r="AA116">
            <v>32985544</v>
          </cell>
        </row>
        <row r="117">
          <cell r="A117" t="str">
            <v>Maldives</v>
          </cell>
          <cell r="B117" t="str">
            <v>MDV</v>
          </cell>
          <cell r="C117" t="str">
            <v>MAV</v>
          </cell>
          <cell r="D117" t="str">
            <v>SEAR</v>
          </cell>
          <cell r="E117">
            <v>0</v>
          </cell>
          <cell r="F117">
            <v>14.458429000000001</v>
          </cell>
          <cell r="G117">
            <v>273236</v>
          </cell>
          <cell r="H117">
            <v>277791</v>
          </cell>
          <cell r="I117">
            <v>282266</v>
          </cell>
          <cell r="J117">
            <v>286665</v>
          </cell>
          <cell r="K117">
            <v>290988</v>
          </cell>
          <cell r="L117">
            <v>295240</v>
          </cell>
          <cell r="M117">
            <v>299419</v>
          </cell>
          <cell r="N117">
            <v>303539</v>
          </cell>
          <cell r="O117">
            <v>307632</v>
          </cell>
          <cell r="P117">
            <v>311739</v>
          </cell>
          <cell r="Q117">
            <v>315885</v>
          </cell>
          <cell r="R117">
            <v>320081</v>
          </cell>
          <cell r="S117">
            <v>324313</v>
          </cell>
          <cell r="T117">
            <v>328551</v>
          </cell>
          <cell r="U117">
            <v>332752</v>
          </cell>
          <cell r="V117">
            <v>336878</v>
          </cell>
          <cell r="W117">
            <v>340919</v>
          </cell>
          <cell r="X117">
            <v>344873</v>
          </cell>
          <cell r="Y117">
            <v>348721</v>
          </cell>
          <cell r="Z117">
            <v>352445</v>
          </cell>
          <cell r="AA117">
            <v>356029</v>
          </cell>
        </row>
        <row r="118">
          <cell r="A118" t="str">
            <v>Mali</v>
          </cell>
          <cell r="B118" t="str">
            <v>MLI</v>
          </cell>
          <cell r="C118" t="str">
            <v>MAI</v>
          </cell>
          <cell r="D118" t="str">
            <v>AFRlow</v>
          </cell>
          <cell r="E118" t="str">
            <v>Franc</v>
          </cell>
          <cell r="F118">
            <v>471.86610999999999</v>
          </cell>
          <cell r="G118">
            <v>11295324</v>
          </cell>
          <cell r="H118">
            <v>11639798</v>
          </cell>
          <cell r="I118">
            <v>12001887</v>
          </cell>
          <cell r="J118">
            <v>12380104</v>
          </cell>
          <cell r="K118">
            <v>12772264</v>
          </cell>
          <cell r="L118">
            <v>13176642</v>
          </cell>
          <cell r="M118">
            <v>13592796</v>
          </cell>
          <cell r="N118">
            <v>14020786</v>
          </cell>
          <cell r="O118">
            <v>14459990</v>
          </cell>
          <cell r="P118">
            <v>14909813</v>
          </cell>
          <cell r="Q118">
            <v>15369809</v>
          </cell>
          <cell r="R118">
            <v>15839538</v>
          </cell>
          <cell r="S118">
            <v>16318897</v>
          </cell>
          <cell r="T118">
            <v>16808242</v>
          </cell>
          <cell r="U118">
            <v>17308179</v>
          </cell>
          <cell r="V118">
            <v>17819147</v>
          </cell>
          <cell r="W118">
            <v>18341245</v>
          </cell>
          <cell r="X118">
            <v>18874286</v>
          </cell>
          <cell r="Y118">
            <v>19418097</v>
          </cell>
          <cell r="Z118">
            <v>19972410</v>
          </cell>
          <cell r="AA118">
            <v>20537059</v>
          </cell>
        </row>
        <row r="119">
          <cell r="A119" t="str">
            <v>Malta</v>
          </cell>
          <cell r="B119" t="str">
            <v>MLT</v>
          </cell>
          <cell r="C119" t="str">
            <v>MAT</v>
          </cell>
          <cell r="D119" t="str">
            <v>EME</v>
          </cell>
          <cell r="E119">
            <v>0</v>
          </cell>
          <cell r="F119">
            <v>0.71928398999999998</v>
          </cell>
          <cell r="G119">
            <v>397420</v>
          </cell>
          <cell r="H119">
            <v>399746</v>
          </cell>
          <cell r="I119">
            <v>402244</v>
          </cell>
          <cell r="J119">
            <v>404787</v>
          </cell>
          <cell r="K119">
            <v>407183</v>
          </cell>
          <cell r="L119">
            <v>409295</v>
          </cell>
          <cell r="M119">
            <v>411084</v>
          </cell>
          <cell r="N119">
            <v>412608</v>
          </cell>
          <cell r="O119">
            <v>413946</v>
          </cell>
          <cell r="P119">
            <v>415220</v>
          </cell>
          <cell r="Q119">
            <v>416515</v>
          </cell>
          <cell r="R119">
            <v>417855</v>
          </cell>
          <cell r="S119">
            <v>419212</v>
          </cell>
          <cell r="T119">
            <v>420557</v>
          </cell>
          <cell r="U119">
            <v>421844</v>
          </cell>
          <cell r="V119">
            <v>423038</v>
          </cell>
          <cell r="W119">
            <v>424134</v>
          </cell>
          <cell r="X119">
            <v>425142</v>
          </cell>
          <cell r="Y119">
            <v>426068</v>
          </cell>
          <cell r="Z119">
            <v>426921</v>
          </cell>
          <cell r="AA119">
            <v>427706</v>
          </cell>
        </row>
        <row r="120">
          <cell r="A120" t="str">
            <v>Marshall Islands</v>
          </cell>
          <cell r="B120" t="str">
            <v>MHL</v>
          </cell>
          <cell r="C120" t="str">
            <v>MSI</v>
          </cell>
          <cell r="D120" t="str">
            <v>WPR</v>
          </cell>
          <cell r="E120">
            <v>0</v>
          </cell>
          <cell r="F120">
            <v>1</v>
          </cell>
          <cell r="G120">
            <v>52145</v>
          </cell>
          <cell r="H120">
            <v>52131</v>
          </cell>
          <cell r="I120">
            <v>52066</v>
          </cell>
          <cell r="J120">
            <v>51992</v>
          </cell>
          <cell r="K120">
            <v>51968</v>
          </cell>
          <cell r="L120">
            <v>52037</v>
          </cell>
          <cell r="M120">
            <v>52210</v>
          </cell>
          <cell r="N120">
            <v>52487</v>
          </cell>
          <cell r="O120">
            <v>52880</v>
          </cell>
          <cell r="P120">
            <v>53396</v>
          </cell>
          <cell r="Q120">
            <v>54038</v>
          </cell>
          <cell r="R120">
            <v>54816</v>
          </cell>
          <cell r="S120">
            <v>55717</v>
          </cell>
          <cell r="T120">
            <v>56687</v>
          </cell>
          <cell r="U120">
            <v>57655</v>
          </cell>
          <cell r="V120">
            <v>58567</v>
          </cell>
          <cell r="W120">
            <v>59403</v>
          </cell>
          <cell r="X120">
            <v>60172</v>
          </cell>
          <cell r="Y120">
            <v>60880</v>
          </cell>
          <cell r="Z120">
            <v>61543</v>
          </cell>
          <cell r="AA120">
            <v>62178</v>
          </cell>
        </row>
        <row r="121">
          <cell r="A121" t="str">
            <v>Mauritania</v>
          </cell>
          <cell r="B121" t="str">
            <v>MRT</v>
          </cell>
          <cell r="C121" t="str">
            <v>MAU</v>
          </cell>
          <cell r="D121" t="str">
            <v>AFRlow</v>
          </cell>
          <cell r="E121" t="str">
            <v>Ouguiya</v>
          </cell>
          <cell r="F121">
            <v>281.3818</v>
          </cell>
          <cell r="G121">
            <v>2642743</v>
          </cell>
          <cell r="H121">
            <v>2720367</v>
          </cell>
          <cell r="I121">
            <v>2800333</v>
          </cell>
          <cell r="J121">
            <v>2882003</v>
          </cell>
          <cell r="K121">
            <v>2964526</v>
          </cell>
          <cell r="L121">
            <v>3047249</v>
          </cell>
          <cell r="M121">
            <v>3129959</v>
          </cell>
          <cell r="N121">
            <v>3212672</v>
          </cell>
          <cell r="O121">
            <v>3295254</v>
          </cell>
          <cell r="P121">
            <v>3377630</v>
          </cell>
          <cell r="Q121">
            <v>3459773</v>
          </cell>
          <cell r="R121">
            <v>3541540</v>
          </cell>
          <cell r="S121">
            <v>3622961</v>
          </cell>
          <cell r="T121">
            <v>3704414</v>
          </cell>
          <cell r="U121">
            <v>3786430</v>
          </cell>
          <cell r="V121">
            <v>3869397</v>
          </cell>
          <cell r="W121">
            <v>3953454</v>
          </cell>
          <cell r="X121">
            <v>4038509</v>
          </cell>
          <cell r="Y121">
            <v>4124438</v>
          </cell>
          <cell r="Z121">
            <v>4211025</v>
          </cell>
          <cell r="AA121">
            <v>4298114</v>
          </cell>
        </row>
        <row r="122">
          <cell r="A122" t="str">
            <v>Mauritius</v>
          </cell>
          <cell r="B122" t="str">
            <v>MUS</v>
          </cell>
          <cell r="C122" t="str">
            <v>MAS</v>
          </cell>
          <cell r="D122" t="str">
            <v>AFRlow</v>
          </cell>
          <cell r="E122" t="str">
            <v>Rupee</v>
          </cell>
          <cell r="F122">
            <v>28.714313000000001</v>
          </cell>
          <cell r="G122">
            <v>1196027</v>
          </cell>
          <cell r="H122">
            <v>1208279</v>
          </cell>
          <cell r="I122">
            <v>1220935</v>
          </cell>
          <cell r="J122">
            <v>1233594</v>
          </cell>
          <cell r="K122">
            <v>1245669</v>
          </cell>
          <cell r="L122">
            <v>1256742</v>
          </cell>
          <cell r="M122">
            <v>1266684</v>
          </cell>
          <cell r="N122">
            <v>1275650</v>
          </cell>
          <cell r="O122">
            <v>1283849</v>
          </cell>
          <cell r="P122">
            <v>1291609</v>
          </cell>
          <cell r="Q122">
            <v>1299172</v>
          </cell>
          <cell r="R122">
            <v>1306593</v>
          </cell>
          <cell r="S122">
            <v>1313803</v>
          </cell>
          <cell r="T122">
            <v>1320785</v>
          </cell>
          <cell r="U122">
            <v>1327488</v>
          </cell>
          <cell r="V122">
            <v>1333875</v>
          </cell>
          <cell r="W122">
            <v>1339958</v>
          </cell>
          <cell r="X122">
            <v>1345762</v>
          </cell>
          <cell r="Y122">
            <v>1351283</v>
          </cell>
          <cell r="Z122">
            <v>1356519</v>
          </cell>
          <cell r="AA122">
            <v>1361465</v>
          </cell>
        </row>
        <row r="123">
          <cell r="A123" t="str">
            <v>Mexico</v>
          </cell>
          <cell r="B123" t="str">
            <v>MEX</v>
          </cell>
          <cell r="C123" t="str">
            <v>MEX</v>
          </cell>
          <cell r="D123" t="str">
            <v>LAC</v>
          </cell>
          <cell r="E123" t="str">
            <v>Peso</v>
          </cell>
          <cell r="F123">
            <v>12.434288</v>
          </cell>
          <cell r="G123">
            <v>99959594</v>
          </cell>
          <cell r="H123">
            <v>101329543</v>
          </cell>
          <cell r="I123">
            <v>102634153</v>
          </cell>
          <cell r="J123">
            <v>103902569</v>
          </cell>
          <cell r="K123">
            <v>105175967</v>
          </cell>
          <cell r="L123">
            <v>106483757</v>
          </cell>
          <cell r="M123">
            <v>107835259</v>
          </cell>
          <cell r="N123">
            <v>109220753</v>
          </cell>
          <cell r="O123">
            <v>110627158</v>
          </cell>
          <cell r="P123">
            <v>112033369</v>
          </cell>
          <cell r="Q123">
            <v>113423047</v>
          </cell>
          <cell r="R123">
            <v>114793341</v>
          </cell>
          <cell r="S123">
            <v>116146768</v>
          </cell>
          <cell r="T123">
            <v>117478371</v>
          </cell>
          <cell r="U123">
            <v>118783265</v>
          </cell>
          <cell r="V123">
            <v>120057647</v>
          </cell>
          <cell r="W123">
            <v>121298239</v>
          </cell>
          <cell r="X123">
            <v>122503851</v>
          </cell>
          <cell r="Y123">
            <v>123675662</v>
          </cell>
          <cell r="Z123">
            <v>124816340</v>
          </cell>
          <cell r="AA123">
            <v>125927829</v>
          </cell>
        </row>
        <row r="124">
          <cell r="A124" t="str">
            <v>Micronesia (Federated States of)</v>
          </cell>
          <cell r="B124" t="str">
            <v>FSM</v>
          </cell>
          <cell r="C124" t="str">
            <v xml:space="preserve"> </v>
          </cell>
          <cell r="D124" t="str">
            <v>WPR</v>
          </cell>
          <cell r="E124" t="str">
            <v xml:space="preserve"> </v>
          </cell>
          <cell r="F124">
            <v>1</v>
          </cell>
          <cell r="G124">
            <v>107103</v>
          </cell>
          <cell r="H124">
            <v>107290</v>
          </cell>
          <cell r="I124">
            <v>107728</v>
          </cell>
          <cell r="J124">
            <v>108325</v>
          </cell>
          <cell r="K124">
            <v>108926</v>
          </cell>
          <cell r="L124">
            <v>109419</v>
          </cell>
          <cell r="M124">
            <v>109789</v>
          </cell>
          <cell r="N124">
            <v>110092</v>
          </cell>
          <cell r="O124">
            <v>110367</v>
          </cell>
          <cell r="P124">
            <v>110676</v>
          </cell>
          <cell r="Q124">
            <v>111064</v>
          </cell>
          <cell r="R124">
            <v>111542</v>
          </cell>
          <cell r="S124">
            <v>112098</v>
          </cell>
          <cell r="T124">
            <v>112726</v>
          </cell>
          <cell r="U124">
            <v>113415</v>
          </cell>
          <cell r="V124">
            <v>114157</v>
          </cell>
          <cell r="W124">
            <v>114949</v>
          </cell>
          <cell r="X124">
            <v>115794</v>
          </cell>
          <cell r="Y124">
            <v>116689</v>
          </cell>
          <cell r="Z124">
            <v>117635</v>
          </cell>
          <cell r="AA124">
            <v>118626</v>
          </cell>
        </row>
        <row r="125">
          <cell r="A125" t="str">
            <v>Monaco</v>
          </cell>
          <cell r="B125" t="str">
            <v>MCO</v>
          </cell>
          <cell r="C125" t="str">
            <v>MON</v>
          </cell>
          <cell r="D125" t="str">
            <v>EME</v>
          </cell>
          <cell r="E125">
            <v>0</v>
          </cell>
          <cell r="F125">
            <v>0.71928398999999998</v>
          </cell>
          <cell r="G125">
            <v>35126</v>
          </cell>
          <cell r="H125">
            <v>35288</v>
          </cell>
          <cell r="I125">
            <v>35341</v>
          </cell>
          <cell r="J125">
            <v>35323</v>
          </cell>
          <cell r="K125">
            <v>35282</v>
          </cell>
          <cell r="L125">
            <v>35260</v>
          </cell>
          <cell r="M125">
            <v>35267</v>
          </cell>
          <cell r="N125">
            <v>35295</v>
          </cell>
          <cell r="O125">
            <v>35336</v>
          </cell>
          <cell r="P125">
            <v>35377</v>
          </cell>
          <cell r="Q125">
            <v>35407</v>
          </cell>
          <cell r="R125">
            <v>35427</v>
          </cell>
          <cell r="S125">
            <v>35444</v>
          </cell>
          <cell r="T125">
            <v>35456</v>
          </cell>
          <cell r="U125">
            <v>35466</v>
          </cell>
          <cell r="V125">
            <v>35471</v>
          </cell>
          <cell r="W125">
            <v>35474</v>
          </cell>
          <cell r="X125">
            <v>35473</v>
          </cell>
          <cell r="Y125">
            <v>35472</v>
          </cell>
          <cell r="Z125">
            <v>35469</v>
          </cell>
          <cell r="AA125">
            <v>35468</v>
          </cell>
        </row>
        <row r="126">
          <cell r="A126" t="str">
            <v>Mongolia</v>
          </cell>
          <cell r="B126" t="str">
            <v>MNG</v>
          </cell>
          <cell r="C126" t="str">
            <v>MOG</v>
          </cell>
          <cell r="D126" t="str">
            <v>WPR</v>
          </cell>
          <cell r="E126">
            <v>0</v>
          </cell>
          <cell r="F126">
            <v>1264.8703</v>
          </cell>
          <cell r="G126">
            <v>2411369</v>
          </cell>
          <cell r="H126">
            <v>2434515</v>
          </cell>
          <cell r="I126">
            <v>2458853</v>
          </cell>
          <cell r="J126">
            <v>2485177</v>
          </cell>
          <cell r="K126">
            <v>2514462</v>
          </cell>
          <cell r="L126">
            <v>2547339</v>
          </cell>
          <cell r="M126">
            <v>2584143</v>
          </cell>
          <cell r="N126">
            <v>2624509</v>
          </cell>
          <cell r="O126">
            <v>2667474</v>
          </cell>
          <cell r="P126">
            <v>2711659</v>
          </cell>
          <cell r="Q126">
            <v>2756001</v>
          </cell>
          <cell r="R126">
            <v>2800114</v>
          </cell>
          <cell r="S126">
            <v>2844081</v>
          </cell>
          <cell r="T126">
            <v>2887863</v>
          </cell>
          <cell r="U126">
            <v>2931566</v>
          </cell>
          <cell r="V126">
            <v>2975222</v>
          </cell>
          <cell r="W126">
            <v>3018698</v>
          </cell>
          <cell r="X126">
            <v>3061738</v>
          </cell>
          <cell r="Y126">
            <v>3104120</v>
          </cell>
          <cell r="Z126">
            <v>3145598</v>
          </cell>
          <cell r="AA126">
            <v>3185976</v>
          </cell>
        </row>
        <row r="127">
          <cell r="A127" t="str">
            <v>Montenegro</v>
          </cell>
          <cell r="B127" t="str">
            <v>MNE</v>
          </cell>
          <cell r="C127" t="str">
            <v>MNE</v>
          </cell>
          <cell r="D127" t="str">
            <v>CEUR</v>
          </cell>
          <cell r="E127">
            <v>0</v>
          </cell>
          <cell r="F127">
            <v>0.71935525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626739</v>
          </cell>
          <cell r="M127">
            <v>627074</v>
          </cell>
          <cell r="N127">
            <v>627962</v>
          </cell>
          <cell r="O127">
            <v>629185</v>
          </cell>
          <cell r="P127">
            <v>630435</v>
          </cell>
          <cell r="Q127">
            <v>631490</v>
          </cell>
          <cell r="R127">
            <v>632261</v>
          </cell>
          <cell r="S127">
            <v>632796</v>
          </cell>
          <cell r="T127">
            <v>633167</v>
          </cell>
          <cell r="U127">
            <v>633506</v>
          </cell>
          <cell r="V127">
            <v>633902</v>
          </cell>
          <cell r="W127">
            <v>634363</v>
          </cell>
          <cell r="X127">
            <v>634840</v>
          </cell>
          <cell r="Y127">
            <v>635292</v>
          </cell>
          <cell r="Z127">
            <v>635661</v>
          </cell>
          <cell r="AA127">
            <v>635906</v>
          </cell>
        </row>
        <row r="128">
          <cell r="A128" t="str">
            <v>Montserrat</v>
          </cell>
          <cell r="B128" t="str">
            <v>MSR</v>
          </cell>
          <cell r="C128" t="str">
            <v>MOT</v>
          </cell>
          <cell r="D128" t="str">
            <v>LAC</v>
          </cell>
          <cell r="E128">
            <v>0</v>
          </cell>
          <cell r="F128">
            <v>1</v>
          </cell>
          <cell r="G128">
            <v>4931</v>
          </cell>
          <cell r="H128">
            <v>4608</v>
          </cell>
          <cell r="I128">
            <v>4660</v>
          </cell>
          <cell r="J128">
            <v>4962</v>
          </cell>
          <cell r="K128">
            <v>5322</v>
          </cell>
          <cell r="L128">
            <v>5599</v>
          </cell>
          <cell r="M128">
            <v>5760</v>
          </cell>
          <cell r="N128">
            <v>5845</v>
          </cell>
          <cell r="O128">
            <v>5876</v>
          </cell>
          <cell r="P128">
            <v>5895</v>
          </cell>
          <cell r="Q128">
            <v>5934</v>
          </cell>
          <cell r="R128">
            <v>5990</v>
          </cell>
          <cell r="S128">
            <v>6046</v>
          </cell>
          <cell r="T128">
            <v>6100</v>
          </cell>
          <cell r="U128">
            <v>6153</v>
          </cell>
          <cell r="V128">
            <v>6201</v>
          </cell>
          <cell r="W128">
            <v>6245</v>
          </cell>
          <cell r="X128">
            <v>6287</v>
          </cell>
          <cell r="Y128">
            <v>6327</v>
          </cell>
          <cell r="Z128">
            <v>6365</v>
          </cell>
          <cell r="AA128">
            <v>6402</v>
          </cell>
        </row>
        <row r="129">
          <cell r="A129" t="str">
            <v>Morocco</v>
          </cell>
          <cell r="B129" t="str">
            <v>MAR</v>
          </cell>
          <cell r="C129" t="str">
            <v>MOR</v>
          </cell>
          <cell r="D129" t="str">
            <v>EMR</v>
          </cell>
          <cell r="E129" t="str">
            <v>Dirham</v>
          </cell>
          <cell r="F129">
            <v>8.0979585000000007</v>
          </cell>
          <cell r="G129">
            <v>28793236</v>
          </cell>
          <cell r="H129">
            <v>29129204</v>
          </cell>
          <cell r="I129">
            <v>29453931</v>
          </cell>
          <cell r="J129">
            <v>29770316</v>
          </cell>
          <cell r="K129">
            <v>30082152</v>
          </cell>
          <cell r="L129">
            <v>30392473</v>
          </cell>
          <cell r="M129">
            <v>30702084</v>
          </cell>
          <cell r="N129">
            <v>31011199</v>
          </cell>
          <cell r="O129">
            <v>31321453</v>
          </cell>
          <cell r="P129">
            <v>31634524</v>
          </cell>
          <cell r="Q129">
            <v>31951412</v>
          </cell>
          <cell r="R129">
            <v>32272974</v>
          </cell>
          <cell r="S129">
            <v>32598536</v>
          </cell>
          <cell r="T129">
            <v>32925553</v>
          </cell>
          <cell r="U129">
            <v>33250406</v>
          </cell>
          <cell r="V129">
            <v>33570277</v>
          </cell>
          <cell r="W129">
            <v>33884113</v>
          </cell>
          <cell r="X129">
            <v>34191997</v>
          </cell>
          <cell r="Y129">
            <v>34493604</v>
          </cell>
          <cell r="Z129">
            <v>34788925</v>
          </cell>
          <cell r="AA129">
            <v>35077821</v>
          </cell>
        </row>
        <row r="130">
          <cell r="A130" t="str">
            <v>Mozambique</v>
          </cell>
          <cell r="B130" t="str">
            <v>MOZ</v>
          </cell>
          <cell r="C130" t="str">
            <v>MOZ</v>
          </cell>
          <cell r="D130" t="str">
            <v>AFRhigh</v>
          </cell>
          <cell r="E130" t="str">
            <v>Meticai</v>
          </cell>
          <cell r="F130">
            <v>28.998383</v>
          </cell>
          <cell r="G130">
            <v>18200656</v>
          </cell>
          <cell r="H130">
            <v>18691461</v>
          </cell>
          <cell r="I130">
            <v>19200021</v>
          </cell>
          <cell r="J130">
            <v>19721009</v>
          </cell>
          <cell r="K130">
            <v>20246287</v>
          </cell>
          <cell r="L130">
            <v>20770013</v>
          </cell>
          <cell r="M130">
            <v>21290952</v>
          </cell>
          <cell r="N130">
            <v>21811326</v>
          </cell>
          <cell r="O130">
            <v>22332900</v>
          </cell>
          <cell r="P130">
            <v>22858607</v>
          </cell>
          <cell r="Q130">
            <v>23390765</v>
          </cell>
          <cell r="R130">
            <v>23929708</v>
          </cell>
          <cell r="S130">
            <v>24475186</v>
          </cell>
          <cell r="T130">
            <v>25028313</v>
          </cell>
          <cell r="U130">
            <v>25590335</v>
          </cell>
          <cell r="V130">
            <v>26162212</v>
          </cell>
          <cell r="W130">
            <v>26744474</v>
          </cell>
          <cell r="X130">
            <v>27337236</v>
          </cell>
          <cell r="Y130">
            <v>27940461</v>
          </cell>
          <cell r="Z130">
            <v>28553888</v>
          </cell>
          <cell r="AA130">
            <v>29177268</v>
          </cell>
        </row>
        <row r="131">
          <cell r="A131" t="str">
            <v>Myanmar</v>
          </cell>
          <cell r="B131" t="str">
            <v>MMR</v>
          </cell>
          <cell r="C131" t="str">
            <v>MMR</v>
          </cell>
          <cell r="D131" t="str">
            <v>SEAR</v>
          </cell>
          <cell r="E131" t="str">
            <v>Kyat</v>
          </cell>
          <cell r="F131">
            <v>729</v>
          </cell>
          <cell r="G131">
            <v>44957660</v>
          </cell>
          <cell r="H131">
            <v>45323903</v>
          </cell>
          <cell r="I131">
            <v>45609292</v>
          </cell>
          <cell r="J131">
            <v>45843675</v>
          </cell>
          <cell r="K131">
            <v>46070248</v>
          </cell>
          <cell r="L131">
            <v>46321162</v>
          </cell>
          <cell r="M131">
            <v>46605278</v>
          </cell>
          <cell r="N131">
            <v>46915826</v>
          </cell>
          <cell r="O131">
            <v>47250315</v>
          </cell>
          <cell r="P131">
            <v>47601374</v>
          </cell>
          <cell r="Q131">
            <v>47963012</v>
          </cell>
          <cell r="R131">
            <v>48336763</v>
          </cell>
          <cell r="S131">
            <v>48724387</v>
          </cell>
          <cell r="T131">
            <v>49119646</v>
          </cell>
          <cell r="U131">
            <v>49514208</v>
          </cell>
          <cell r="V131">
            <v>49901603</v>
          </cell>
          <cell r="W131">
            <v>50278970</v>
          </cell>
          <cell r="X131">
            <v>50646222</v>
          </cell>
          <cell r="Y131">
            <v>51003051</v>
          </cell>
          <cell r="Z131">
            <v>51350149</v>
          </cell>
          <cell r="AA131">
            <v>51687782</v>
          </cell>
        </row>
        <row r="132">
          <cell r="A132" t="str">
            <v>Namibia</v>
          </cell>
          <cell r="B132" t="str">
            <v>NAM</v>
          </cell>
          <cell r="C132" t="str">
            <v>NAM</v>
          </cell>
          <cell r="D132" t="str">
            <v>AFRhigh</v>
          </cell>
          <cell r="E132" t="str">
            <v>Namibia Dollar</v>
          </cell>
          <cell r="F132">
            <v>7.2598716999999997</v>
          </cell>
          <cell r="G132">
            <v>1895839</v>
          </cell>
          <cell r="H132">
            <v>1936399</v>
          </cell>
          <cell r="I132">
            <v>1973408</v>
          </cell>
          <cell r="J132">
            <v>2008342</v>
          </cell>
          <cell r="K132">
            <v>2043339</v>
          </cell>
          <cell r="L132">
            <v>2079951</v>
          </cell>
          <cell r="M132">
            <v>2118653</v>
          </cell>
          <cell r="N132">
            <v>2158984</v>
          </cell>
          <cell r="O132">
            <v>2200422</v>
          </cell>
          <cell r="P132">
            <v>2242078</v>
          </cell>
          <cell r="Q132">
            <v>2283289</v>
          </cell>
          <cell r="R132">
            <v>2324004</v>
          </cell>
          <cell r="S132">
            <v>2364433</v>
          </cell>
          <cell r="T132">
            <v>2404477</v>
          </cell>
          <cell r="U132">
            <v>2444050</v>
          </cell>
          <cell r="V132">
            <v>2483108</v>
          </cell>
          <cell r="W132">
            <v>2521542</v>
          </cell>
          <cell r="X132">
            <v>2559370</v>
          </cell>
          <cell r="Y132">
            <v>2596841</v>
          </cell>
          <cell r="Z132">
            <v>2634302</v>
          </cell>
          <cell r="AA132">
            <v>2671995</v>
          </cell>
        </row>
        <row r="133">
          <cell r="A133" t="str">
            <v>Nauru</v>
          </cell>
          <cell r="B133" t="str">
            <v>NRU</v>
          </cell>
          <cell r="C133" t="str">
            <v>NRU</v>
          </cell>
          <cell r="D133" t="str">
            <v>WPR</v>
          </cell>
          <cell r="E133">
            <v>0</v>
          </cell>
          <cell r="F133">
            <v>0.96920360999999999</v>
          </cell>
          <cell r="G133">
            <v>10041</v>
          </cell>
          <cell r="H133">
            <v>10046</v>
          </cell>
          <cell r="I133">
            <v>10057</v>
          </cell>
          <cell r="J133">
            <v>10075</v>
          </cell>
          <cell r="K133">
            <v>10094</v>
          </cell>
          <cell r="L133">
            <v>10114</v>
          </cell>
          <cell r="M133">
            <v>10133</v>
          </cell>
          <cell r="N133">
            <v>10154</v>
          </cell>
          <cell r="O133">
            <v>10180</v>
          </cell>
          <cell r="P133">
            <v>10212</v>
          </cell>
          <cell r="Q133">
            <v>10255</v>
          </cell>
          <cell r="R133">
            <v>10308</v>
          </cell>
          <cell r="S133">
            <v>10370</v>
          </cell>
          <cell r="T133">
            <v>10437</v>
          </cell>
          <cell r="U133">
            <v>10502</v>
          </cell>
          <cell r="V133">
            <v>10563</v>
          </cell>
          <cell r="W133">
            <v>10618</v>
          </cell>
          <cell r="X133">
            <v>10665</v>
          </cell>
          <cell r="Y133">
            <v>10709</v>
          </cell>
          <cell r="Z133">
            <v>10750</v>
          </cell>
          <cell r="AA133">
            <v>10788</v>
          </cell>
        </row>
        <row r="134">
          <cell r="A134" t="str">
            <v>Nepal</v>
          </cell>
          <cell r="B134" t="str">
            <v>NPL</v>
          </cell>
          <cell r="C134" t="str">
            <v>NEP</v>
          </cell>
          <cell r="D134" t="str">
            <v>SEAR</v>
          </cell>
          <cell r="E134" t="str">
            <v>Rupee</v>
          </cell>
          <cell r="F134">
            <v>74.674648000000005</v>
          </cell>
          <cell r="G134">
            <v>24400606</v>
          </cell>
          <cell r="H134">
            <v>24980184</v>
          </cell>
          <cell r="I134">
            <v>25562573</v>
          </cell>
          <cell r="J134">
            <v>26143530</v>
          </cell>
          <cell r="K134">
            <v>26717875</v>
          </cell>
          <cell r="L134">
            <v>27281945</v>
          </cell>
          <cell r="M134">
            <v>27833665</v>
          </cell>
          <cell r="N134">
            <v>28373838</v>
          </cell>
          <cell r="O134">
            <v>28905358</v>
          </cell>
          <cell r="P134">
            <v>29432743</v>
          </cell>
          <cell r="Q134">
            <v>29959364</v>
          </cell>
          <cell r="R134">
            <v>30485798</v>
          </cell>
          <cell r="S134">
            <v>31011137</v>
          </cell>
          <cell r="T134">
            <v>31535507</v>
          </cell>
          <cell r="U134">
            <v>32058733</v>
          </cell>
          <cell r="V134">
            <v>32580611</v>
          </cell>
          <cell r="W134">
            <v>33101156</v>
          </cell>
          <cell r="X134">
            <v>33620317</v>
          </cell>
          <cell r="Y134">
            <v>34137637</v>
          </cell>
          <cell r="Z134">
            <v>34652493</v>
          </cell>
          <cell r="AA134">
            <v>35164232</v>
          </cell>
        </row>
        <row r="135">
          <cell r="A135" t="str">
            <v>Netherlands</v>
          </cell>
          <cell r="B135" t="str">
            <v>NLD</v>
          </cell>
          <cell r="C135" t="str">
            <v>NET</v>
          </cell>
          <cell r="D135" t="str">
            <v>EME</v>
          </cell>
          <cell r="E135">
            <v>0</v>
          </cell>
          <cell r="F135">
            <v>1.5850924</v>
          </cell>
          <cell r="G135">
            <v>15862825</v>
          </cell>
          <cell r="H135">
            <v>15953446</v>
          </cell>
          <cell r="I135">
            <v>16045935</v>
          </cell>
          <cell r="J135">
            <v>16137709</v>
          </cell>
          <cell r="K135">
            <v>16225091</v>
          </cell>
          <cell r="L135">
            <v>16305457</v>
          </cell>
          <cell r="M135">
            <v>16377959</v>
          </cell>
          <cell r="N135">
            <v>16443483</v>
          </cell>
          <cell r="O135">
            <v>16503263</v>
          </cell>
          <cell r="P135">
            <v>16559268</v>
          </cell>
          <cell r="Q135">
            <v>16612988</v>
          </cell>
          <cell r="R135">
            <v>16664746</v>
          </cell>
          <cell r="S135">
            <v>16714228</v>
          </cell>
          <cell r="T135">
            <v>16761552</v>
          </cell>
          <cell r="U135">
            <v>16806723</v>
          </cell>
          <cell r="V135">
            <v>16849780</v>
          </cell>
          <cell r="W135">
            <v>16890864</v>
          </cell>
          <cell r="X135">
            <v>16930193</v>
          </cell>
          <cell r="Y135">
            <v>16967955</v>
          </cell>
          <cell r="Z135">
            <v>17004345</v>
          </cell>
          <cell r="AA135">
            <v>17039498</v>
          </cell>
        </row>
        <row r="136">
          <cell r="A136" t="str">
            <v>New Caledonia</v>
          </cell>
          <cell r="B136" t="str">
            <v>NCL</v>
          </cell>
          <cell r="C136" t="str">
            <v>NEC</v>
          </cell>
          <cell r="D136" t="str">
            <v>WPR</v>
          </cell>
          <cell r="E136">
            <v>0</v>
          </cell>
          <cell r="F136">
            <v>85.833410999999998</v>
          </cell>
          <cell r="G136">
            <v>211965</v>
          </cell>
          <cell r="H136">
            <v>215914</v>
          </cell>
          <cell r="I136">
            <v>219741</v>
          </cell>
          <cell r="J136">
            <v>223496</v>
          </cell>
          <cell r="K136">
            <v>227258</v>
          </cell>
          <cell r="L136">
            <v>231080</v>
          </cell>
          <cell r="M136">
            <v>234976</v>
          </cell>
          <cell r="N136">
            <v>238926</v>
          </cell>
          <cell r="O136">
            <v>242911</v>
          </cell>
          <cell r="P136">
            <v>246900</v>
          </cell>
          <cell r="Q136">
            <v>250870</v>
          </cell>
          <cell r="R136">
            <v>254816</v>
          </cell>
          <cell r="S136">
            <v>258735</v>
          </cell>
          <cell r="T136">
            <v>262605</v>
          </cell>
          <cell r="U136">
            <v>266398</v>
          </cell>
          <cell r="V136">
            <v>270091</v>
          </cell>
          <cell r="W136">
            <v>273673</v>
          </cell>
          <cell r="X136">
            <v>277144</v>
          </cell>
          <cell r="Y136">
            <v>280510</v>
          </cell>
          <cell r="Z136">
            <v>283787</v>
          </cell>
          <cell r="AA136">
            <v>286983</v>
          </cell>
        </row>
        <row r="137">
          <cell r="A137" t="str">
            <v>New Zealand</v>
          </cell>
          <cell r="B137" t="str">
            <v>NZL</v>
          </cell>
          <cell r="C137" t="str">
            <v>NEZ</v>
          </cell>
          <cell r="D137" t="str">
            <v>EME</v>
          </cell>
          <cell r="E137">
            <v>0</v>
          </cell>
          <cell r="F137">
            <v>1.2657659000000001</v>
          </cell>
          <cell r="G137">
            <v>3858032</v>
          </cell>
          <cell r="H137">
            <v>3906830</v>
          </cell>
          <cell r="I137">
            <v>3961978</v>
          </cell>
          <cell r="J137">
            <v>4020769</v>
          </cell>
          <cell r="K137">
            <v>4079130</v>
          </cell>
          <cell r="L137">
            <v>4134117</v>
          </cell>
          <cell r="M137">
            <v>4184903</v>
          </cell>
          <cell r="N137">
            <v>4232461</v>
          </cell>
          <cell r="O137">
            <v>4277809</v>
          </cell>
          <cell r="P137">
            <v>4322628</v>
          </cell>
          <cell r="Q137">
            <v>4368136</v>
          </cell>
          <cell r="R137">
            <v>4414509</v>
          </cell>
          <cell r="S137">
            <v>4461257</v>
          </cell>
          <cell r="T137">
            <v>4508166</v>
          </cell>
          <cell r="U137">
            <v>4554858</v>
          </cell>
          <cell r="V137">
            <v>4601041</v>
          </cell>
          <cell r="W137">
            <v>4646664</v>
          </cell>
          <cell r="X137">
            <v>4691805</v>
          </cell>
          <cell r="Y137">
            <v>4736447</v>
          </cell>
          <cell r="Z137">
            <v>4780594</v>
          </cell>
          <cell r="AA137">
            <v>4824223</v>
          </cell>
        </row>
        <row r="138">
          <cell r="A138" t="str">
            <v>Nicaragua</v>
          </cell>
          <cell r="B138" t="str">
            <v>NIC</v>
          </cell>
          <cell r="C138" t="str">
            <v>NIC</v>
          </cell>
          <cell r="D138" t="str">
            <v>LAC</v>
          </cell>
          <cell r="E138" t="str">
            <v>Cordoba</v>
          </cell>
          <cell r="F138">
            <v>22.424590999999999</v>
          </cell>
          <cell r="G138">
            <v>5073704</v>
          </cell>
          <cell r="H138">
            <v>5148635</v>
          </cell>
          <cell r="I138">
            <v>5219724</v>
          </cell>
          <cell r="J138">
            <v>5288271</v>
          </cell>
          <cell r="K138">
            <v>5356012</v>
          </cell>
          <cell r="L138">
            <v>5424336</v>
          </cell>
          <cell r="M138">
            <v>5493527</v>
          </cell>
          <cell r="N138">
            <v>5563654</v>
          </cell>
          <cell r="O138">
            <v>5635577</v>
          </cell>
          <cell r="P138">
            <v>5710230</v>
          </cell>
          <cell r="Q138">
            <v>5788163</v>
          </cell>
          <cell r="R138">
            <v>5869859</v>
          </cell>
          <cell r="S138">
            <v>5954898</v>
          </cell>
          <cell r="T138">
            <v>6041763</v>
          </cell>
          <cell r="U138">
            <v>6128318</v>
          </cell>
          <cell r="V138">
            <v>6212953</v>
          </cell>
          <cell r="W138">
            <v>6295097</v>
          </cell>
          <cell r="X138">
            <v>6374961</v>
          </cell>
          <cell r="Y138">
            <v>6452650</v>
          </cell>
          <cell r="Z138">
            <v>6528537</v>
          </cell>
          <cell r="AA138">
            <v>6602877</v>
          </cell>
        </row>
        <row r="139">
          <cell r="A139" t="str">
            <v>Niger</v>
          </cell>
          <cell r="B139" t="str">
            <v>NER</v>
          </cell>
          <cell r="C139" t="str">
            <v>NIG</v>
          </cell>
          <cell r="D139" t="str">
            <v>AFRlow</v>
          </cell>
          <cell r="E139" t="str">
            <v>Franc</v>
          </cell>
          <cell r="F139">
            <v>471.86610999999999</v>
          </cell>
          <cell r="G139">
            <v>10922421</v>
          </cell>
          <cell r="H139">
            <v>11308134</v>
          </cell>
          <cell r="I139">
            <v>11706182</v>
          </cell>
          <cell r="J139">
            <v>12118322</v>
          </cell>
          <cell r="K139">
            <v>12546945</v>
          </cell>
          <cell r="L139">
            <v>12993884</v>
          </cell>
          <cell r="M139">
            <v>13460138</v>
          </cell>
          <cell r="N139">
            <v>13945662</v>
          </cell>
          <cell r="O139">
            <v>14450007</v>
          </cell>
          <cell r="P139">
            <v>14972257</v>
          </cell>
          <cell r="Q139">
            <v>15511953</v>
          </cell>
          <cell r="R139">
            <v>16068994</v>
          </cell>
          <cell r="S139">
            <v>16644339</v>
          </cell>
          <cell r="T139">
            <v>17239826</v>
          </cell>
          <cell r="U139">
            <v>17857866</v>
          </cell>
          <cell r="V139">
            <v>18500178</v>
          </cell>
          <cell r="W139">
            <v>19167670</v>
          </cell>
          <cell r="X139">
            <v>19859922</v>
          </cell>
          <cell r="Y139">
            <v>20575682</v>
          </cell>
          <cell r="Z139">
            <v>21313009</v>
          </cell>
          <cell r="AA139">
            <v>22070532</v>
          </cell>
        </row>
        <row r="140">
          <cell r="A140" t="str">
            <v>Nigeria</v>
          </cell>
          <cell r="B140" t="str">
            <v>NGA</v>
          </cell>
          <cell r="C140" t="str">
            <v>NIE</v>
          </cell>
          <cell r="D140" t="str">
            <v>AFRhigh</v>
          </cell>
          <cell r="E140" t="str">
            <v>Naira</v>
          </cell>
          <cell r="F140">
            <v>155.88113000000001</v>
          </cell>
          <cell r="G140">
            <v>123688536</v>
          </cell>
          <cell r="H140">
            <v>126704722</v>
          </cell>
          <cell r="I140">
            <v>129832447</v>
          </cell>
          <cell r="J140">
            <v>133067097</v>
          </cell>
          <cell r="K140">
            <v>136399438</v>
          </cell>
          <cell r="L140">
            <v>139823340</v>
          </cell>
          <cell r="M140">
            <v>143338939</v>
          </cell>
          <cell r="N140">
            <v>146951477</v>
          </cell>
          <cell r="O140">
            <v>150665730</v>
          </cell>
          <cell r="P140">
            <v>154488072</v>
          </cell>
          <cell r="Q140">
            <v>158423182</v>
          </cell>
          <cell r="R140">
            <v>162470737</v>
          </cell>
          <cell r="S140">
            <v>166629383</v>
          </cell>
          <cell r="T140">
            <v>170901148</v>
          </cell>
          <cell r="U140">
            <v>175288238</v>
          </cell>
          <cell r="V140">
            <v>179790814</v>
          </cell>
          <cell r="W140">
            <v>184410731</v>
          </cell>
          <cell r="X140">
            <v>189143615</v>
          </cell>
          <cell r="Y140">
            <v>193975661</v>
          </cell>
          <cell r="Z140">
            <v>198888530</v>
          </cell>
          <cell r="AA140">
            <v>203868897</v>
          </cell>
        </row>
        <row r="141">
          <cell r="A141" t="str">
            <v>Niue</v>
          </cell>
          <cell r="B141" t="str">
            <v>NIU</v>
          </cell>
          <cell r="C141" t="str">
            <v>NIU</v>
          </cell>
          <cell r="D141" t="str">
            <v>WPR</v>
          </cell>
          <cell r="E141">
            <v>0</v>
          </cell>
          <cell r="F141">
            <v>1.2657659000000001</v>
          </cell>
          <cell r="G141">
            <v>1900</v>
          </cell>
          <cell r="H141">
            <v>1852</v>
          </cell>
          <cell r="I141">
            <v>1809</v>
          </cell>
          <cell r="J141">
            <v>1768</v>
          </cell>
          <cell r="K141">
            <v>1728</v>
          </cell>
          <cell r="L141">
            <v>1686</v>
          </cell>
          <cell r="M141">
            <v>1643</v>
          </cell>
          <cell r="N141">
            <v>1598</v>
          </cell>
          <cell r="O141">
            <v>1555</v>
          </cell>
          <cell r="P141">
            <v>1511</v>
          </cell>
          <cell r="Q141">
            <v>1468</v>
          </cell>
          <cell r="R141">
            <v>1426</v>
          </cell>
          <cell r="S141">
            <v>1385</v>
          </cell>
          <cell r="T141">
            <v>1346</v>
          </cell>
          <cell r="U141">
            <v>1310</v>
          </cell>
          <cell r="V141">
            <v>1276</v>
          </cell>
          <cell r="W141">
            <v>1246</v>
          </cell>
          <cell r="X141">
            <v>1219</v>
          </cell>
          <cell r="Y141">
            <v>1195</v>
          </cell>
          <cell r="Z141">
            <v>1172</v>
          </cell>
          <cell r="AA141">
            <v>1150</v>
          </cell>
        </row>
        <row r="142">
          <cell r="A142" t="str">
            <v>Northern Mariana Islands</v>
          </cell>
          <cell r="B142" t="str">
            <v>MNP</v>
          </cell>
          <cell r="C142" t="str">
            <v xml:space="preserve"> </v>
          </cell>
          <cell r="D142" t="str">
            <v>WPR</v>
          </cell>
          <cell r="E142" t="str">
            <v xml:space="preserve"> </v>
          </cell>
          <cell r="F142">
            <v>1</v>
          </cell>
          <cell r="G142">
            <v>68432</v>
          </cell>
          <cell r="H142">
            <v>69184</v>
          </cell>
          <cell r="I142">
            <v>69393</v>
          </cell>
          <cell r="J142">
            <v>69105</v>
          </cell>
          <cell r="K142">
            <v>68404</v>
          </cell>
          <cell r="L142">
            <v>67381</v>
          </cell>
          <cell r="M142">
            <v>66006</v>
          </cell>
          <cell r="N142">
            <v>64349</v>
          </cell>
          <cell r="O142">
            <v>62707</v>
          </cell>
          <cell r="P142">
            <v>61473</v>
          </cell>
          <cell r="Q142">
            <v>60917</v>
          </cell>
          <cell r="R142">
            <v>61174</v>
          </cell>
          <cell r="S142">
            <v>62152</v>
          </cell>
          <cell r="T142">
            <v>63597</v>
          </cell>
          <cell r="U142">
            <v>65135</v>
          </cell>
          <cell r="V142">
            <v>66489</v>
          </cell>
          <cell r="W142">
            <v>67584</v>
          </cell>
          <cell r="X142">
            <v>68489</v>
          </cell>
          <cell r="Y142">
            <v>69248</v>
          </cell>
          <cell r="Z142">
            <v>69946</v>
          </cell>
          <cell r="AA142">
            <v>70647</v>
          </cell>
        </row>
        <row r="143">
          <cell r="A143" t="str">
            <v>Norway</v>
          </cell>
          <cell r="B143" t="str">
            <v>NOR</v>
          </cell>
          <cell r="C143" t="str">
            <v>NOR</v>
          </cell>
          <cell r="D143" t="str">
            <v>EME</v>
          </cell>
          <cell r="E143">
            <v>0</v>
          </cell>
          <cell r="F143">
            <v>5.6077580999999999</v>
          </cell>
          <cell r="G143">
            <v>4490859</v>
          </cell>
          <cell r="H143">
            <v>4513953</v>
          </cell>
          <cell r="I143">
            <v>4535599</v>
          </cell>
          <cell r="J143">
            <v>4558660</v>
          </cell>
          <cell r="K143">
            <v>4587046</v>
          </cell>
          <cell r="L143">
            <v>4623298</v>
          </cell>
          <cell r="M143">
            <v>4668802</v>
          </cell>
          <cell r="N143">
            <v>4722016</v>
          </cell>
          <cell r="O143">
            <v>4778959</v>
          </cell>
          <cell r="P143">
            <v>4834002</v>
          </cell>
          <cell r="Q143">
            <v>4883111</v>
          </cell>
          <cell r="R143">
            <v>4924848</v>
          </cell>
          <cell r="S143">
            <v>4960482</v>
          </cell>
          <cell r="T143">
            <v>4991997</v>
          </cell>
          <cell r="U143">
            <v>5022555</v>
          </cell>
          <cell r="V143">
            <v>5054478</v>
          </cell>
          <cell r="W143">
            <v>5088191</v>
          </cell>
          <cell r="X143">
            <v>5122941</v>
          </cell>
          <cell r="Y143">
            <v>5158497</v>
          </cell>
          <cell r="Z143">
            <v>5194334</v>
          </cell>
          <cell r="AA143">
            <v>5230052</v>
          </cell>
        </row>
        <row r="144">
          <cell r="A144" t="str">
            <v>Oman</v>
          </cell>
          <cell r="B144" t="str">
            <v>OMN</v>
          </cell>
          <cell r="C144" t="str">
            <v>OMA</v>
          </cell>
          <cell r="D144" t="str">
            <v>EMR</v>
          </cell>
          <cell r="E144" t="str">
            <v>Rial</v>
          </cell>
          <cell r="F144">
            <v>0.38503164000000001</v>
          </cell>
          <cell r="G144">
            <v>2264163</v>
          </cell>
          <cell r="H144">
            <v>2279171</v>
          </cell>
          <cell r="I144">
            <v>2302874</v>
          </cell>
          <cell r="J144">
            <v>2335967</v>
          </cell>
          <cell r="K144">
            <v>2378336</v>
          </cell>
          <cell r="L144">
            <v>2429510</v>
          </cell>
          <cell r="M144">
            <v>2490620</v>
          </cell>
          <cell r="N144">
            <v>2561187</v>
          </cell>
          <cell r="O144">
            <v>2636963</v>
          </cell>
          <cell r="P144">
            <v>2712141</v>
          </cell>
          <cell r="Q144">
            <v>2782435</v>
          </cell>
          <cell r="R144">
            <v>2846145</v>
          </cell>
          <cell r="S144">
            <v>2904037</v>
          </cell>
          <cell r="T144">
            <v>2957333</v>
          </cell>
          <cell r="U144">
            <v>3008301</v>
          </cell>
          <cell r="V144">
            <v>3058574</v>
          </cell>
          <cell r="W144">
            <v>3108216</v>
          </cell>
          <cell r="X144">
            <v>3156425</v>
          </cell>
          <cell r="Y144">
            <v>3202998</v>
          </cell>
          <cell r="Z144">
            <v>3247593</v>
          </cell>
          <cell r="AA144">
            <v>3289964</v>
          </cell>
        </row>
        <row r="145">
          <cell r="A145" t="str">
            <v>Pakistan</v>
          </cell>
          <cell r="B145" t="str">
            <v>PAK</v>
          </cell>
          <cell r="C145" t="str">
            <v>PAK</v>
          </cell>
          <cell r="D145" t="str">
            <v>EMR</v>
          </cell>
          <cell r="E145" t="str">
            <v>Rupee</v>
          </cell>
          <cell r="F145">
            <v>86.342488000000003</v>
          </cell>
          <cell r="G145">
            <v>144522192</v>
          </cell>
          <cell r="H145">
            <v>147557907</v>
          </cell>
          <cell r="I145">
            <v>150407242</v>
          </cell>
          <cell r="J145">
            <v>153139895</v>
          </cell>
          <cell r="K145">
            <v>155860066</v>
          </cell>
          <cell r="L145">
            <v>158645463</v>
          </cell>
          <cell r="M145">
            <v>161513324</v>
          </cell>
          <cell r="N145">
            <v>164445596</v>
          </cell>
          <cell r="O145">
            <v>167442258</v>
          </cell>
          <cell r="P145">
            <v>170494367</v>
          </cell>
          <cell r="Q145">
            <v>173593383</v>
          </cell>
          <cell r="R145">
            <v>176745364</v>
          </cell>
          <cell r="S145">
            <v>179951140</v>
          </cell>
          <cell r="T145">
            <v>183188847</v>
          </cell>
          <cell r="U145">
            <v>186428686</v>
          </cell>
          <cell r="V145">
            <v>189648128</v>
          </cell>
          <cell r="W145">
            <v>192835888</v>
          </cell>
          <cell r="X145">
            <v>195993628</v>
          </cell>
          <cell r="Y145">
            <v>199127329</v>
          </cell>
          <cell r="Z145">
            <v>202248683</v>
          </cell>
          <cell r="AA145">
            <v>205364462</v>
          </cell>
        </row>
        <row r="146">
          <cell r="A146" t="str">
            <v>Palau</v>
          </cell>
          <cell r="B146" t="str">
            <v>PLW</v>
          </cell>
          <cell r="C146" t="str">
            <v>BLA</v>
          </cell>
          <cell r="D146" t="str">
            <v>WPR</v>
          </cell>
          <cell r="E146">
            <v>0</v>
          </cell>
          <cell r="F146">
            <v>1</v>
          </cell>
          <cell r="G146">
            <v>19172</v>
          </cell>
          <cell r="H146">
            <v>19402</v>
          </cell>
          <cell r="I146">
            <v>19573</v>
          </cell>
          <cell r="J146">
            <v>19698</v>
          </cell>
          <cell r="K146">
            <v>19803</v>
          </cell>
          <cell r="L146">
            <v>19906</v>
          </cell>
          <cell r="M146">
            <v>20011</v>
          </cell>
          <cell r="N146">
            <v>20118</v>
          </cell>
          <cell r="O146">
            <v>20228</v>
          </cell>
          <cell r="P146">
            <v>20346</v>
          </cell>
          <cell r="Q146">
            <v>20472</v>
          </cell>
          <cell r="R146">
            <v>20609</v>
          </cell>
          <cell r="S146">
            <v>20758</v>
          </cell>
          <cell r="T146">
            <v>20922</v>
          </cell>
          <cell r="U146">
            <v>21101</v>
          </cell>
          <cell r="V146">
            <v>21295</v>
          </cell>
          <cell r="W146">
            <v>21505</v>
          </cell>
          <cell r="X146">
            <v>21730</v>
          </cell>
          <cell r="Y146">
            <v>21966</v>
          </cell>
          <cell r="Z146">
            <v>22207</v>
          </cell>
          <cell r="AA146">
            <v>22448</v>
          </cell>
        </row>
        <row r="147">
          <cell r="A147" t="str">
            <v>Panama</v>
          </cell>
          <cell r="B147" t="str">
            <v>PAN</v>
          </cell>
          <cell r="C147" t="str">
            <v>PAN</v>
          </cell>
          <cell r="D147" t="str">
            <v>LAC</v>
          </cell>
          <cell r="E147" t="str">
            <v>Balvoa</v>
          </cell>
          <cell r="F147">
            <v>1</v>
          </cell>
          <cell r="G147">
            <v>2956126</v>
          </cell>
          <cell r="H147">
            <v>3012635</v>
          </cell>
          <cell r="I147">
            <v>3069123</v>
          </cell>
          <cell r="J147">
            <v>3125565</v>
          </cell>
          <cell r="K147">
            <v>3181969</v>
          </cell>
          <cell r="L147">
            <v>3238321</v>
          </cell>
          <cell r="M147">
            <v>3294583</v>
          </cell>
          <cell r="N147">
            <v>3350673</v>
          </cell>
          <cell r="O147">
            <v>3406487</v>
          </cell>
          <cell r="P147">
            <v>3461901</v>
          </cell>
          <cell r="Q147">
            <v>3516820</v>
          </cell>
          <cell r="R147">
            <v>3571185</v>
          </cell>
          <cell r="S147">
            <v>3624991</v>
          </cell>
          <cell r="T147">
            <v>3678264</v>
          </cell>
          <cell r="U147">
            <v>3731059</v>
          </cell>
          <cell r="V147">
            <v>3783416</v>
          </cell>
          <cell r="W147">
            <v>3835318</v>
          </cell>
          <cell r="X147">
            <v>3886729</v>
          </cell>
          <cell r="Y147">
            <v>3937650</v>
          </cell>
          <cell r="Z147">
            <v>3988080</v>
          </cell>
          <cell r="AA147">
            <v>4038009</v>
          </cell>
        </row>
        <row r="148">
          <cell r="A148" t="str">
            <v>Papua New Guinea</v>
          </cell>
          <cell r="B148" t="str">
            <v>PNG</v>
          </cell>
          <cell r="C148" t="str">
            <v>PNG</v>
          </cell>
          <cell r="D148" t="str">
            <v>WPR</v>
          </cell>
          <cell r="E148" t="str">
            <v>Kina</v>
          </cell>
          <cell r="F148">
            <v>2.3552808000000001</v>
          </cell>
          <cell r="G148">
            <v>5378824</v>
          </cell>
          <cell r="H148">
            <v>5518586</v>
          </cell>
          <cell r="I148">
            <v>5659946</v>
          </cell>
          <cell r="J148">
            <v>5803029</v>
          </cell>
          <cell r="K148">
            <v>5948135</v>
          </cell>
          <cell r="L148">
            <v>6095437</v>
          </cell>
          <cell r="M148">
            <v>6244916</v>
          </cell>
          <cell r="N148">
            <v>6396307</v>
          </cell>
          <cell r="O148">
            <v>6549268</v>
          </cell>
          <cell r="P148">
            <v>6703361</v>
          </cell>
          <cell r="Q148">
            <v>6858266</v>
          </cell>
          <cell r="R148">
            <v>7013829</v>
          </cell>
          <cell r="S148">
            <v>7170112</v>
          </cell>
          <cell r="T148">
            <v>7327281</v>
          </cell>
          <cell r="U148">
            <v>7485612</v>
          </cell>
          <cell r="V148">
            <v>7645308</v>
          </cell>
          <cell r="W148">
            <v>7806371</v>
          </cell>
          <cell r="X148">
            <v>7968725</v>
          </cell>
          <cell r="Y148">
            <v>8132403</v>
          </cell>
          <cell r="Z148">
            <v>8297431</v>
          </cell>
          <cell r="AA148">
            <v>8463812</v>
          </cell>
        </row>
        <row r="149">
          <cell r="A149" t="str">
            <v>Paraguay</v>
          </cell>
          <cell r="B149" t="str">
            <v>PRY</v>
          </cell>
          <cell r="C149" t="str">
            <v>PAR</v>
          </cell>
          <cell r="D149" t="str">
            <v>LAC</v>
          </cell>
          <cell r="E149" t="str">
            <v>Guaranies</v>
          </cell>
          <cell r="F149">
            <v>4197.7947000000004</v>
          </cell>
          <cell r="G149">
            <v>5343539</v>
          </cell>
          <cell r="H149">
            <v>5453921</v>
          </cell>
          <cell r="I149">
            <v>5564709</v>
          </cell>
          <cell r="J149">
            <v>5675754</v>
          </cell>
          <cell r="K149">
            <v>5786836</v>
          </cell>
          <cell r="L149">
            <v>5897816</v>
          </cell>
          <cell r="M149">
            <v>6008597</v>
          </cell>
          <cell r="N149">
            <v>6119295</v>
          </cell>
          <cell r="O149">
            <v>6230242</v>
          </cell>
          <cell r="P149">
            <v>6341892</v>
          </cell>
          <cell r="Q149">
            <v>6454548</v>
          </cell>
          <cell r="R149">
            <v>6568290</v>
          </cell>
          <cell r="S149">
            <v>6682943</v>
          </cell>
          <cell r="T149">
            <v>6798236</v>
          </cell>
          <cell r="U149">
            <v>6913774</v>
          </cell>
          <cell r="V149">
            <v>7029233</v>
          </cell>
          <cell r="W149">
            <v>7144487</v>
          </cell>
          <cell r="X149">
            <v>7259489</v>
          </cell>
          <cell r="Y149">
            <v>7374072</v>
          </cell>
          <cell r="Z149">
            <v>7488072</v>
          </cell>
          <cell r="AA149">
            <v>7601334</v>
          </cell>
        </row>
        <row r="150">
          <cell r="A150" t="str">
            <v>Peru</v>
          </cell>
          <cell r="B150" t="str">
            <v>PER</v>
          </cell>
          <cell r="C150" t="str">
            <v>PER</v>
          </cell>
          <cell r="D150" t="str">
            <v>LAC</v>
          </cell>
          <cell r="E150" t="str">
            <v>Nuevo</v>
          </cell>
          <cell r="F150">
            <v>2.7542800999999999</v>
          </cell>
          <cell r="G150">
            <v>25861887</v>
          </cell>
          <cell r="H150">
            <v>26228274</v>
          </cell>
          <cell r="I150">
            <v>26579252</v>
          </cell>
          <cell r="J150">
            <v>26916342</v>
          </cell>
          <cell r="K150">
            <v>27242033</v>
          </cell>
          <cell r="L150">
            <v>27558769</v>
          </cell>
          <cell r="M150">
            <v>27866387</v>
          </cell>
          <cell r="N150">
            <v>28166078</v>
          </cell>
          <cell r="O150">
            <v>28463338</v>
          </cell>
          <cell r="P150">
            <v>28765162</v>
          </cell>
          <cell r="Q150">
            <v>29076512</v>
          </cell>
          <cell r="R150">
            <v>29399817</v>
          </cell>
          <cell r="S150">
            <v>29733829</v>
          </cell>
          <cell r="T150">
            <v>30075185</v>
          </cell>
          <cell r="U150">
            <v>30418591</v>
          </cell>
          <cell r="V150">
            <v>30760064</v>
          </cell>
          <cell r="W150">
            <v>31098418</v>
          </cell>
          <cell r="X150">
            <v>31434503</v>
          </cell>
          <cell r="Y150">
            <v>31768715</v>
          </cell>
          <cell r="Z150">
            <v>32102029</v>
          </cell>
          <cell r="AA150">
            <v>32434902</v>
          </cell>
        </row>
        <row r="151">
          <cell r="A151" t="str">
            <v>Philippines</v>
          </cell>
          <cell r="B151" t="str">
            <v>PHL</v>
          </cell>
          <cell r="C151" t="str">
            <v>PHL</v>
          </cell>
          <cell r="D151" t="str">
            <v>WPR</v>
          </cell>
          <cell r="E151" t="str">
            <v>Peso</v>
          </cell>
          <cell r="F151">
            <v>43.306846999999998</v>
          </cell>
          <cell r="G151">
            <v>77309965</v>
          </cell>
          <cell r="H151">
            <v>78964389</v>
          </cell>
          <cell r="I151">
            <v>80630416</v>
          </cell>
          <cell r="J151">
            <v>82293990</v>
          </cell>
          <cell r="K151">
            <v>83936698</v>
          </cell>
          <cell r="L151">
            <v>85546427</v>
          </cell>
          <cell r="M151">
            <v>87116275</v>
          </cell>
          <cell r="N151">
            <v>88652631</v>
          </cell>
          <cell r="O151">
            <v>90173139</v>
          </cell>
          <cell r="P151">
            <v>91703090</v>
          </cell>
          <cell r="Q151">
            <v>93260798</v>
          </cell>
          <cell r="R151">
            <v>94852030</v>
          </cell>
          <cell r="S151">
            <v>96471461</v>
          </cell>
          <cell r="T151">
            <v>98112780</v>
          </cell>
          <cell r="U151">
            <v>99765288</v>
          </cell>
          <cell r="V151">
            <v>101420912</v>
          </cell>
          <cell r="W151">
            <v>103078275</v>
          </cell>
          <cell r="X151">
            <v>104739511</v>
          </cell>
          <cell r="Y151">
            <v>106403970</v>
          </cell>
          <cell r="Z151">
            <v>108071507</v>
          </cell>
          <cell r="AA151">
            <v>109741700</v>
          </cell>
        </row>
        <row r="152">
          <cell r="A152" t="str">
            <v>Poland</v>
          </cell>
          <cell r="B152" t="str">
            <v>POL</v>
          </cell>
          <cell r="C152" t="str">
            <v>POL</v>
          </cell>
          <cell r="D152" t="str">
            <v>CEUR</v>
          </cell>
          <cell r="E152">
            <v>0</v>
          </cell>
          <cell r="F152">
            <v>2.9644621</v>
          </cell>
          <cell r="G152">
            <v>38302444</v>
          </cell>
          <cell r="H152">
            <v>38266810</v>
          </cell>
          <cell r="I152">
            <v>38230497</v>
          </cell>
          <cell r="J152">
            <v>38198151</v>
          </cell>
          <cell r="K152">
            <v>38175134</v>
          </cell>
          <cell r="L152">
            <v>38165040</v>
          </cell>
          <cell r="M152">
            <v>38170330</v>
          </cell>
          <cell r="N152">
            <v>38189762</v>
          </cell>
          <cell r="O152">
            <v>38218462</v>
          </cell>
          <cell r="P152">
            <v>38249228</v>
          </cell>
          <cell r="Q152">
            <v>38276660</v>
          </cell>
          <cell r="R152">
            <v>38298949</v>
          </cell>
          <cell r="S152">
            <v>38317090</v>
          </cell>
          <cell r="T152">
            <v>38331803</v>
          </cell>
          <cell r="U152">
            <v>38344752</v>
          </cell>
          <cell r="V152">
            <v>38356949</v>
          </cell>
          <cell r="W152">
            <v>38367958</v>
          </cell>
          <cell r="X152">
            <v>38376385</v>
          </cell>
          <cell r="Y152">
            <v>38381174</v>
          </cell>
          <cell r="Z152">
            <v>38381007</v>
          </cell>
          <cell r="AA152">
            <v>38374741</v>
          </cell>
        </row>
        <row r="153">
          <cell r="A153" t="str">
            <v>Portugal</v>
          </cell>
          <cell r="B153" t="str">
            <v>PRT</v>
          </cell>
          <cell r="C153" t="str">
            <v>POR</v>
          </cell>
          <cell r="D153" t="str">
            <v>EME</v>
          </cell>
          <cell r="E153">
            <v>0</v>
          </cell>
          <cell r="F153">
            <v>0.71928398999999998</v>
          </cell>
          <cell r="G153">
            <v>10336209</v>
          </cell>
          <cell r="H153">
            <v>10379756</v>
          </cell>
          <cell r="I153">
            <v>10423256</v>
          </cell>
          <cell r="J153">
            <v>10465808</v>
          </cell>
          <cell r="K153">
            <v>10506253</v>
          </cell>
          <cell r="L153">
            <v>10543663</v>
          </cell>
          <cell r="M153">
            <v>10577630</v>
          </cell>
          <cell r="N153">
            <v>10608036</v>
          </cell>
          <cell r="O153">
            <v>10634612</v>
          </cell>
          <cell r="P153">
            <v>10657175</v>
          </cell>
          <cell r="Q153">
            <v>10675572</v>
          </cell>
          <cell r="R153">
            <v>10689663</v>
          </cell>
          <cell r="S153">
            <v>10699333</v>
          </cell>
          <cell r="T153">
            <v>10704534</v>
          </cell>
          <cell r="U153">
            <v>10705265</v>
          </cell>
          <cell r="V153">
            <v>10701583</v>
          </cell>
          <cell r="W153">
            <v>10693555</v>
          </cell>
          <cell r="X153">
            <v>10681352</v>
          </cell>
          <cell r="Y153">
            <v>10665288</v>
          </cell>
          <cell r="Z153">
            <v>10645769</v>
          </cell>
          <cell r="AA153">
            <v>10623191</v>
          </cell>
        </row>
        <row r="154">
          <cell r="A154" t="str">
            <v>Puerto Rico</v>
          </cell>
          <cell r="B154" t="str">
            <v>PRI</v>
          </cell>
          <cell r="C154" t="str">
            <v>PUR</v>
          </cell>
          <cell r="D154" t="str">
            <v>LAC</v>
          </cell>
          <cell r="E154">
            <v>0</v>
          </cell>
          <cell r="F154">
            <v>1</v>
          </cell>
          <cell r="G154">
            <v>3814353</v>
          </cell>
          <cell r="H154">
            <v>3817231</v>
          </cell>
          <cell r="I154">
            <v>3812847</v>
          </cell>
          <cell r="J154">
            <v>3803480</v>
          </cell>
          <cell r="K154">
            <v>3792373</v>
          </cell>
          <cell r="L154">
            <v>3781986</v>
          </cell>
          <cell r="M154">
            <v>3773097</v>
          </cell>
          <cell r="N154">
            <v>3765404</v>
          </cell>
          <cell r="O154">
            <v>3758981</v>
          </cell>
          <cell r="P154">
            <v>3753576</v>
          </cell>
          <cell r="Q154">
            <v>3749009</v>
          </cell>
          <cell r="R154">
            <v>3745526</v>
          </cell>
          <cell r="S154">
            <v>3743380</v>
          </cell>
          <cell r="T154">
            <v>3742334</v>
          </cell>
          <cell r="U154">
            <v>3742016</v>
          </cell>
          <cell r="V154">
            <v>3742130</v>
          </cell>
          <cell r="W154">
            <v>3742601</v>
          </cell>
          <cell r="X154">
            <v>3743452</v>
          </cell>
          <cell r="Y154">
            <v>3744581</v>
          </cell>
          <cell r="Z154">
            <v>3745894</v>
          </cell>
          <cell r="AA154">
            <v>3747304</v>
          </cell>
        </row>
        <row r="155">
          <cell r="A155" t="str">
            <v>Qatar</v>
          </cell>
          <cell r="B155" t="str">
            <v>QAT</v>
          </cell>
          <cell r="C155" t="str">
            <v>QAT</v>
          </cell>
          <cell r="D155" t="str">
            <v>EMR</v>
          </cell>
          <cell r="E155">
            <v>0</v>
          </cell>
          <cell r="F155">
            <v>3.6413191999999999</v>
          </cell>
          <cell r="G155">
            <v>590957</v>
          </cell>
          <cell r="H155">
            <v>608057</v>
          </cell>
          <cell r="I155">
            <v>624173</v>
          </cell>
          <cell r="J155">
            <v>653500</v>
          </cell>
          <cell r="K155">
            <v>715146</v>
          </cell>
          <cell r="L155">
            <v>820986</v>
          </cell>
          <cell r="M155">
            <v>978336</v>
          </cell>
          <cell r="N155">
            <v>1178192</v>
          </cell>
          <cell r="O155">
            <v>1396060</v>
          </cell>
          <cell r="P155">
            <v>1597765</v>
          </cell>
          <cell r="Q155">
            <v>1758793</v>
          </cell>
          <cell r="R155">
            <v>1870041</v>
          </cell>
          <cell r="S155">
            <v>1938754</v>
          </cell>
          <cell r="T155">
            <v>1976840</v>
          </cell>
          <cell r="U155">
            <v>2003449</v>
          </cell>
          <cell r="V155">
            <v>2032734</v>
          </cell>
          <cell r="W155">
            <v>2067505</v>
          </cell>
          <cell r="X155">
            <v>2103413</v>
          </cell>
          <cell r="Y155">
            <v>2139144</v>
          </cell>
          <cell r="Z155">
            <v>2171592</v>
          </cell>
          <cell r="AA155">
            <v>2198666</v>
          </cell>
        </row>
        <row r="156">
          <cell r="A156" t="str">
            <v>Republic of Korea</v>
          </cell>
          <cell r="B156" t="str">
            <v>KOR</v>
          </cell>
          <cell r="C156" t="str">
            <v>KOR</v>
          </cell>
          <cell r="D156" t="str">
            <v>WPR</v>
          </cell>
          <cell r="E156">
            <v>0</v>
          </cell>
          <cell r="F156">
            <v>1108.0115000000001</v>
          </cell>
          <cell r="G156">
            <v>45987624</v>
          </cell>
          <cell r="H156">
            <v>46210554</v>
          </cell>
          <cell r="I156">
            <v>46420867</v>
          </cell>
          <cell r="J156">
            <v>46624837</v>
          </cell>
          <cell r="K156">
            <v>46830699</v>
          </cell>
          <cell r="L156">
            <v>47044126</v>
          </cell>
          <cell r="M156">
            <v>47267733</v>
          </cell>
          <cell r="N156">
            <v>47499360</v>
          </cell>
          <cell r="O156">
            <v>47733951</v>
          </cell>
          <cell r="P156">
            <v>47963923</v>
          </cell>
          <cell r="Q156">
            <v>48183584</v>
          </cell>
          <cell r="R156">
            <v>48391343</v>
          </cell>
          <cell r="S156">
            <v>48588326</v>
          </cell>
          <cell r="T156">
            <v>48774767</v>
          </cell>
          <cell r="U156">
            <v>48951680</v>
          </cell>
          <cell r="V156">
            <v>49119719</v>
          </cell>
          <cell r="W156">
            <v>49278370</v>
          </cell>
          <cell r="X156">
            <v>49426748</v>
          </cell>
          <cell r="Y156">
            <v>49564774</v>
          </cell>
          <cell r="Z156">
            <v>49692460</v>
          </cell>
          <cell r="AA156">
            <v>49809727</v>
          </cell>
        </row>
        <row r="157">
          <cell r="A157" t="str">
            <v>Republic of Moldova</v>
          </cell>
          <cell r="B157" t="str">
            <v>MDA</v>
          </cell>
          <cell r="C157" t="str">
            <v>MDA</v>
          </cell>
          <cell r="D157" t="str">
            <v>EEUR</v>
          </cell>
          <cell r="E157">
            <v>0</v>
          </cell>
          <cell r="F157">
            <v>11.728531</v>
          </cell>
          <cell r="G157">
            <v>4106736</v>
          </cell>
          <cell r="H157">
            <v>4040204</v>
          </cell>
          <cell r="I157">
            <v>3968812</v>
          </cell>
          <cell r="J157">
            <v>3896409</v>
          </cell>
          <cell r="K157">
            <v>3827906</v>
          </cell>
          <cell r="L157">
            <v>3766876</v>
          </cell>
          <cell r="M157">
            <v>3714961</v>
          </cell>
          <cell r="N157">
            <v>3671540</v>
          </cell>
          <cell r="O157">
            <v>3635059</v>
          </cell>
          <cell r="P157">
            <v>3602853</v>
          </cell>
          <cell r="Q157">
            <v>3572885</v>
          </cell>
          <cell r="R157">
            <v>3544864</v>
          </cell>
          <cell r="S157">
            <v>3519266</v>
          </cell>
          <cell r="T157">
            <v>3495657</v>
          </cell>
          <cell r="U157">
            <v>3473640</v>
          </cell>
          <cell r="V157">
            <v>3452856</v>
          </cell>
          <cell r="W157">
            <v>3432941</v>
          </cell>
          <cell r="X157">
            <v>3413608</v>
          </cell>
          <cell r="Y157">
            <v>3394692</v>
          </cell>
          <cell r="Z157">
            <v>3376096</v>
          </cell>
          <cell r="AA157">
            <v>3357703</v>
          </cell>
        </row>
        <row r="158">
          <cell r="A158" t="str">
            <v>Romania</v>
          </cell>
          <cell r="B158" t="str">
            <v>ROU</v>
          </cell>
          <cell r="C158" t="str">
            <v>ROM</v>
          </cell>
          <cell r="D158" t="str">
            <v>EEUR</v>
          </cell>
          <cell r="E158">
            <v>0</v>
          </cell>
          <cell r="F158">
            <v>3.0503227000000002</v>
          </cell>
          <cell r="G158">
            <v>22191683</v>
          </cell>
          <cell r="H158">
            <v>22100007</v>
          </cell>
          <cell r="I158">
            <v>22010781</v>
          </cell>
          <cell r="J158">
            <v>21925307</v>
          </cell>
          <cell r="K158">
            <v>21845264</v>
          </cell>
          <cell r="L158">
            <v>21771749</v>
          </cell>
          <cell r="M158">
            <v>21705175</v>
          </cell>
          <cell r="N158">
            <v>21644886</v>
          </cell>
          <cell r="O158">
            <v>21589544</v>
          </cell>
          <cell r="P158">
            <v>21537219</v>
          </cell>
          <cell r="Q158">
            <v>21486371</v>
          </cell>
          <cell r="R158">
            <v>21436495</v>
          </cell>
          <cell r="S158">
            <v>21387517</v>
          </cell>
          <cell r="T158">
            <v>21338815</v>
          </cell>
          <cell r="U158">
            <v>21289792</v>
          </cell>
          <cell r="V158">
            <v>21239956</v>
          </cell>
          <cell r="W158">
            <v>21188812</v>
          </cell>
          <cell r="X158">
            <v>21136098</v>
          </cell>
          <cell r="Y158">
            <v>21081869</v>
          </cell>
          <cell r="Z158">
            <v>21026356</v>
          </cell>
          <cell r="AA158">
            <v>20969678</v>
          </cell>
        </row>
        <row r="159">
          <cell r="A159" t="str">
            <v>Russian Federation</v>
          </cell>
          <cell r="B159" t="str">
            <v>RUS</v>
          </cell>
          <cell r="C159" t="str">
            <v>RUS</v>
          </cell>
          <cell r="D159" t="str">
            <v>EEUR</v>
          </cell>
          <cell r="E159">
            <v>0</v>
          </cell>
          <cell r="F159">
            <v>29.406438999999999</v>
          </cell>
          <cell r="G159">
            <v>146757517</v>
          </cell>
          <cell r="H159">
            <v>146161742</v>
          </cell>
          <cell r="I159">
            <v>145519641</v>
          </cell>
          <cell r="J159">
            <v>144880469</v>
          </cell>
          <cell r="K159">
            <v>144306982</v>
          </cell>
          <cell r="L159">
            <v>143843159</v>
          </cell>
          <cell r="M159">
            <v>143510059</v>
          </cell>
          <cell r="N159">
            <v>143294533</v>
          </cell>
          <cell r="O159">
            <v>143163100</v>
          </cell>
          <cell r="P159">
            <v>143064078</v>
          </cell>
          <cell r="Q159">
            <v>142958164</v>
          </cell>
          <cell r="R159">
            <v>142835555</v>
          </cell>
          <cell r="S159">
            <v>142703181</v>
          </cell>
          <cell r="T159">
            <v>142557892</v>
          </cell>
          <cell r="U159">
            <v>142400066</v>
          </cell>
          <cell r="V159">
            <v>142229066</v>
          </cell>
          <cell r="W159">
            <v>142040700</v>
          </cell>
          <cell r="X159">
            <v>141829114</v>
          </cell>
          <cell r="Y159">
            <v>141590784</v>
          </cell>
          <cell r="Z159">
            <v>141322486</v>
          </cell>
          <cell r="AA159">
            <v>141021970</v>
          </cell>
        </row>
        <row r="160">
          <cell r="A160" t="str">
            <v>Rwanda</v>
          </cell>
          <cell r="B160" t="str">
            <v>RWA</v>
          </cell>
          <cell r="C160" t="str">
            <v>RWA</v>
          </cell>
          <cell r="D160" t="str">
            <v>AFRhigh</v>
          </cell>
          <cell r="E160" t="str">
            <v>Franc</v>
          </cell>
          <cell r="F160">
            <v>600.31035999999995</v>
          </cell>
          <cell r="G160">
            <v>8098344</v>
          </cell>
          <cell r="H160">
            <v>8456968</v>
          </cell>
          <cell r="I160">
            <v>8696378</v>
          </cell>
          <cell r="J160">
            <v>8857859</v>
          </cell>
          <cell r="K160">
            <v>9009655</v>
          </cell>
          <cell r="L160">
            <v>9201727</v>
          </cell>
          <cell r="M160">
            <v>9441406</v>
          </cell>
          <cell r="N160">
            <v>9710531</v>
          </cell>
          <cell r="O160">
            <v>10004092</v>
          </cell>
          <cell r="P160">
            <v>10311275</v>
          </cell>
          <cell r="Q160">
            <v>10624005</v>
          </cell>
          <cell r="R160">
            <v>10942950</v>
          </cell>
          <cell r="S160">
            <v>11271786</v>
          </cell>
          <cell r="T160">
            <v>11608439</v>
          </cell>
          <cell r="U160">
            <v>11950332</v>
          </cell>
          <cell r="V160">
            <v>12295371</v>
          </cell>
          <cell r="W160">
            <v>12642706</v>
          </cell>
          <cell r="X160">
            <v>12991958</v>
          </cell>
          <cell r="Y160">
            <v>13342145</v>
          </cell>
          <cell r="Z160">
            <v>13692360</v>
          </cell>
          <cell r="AA160">
            <v>14041994</v>
          </cell>
        </row>
        <row r="161">
          <cell r="A161" t="str">
            <v>Saint Kitts and Nevis</v>
          </cell>
          <cell r="B161" t="str">
            <v>KNA</v>
          </cell>
          <cell r="C161" t="str">
            <v xml:space="preserve"> </v>
          </cell>
          <cell r="D161" t="str">
            <v>LAC</v>
          </cell>
          <cell r="E161" t="str">
            <v xml:space="preserve"> </v>
          </cell>
          <cell r="F161">
            <v>2.7</v>
          </cell>
          <cell r="G161">
            <v>46083</v>
          </cell>
          <cell r="H161">
            <v>46695</v>
          </cell>
          <cell r="I161">
            <v>47307</v>
          </cell>
          <cell r="J161">
            <v>47923</v>
          </cell>
          <cell r="K161">
            <v>48543</v>
          </cell>
          <cell r="L161">
            <v>49173</v>
          </cell>
          <cell r="M161">
            <v>49811</v>
          </cell>
          <cell r="N161">
            <v>50455</v>
          </cell>
          <cell r="O161">
            <v>51102</v>
          </cell>
          <cell r="P161">
            <v>51752</v>
          </cell>
          <cell r="Q161">
            <v>52402</v>
          </cell>
          <cell r="R161">
            <v>53051</v>
          </cell>
          <cell r="S161">
            <v>53697</v>
          </cell>
          <cell r="T161">
            <v>54338</v>
          </cell>
          <cell r="U161">
            <v>54971</v>
          </cell>
          <cell r="V161">
            <v>55595</v>
          </cell>
          <cell r="W161">
            <v>56207</v>
          </cell>
          <cell r="X161">
            <v>56808</v>
          </cell>
          <cell r="Y161">
            <v>57395</v>
          </cell>
          <cell r="Z161">
            <v>57968</v>
          </cell>
          <cell r="AA161">
            <v>58528</v>
          </cell>
        </row>
        <row r="162">
          <cell r="A162" t="str">
            <v>Saint Lucia</v>
          </cell>
          <cell r="B162" t="str">
            <v>LCA</v>
          </cell>
          <cell r="C162" t="str">
            <v>SAL</v>
          </cell>
          <cell r="D162" t="str">
            <v>LAC</v>
          </cell>
          <cell r="E162">
            <v>0</v>
          </cell>
          <cell r="F162">
            <v>2.7</v>
          </cell>
          <cell r="G162">
            <v>157108</v>
          </cell>
          <cell r="H162">
            <v>158859</v>
          </cell>
          <cell r="I162">
            <v>160491</v>
          </cell>
          <cell r="J162">
            <v>162055</v>
          </cell>
          <cell r="K162">
            <v>163631</v>
          </cell>
          <cell r="L162">
            <v>165275</v>
          </cell>
          <cell r="M162">
            <v>167002</v>
          </cell>
          <cell r="N162">
            <v>168793</v>
          </cell>
          <cell r="O162">
            <v>170624</v>
          </cell>
          <cell r="P162">
            <v>172458</v>
          </cell>
          <cell r="Q162">
            <v>174267</v>
          </cell>
          <cell r="R162">
            <v>176044</v>
          </cell>
          <cell r="S162">
            <v>177794</v>
          </cell>
          <cell r="T162">
            <v>179515</v>
          </cell>
          <cell r="U162">
            <v>181202</v>
          </cell>
          <cell r="V162">
            <v>182853</v>
          </cell>
          <cell r="W162">
            <v>184465</v>
          </cell>
          <cell r="X162">
            <v>186033</v>
          </cell>
          <cell r="Y162">
            <v>187549</v>
          </cell>
          <cell r="Z162">
            <v>189011</v>
          </cell>
          <cell r="AA162">
            <v>190414</v>
          </cell>
        </row>
        <row r="163">
          <cell r="A163" t="str">
            <v>Saint Vincent and the Grenadines</v>
          </cell>
          <cell r="B163" t="str">
            <v>VCT</v>
          </cell>
          <cell r="C163" t="str">
            <v xml:space="preserve"> </v>
          </cell>
          <cell r="D163" t="str">
            <v>LAC</v>
          </cell>
          <cell r="E163" t="str">
            <v xml:space="preserve"> </v>
          </cell>
          <cell r="F163">
            <v>2.7</v>
          </cell>
          <cell r="G163">
            <v>107891</v>
          </cell>
          <cell r="H163">
            <v>107987</v>
          </cell>
          <cell r="I163">
            <v>108150</v>
          </cell>
          <cell r="J163">
            <v>108354</v>
          </cell>
          <cell r="K163">
            <v>108566</v>
          </cell>
          <cell r="L163">
            <v>108755</v>
          </cell>
          <cell r="M163">
            <v>108918</v>
          </cell>
          <cell r="N163">
            <v>109060</v>
          </cell>
          <cell r="O163">
            <v>109178</v>
          </cell>
          <cell r="P163">
            <v>109269</v>
          </cell>
          <cell r="Q163">
            <v>109333</v>
          </cell>
          <cell r="R163">
            <v>109365</v>
          </cell>
          <cell r="S163">
            <v>109367</v>
          </cell>
          <cell r="T163">
            <v>109354</v>
          </cell>
          <cell r="U163">
            <v>109344</v>
          </cell>
          <cell r="V163">
            <v>109351</v>
          </cell>
          <cell r="W163">
            <v>109380</v>
          </cell>
          <cell r="X163">
            <v>109428</v>
          </cell>
          <cell r="Y163">
            <v>109493</v>
          </cell>
          <cell r="Z163">
            <v>109568</v>
          </cell>
          <cell r="AA163">
            <v>109647</v>
          </cell>
        </row>
        <row r="164">
          <cell r="A164" t="str">
            <v>Samoa</v>
          </cell>
          <cell r="B164" t="str">
            <v>WSM</v>
          </cell>
          <cell r="C164" t="str">
            <v>SMA</v>
          </cell>
          <cell r="D164" t="str">
            <v>WPR</v>
          </cell>
          <cell r="E164">
            <v>0</v>
          </cell>
          <cell r="F164">
            <v>2.3179029999999998</v>
          </cell>
          <cell r="G164">
            <v>176549</v>
          </cell>
          <cell r="H164">
            <v>177645</v>
          </cell>
          <cell r="I164">
            <v>178488</v>
          </cell>
          <cell r="J164">
            <v>179141</v>
          </cell>
          <cell r="K164">
            <v>179699</v>
          </cell>
          <cell r="L164">
            <v>180237</v>
          </cell>
          <cell r="M164">
            <v>180766</v>
          </cell>
          <cell r="N164">
            <v>181277</v>
          </cell>
          <cell r="O164">
            <v>181809</v>
          </cell>
          <cell r="P164">
            <v>182401</v>
          </cell>
          <cell r="Q164">
            <v>183081</v>
          </cell>
          <cell r="R164">
            <v>183874</v>
          </cell>
          <cell r="S164">
            <v>184772</v>
          </cell>
          <cell r="T164">
            <v>185727</v>
          </cell>
          <cell r="U164">
            <v>186674</v>
          </cell>
          <cell r="V164">
            <v>187563</v>
          </cell>
          <cell r="W164">
            <v>188379</v>
          </cell>
          <cell r="X164">
            <v>189138</v>
          </cell>
          <cell r="Y164">
            <v>189867</v>
          </cell>
          <cell r="Z164">
            <v>190603</v>
          </cell>
          <cell r="AA164">
            <v>191373</v>
          </cell>
        </row>
        <row r="165">
          <cell r="A165" t="str">
            <v>San Marino</v>
          </cell>
          <cell r="B165" t="str">
            <v>SMR</v>
          </cell>
          <cell r="C165" t="str">
            <v>SMR</v>
          </cell>
          <cell r="D165" t="str">
            <v>EME</v>
          </cell>
          <cell r="E165">
            <v>0</v>
          </cell>
          <cell r="F165">
            <v>0.71935525</v>
          </cell>
          <cell r="G165">
            <v>26967</v>
          </cell>
          <cell r="H165">
            <v>27543</v>
          </cell>
          <cell r="I165">
            <v>28251</v>
          </cell>
          <cell r="J165">
            <v>29013</v>
          </cell>
          <cell r="K165">
            <v>29722</v>
          </cell>
          <cell r="L165">
            <v>30301</v>
          </cell>
          <cell r="M165">
            <v>30721</v>
          </cell>
          <cell r="N165">
            <v>31007</v>
          </cell>
          <cell r="O165">
            <v>31198</v>
          </cell>
          <cell r="P165">
            <v>31359</v>
          </cell>
          <cell r="Q165">
            <v>31534</v>
          </cell>
          <cell r="R165">
            <v>31735</v>
          </cell>
          <cell r="S165">
            <v>31945</v>
          </cell>
          <cell r="T165">
            <v>32156</v>
          </cell>
          <cell r="U165">
            <v>32353</v>
          </cell>
          <cell r="V165">
            <v>32526</v>
          </cell>
          <cell r="W165">
            <v>32673</v>
          </cell>
          <cell r="X165">
            <v>32801</v>
          </cell>
          <cell r="Y165">
            <v>32913</v>
          </cell>
          <cell r="Z165">
            <v>33018</v>
          </cell>
          <cell r="AA165">
            <v>33118</v>
          </cell>
        </row>
        <row r="166">
          <cell r="A166" t="str">
            <v>Sao Tome and Principe</v>
          </cell>
          <cell r="B166" t="str">
            <v>STP</v>
          </cell>
          <cell r="C166" t="str">
            <v xml:space="preserve"> </v>
          </cell>
          <cell r="D166" t="str">
            <v>AFRlow</v>
          </cell>
          <cell r="E166" t="str">
            <v xml:space="preserve"> </v>
          </cell>
          <cell r="F166">
            <v>17624.204000000002</v>
          </cell>
          <cell r="G166">
            <v>141010</v>
          </cell>
          <cell r="H166">
            <v>143430</v>
          </cell>
          <cell r="I166">
            <v>145761</v>
          </cell>
          <cell r="J166">
            <v>148038</v>
          </cell>
          <cell r="K166">
            <v>150311</v>
          </cell>
          <cell r="L166">
            <v>152622</v>
          </cell>
          <cell r="M166">
            <v>154970</v>
          </cell>
          <cell r="N166">
            <v>157361</v>
          </cell>
          <cell r="O166">
            <v>159852</v>
          </cell>
          <cell r="P166">
            <v>162515</v>
          </cell>
          <cell r="Q166">
            <v>165397</v>
          </cell>
          <cell r="R166">
            <v>168526</v>
          </cell>
          <cell r="S166">
            <v>171878</v>
          </cell>
          <cell r="T166">
            <v>175383</v>
          </cell>
          <cell r="U166">
            <v>178941</v>
          </cell>
          <cell r="V166">
            <v>182480</v>
          </cell>
          <cell r="W166">
            <v>185975</v>
          </cell>
          <cell r="X166">
            <v>189441</v>
          </cell>
          <cell r="Y166">
            <v>192883</v>
          </cell>
          <cell r="Z166">
            <v>196320</v>
          </cell>
          <cell r="AA166">
            <v>199765</v>
          </cell>
        </row>
        <row r="167">
          <cell r="A167" t="str">
            <v>Saudi Arabia</v>
          </cell>
          <cell r="B167" t="str">
            <v>SAU</v>
          </cell>
          <cell r="C167" t="str">
            <v>SAA</v>
          </cell>
          <cell r="D167" t="str">
            <v>EMR</v>
          </cell>
          <cell r="E167" t="str">
            <v>Riyal</v>
          </cell>
          <cell r="F167">
            <v>3.7502631000000002</v>
          </cell>
          <cell r="G167">
            <v>20045276</v>
          </cell>
          <cell r="H167">
            <v>20681576</v>
          </cell>
          <cell r="I167">
            <v>21463072</v>
          </cell>
          <cell r="J167">
            <v>22334371</v>
          </cell>
          <cell r="K167">
            <v>23213767</v>
          </cell>
          <cell r="L167">
            <v>24041116</v>
          </cell>
          <cell r="M167">
            <v>24799436</v>
          </cell>
          <cell r="N167">
            <v>25504176</v>
          </cell>
          <cell r="O167">
            <v>26166639</v>
          </cell>
          <cell r="P167">
            <v>26809105</v>
          </cell>
          <cell r="Q167">
            <v>27448086</v>
          </cell>
          <cell r="R167">
            <v>28082541</v>
          </cell>
          <cell r="S167">
            <v>28705133</v>
          </cell>
          <cell r="T167">
            <v>29319402</v>
          </cell>
          <cell r="U167">
            <v>29929474</v>
          </cell>
          <cell r="V167">
            <v>30538109</v>
          </cell>
          <cell r="W167">
            <v>31146875</v>
          </cell>
          <cell r="X167">
            <v>31754727</v>
          </cell>
          <cell r="Y167">
            <v>32358421</v>
          </cell>
          <cell r="Z167">
            <v>32953130</v>
          </cell>
          <cell r="AA167">
            <v>33535044</v>
          </cell>
        </row>
        <row r="168">
          <cell r="A168" t="str">
            <v>Senegal</v>
          </cell>
          <cell r="B168" t="str">
            <v>SEN</v>
          </cell>
          <cell r="C168" t="str">
            <v>SEN</v>
          </cell>
          <cell r="D168" t="str">
            <v>AFRlow</v>
          </cell>
          <cell r="E168" t="str">
            <v>Franc</v>
          </cell>
          <cell r="F168">
            <v>471.86610999999999</v>
          </cell>
          <cell r="G168">
            <v>9505862</v>
          </cell>
          <cell r="H168">
            <v>9758841</v>
          </cell>
          <cell r="I168">
            <v>10023194</v>
          </cell>
          <cell r="J168">
            <v>10297956</v>
          </cell>
          <cell r="K168">
            <v>10581316</v>
          </cell>
          <cell r="L168">
            <v>10871908</v>
          </cell>
          <cell r="M168">
            <v>11169549</v>
          </cell>
          <cell r="N168">
            <v>11474661</v>
          </cell>
          <cell r="O168">
            <v>11787123</v>
          </cell>
          <cell r="P168">
            <v>12106865</v>
          </cell>
          <cell r="Q168">
            <v>12433728</v>
          </cell>
          <cell r="R168">
            <v>12767556</v>
          </cell>
          <cell r="S168">
            <v>13107945</v>
          </cell>
          <cell r="T168">
            <v>13454191</v>
          </cell>
          <cell r="U168">
            <v>13805433</v>
          </cell>
          <cell r="V168">
            <v>14160995</v>
          </cell>
          <cell r="W168">
            <v>14520534</v>
          </cell>
          <cell r="X168">
            <v>14883979</v>
          </cell>
          <cell r="Y168">
            <v>15251273</v>
          </cell>
          <cell r="Z168">
            <v>15622476</v>
          </cell>
          <cell r="AA168">
            <v>15997622</v>
          </cell>
        </row>
        <row r="169">
          <cell r="A169" t="str">
            <v>Serbia</v>
          </cell>
          <cell r="B169" t="str">
            <v>SRB</v>
          </cell>
          <cell r="C169" t="str">
            <v>SRB</v>
          </cell>
          <cell r="D169" t="str">
            <v>CEUR</v>
          </cell>
          <cell r="E169">
            <v>0</v>
          </cell>
          <cell r="F169">
            <v>73.333399999999997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9856152</v>
          </cell>
          <cell r="M169">
            <v>9835841</v>
          </cell>
          <cell r="N169">
            <v>9832994</v>
          </cell>
          <cell r="O169">
            <v>9841360</v>
          </cell>
          <cell r="P169">
            <v>9851440</v>
          </cell>
          <cell r="Q169">
            <v>9856222</v>
          </cell>
          <cell r="R169">
            <v>9853969</v>
          </cell>
          <cell r="S169">
            <v>9846582</v>
          </cell>
          <cell r="T169">
            <v>9835010</v>
          </cell>
          <cell r="U169">
            <v>9821299</v>
          </cell>
          <cell r="V169">
            <v>9806947</v>
          </cell>
          <cell r="W169">
            <v>9791819</v>
          </cell>
          <cell r="X169">
            <v>9775127</v>
          </cell>
          <cell r="Y169">
            <v>9757060</v>
          </cell>
          <cell r="Z169">
            <v>9737838</v>
          </cell>
          <cell r="AA169">
            <v>9717648</v>
          </cell>
        </row>
        <row r="170">
          <cell r="A170" t="str">
            <v>Seychelles</v>
          </cell>
          <cell r="B170" t="str">
            <v>SYC</v>
          </cell>
          <cell r="C170" t="str">
            <v>SEY</v>
          </cell>
          <cell r="D170" t="str">
            <v>AFRlow</v>
          </cell>
          <cell r="E170">
            <v>0</v>
          </cell>
          <cell r="F170">
            <v>12.413963000000001</v>
          </cell>
          <cell r="G170">
            <v>78685</v>
          </cell>
          <cell r="H170">
            <v>79634</v>
          </cell>
          <cell r="I170">
            <v>80640</v>
          </cell>
          <cell r="J170">
            <v>81660</v>
          </cell>
          <cell r="K170">
            <v>82631</v>
          </cell>
          <cell r="L170">
            <v>83513</v>
          </cell>
          <cell r="M170">
            <v>84291</v>
          </cell>
          <cell r="N170">
            <v>84975</v>
          </cell>
          <cell r="O170">
            <v>85568</v>
          </cell>
          <cell r="P170">
            <v>86079</v>
          </cell>
          <cell r="Q170">
            <v>86518</v>
          </cell>
          <cell r="R170">
            <v>86879</v>
          </cell>
          <cell r="S170">
            <v>87169</v>
          </cell>
          <cell r="T170">
            <v>87417</v>
          </cell>
          <cell r="U170">
            <v>87671</v>
          </cell>
          <cell r="V170">
            <v>87959</v>
          </cell>
          <cell r="W170">
            <v>88297</v>
          </cell>
          <cell r="X170">
            <v>88676</v>
          </cell>
          <cell r="Y170">
            <v>89080</v>
          </cell>
          <cell r="Z170">
            <v>89475</v>
          </cell>
          <cell r="AA170">
            <v>89841</v>
          </cell>
        </row>
        <row r="171">
          <cell r="A171" t="str">
            <v>Sierra Leone</v>
          </cell>
          <cell r="B171" t="str">
            <v>SLE</v>
          </cell>
          <cell r="C171" t="str">
            <v>SIL</v>
          </cell>
          <cell r="D171" t="str">
            <v>AFRlow</v>
          </cell>
          <cell r="E171" t="str">
            <v>Leone</v>
          </cell>
          <cell r="F171">
            <v>4348.6422000000002</v>
          </cell>
          <cell r="G171">
            <v>4143115</v>
          </cell>
          <cell r="H171">
            <v>4303850</v>
          </cell>
          <cell r="I171">
            <v>4505515</v>
          </cell>
          <cell r="J171">
            <v>4730020</v>
          </cell>
          <cell r="K171">
            <v>4952134</v>
          </cell>
          <cell r="L171">
            <v>5153435</v>
          </cell>
          <cell r="M171">
            <v>5327364</v>
          </cell>
          <cell r="N171">
            <v>5478289</v>
          </cell>
          <cell r="O171">
            <v>5612129</v>
          </cell>
          <cell r="P171">
            <v>5739293</v>
          </cell>
          <cell r="Q171">
            <v>5867536</v>
          </cell>
          <cell r="R171">
            <v>5997486</v>
          </cell>
          <cell r="S171">
            <v>6126450</v>
          </cell>
          <cell r="T171">
            <v>6255163</v>
          </cell>
          <cell r="U171">
            <v>6384066</v>
          </cell>
          <cell r="V171">
            <v>6513508</v>
          </cell>
          <cell r="W171">
            <v>6644206</v>
          </cell>
          <cell r="X171">
            <v>6776565</v>
          </cell>
          <cell r="Y171">
            <v>6910147</v>
          </cell>
          <cell r="Z171">
            <v>7044159</v>
          </cell>
          <cell r="AA171">
            <v>7178034</v>
          </cell>
        </row>
        <row r="172">
          <cell r="A172" t="str">
            <v>Singapore</v>
          </cell>
          <cell r="B172" t="str">
            <v>SGP</v>
          </cell>
          <cell r="C172" t="str">
            <v>SIN</v>
          </cell>
          <cell r="D172" t="str">
            <v>EME</v>
          </cell>
          <cell r="E172">
            <v>0</v>
          </cell>
          <cell r="F172">
            <v>1.257428</v>
          </cell>
          <cell r="G172">
            <v>3919300</v>
          </cell>
          <cell r="H172">
            <v>3980956</v>
          </cell>
          <cell r="I172">
            <v>4032217</v>
          </cell>
          <cell r="J172">
            <v>4086050</v>
          </cell>
          <cell r="K172">
            <v>4160158</v>
          </cell>
          <cell r="L172">
            <v>4265999</v>
          </cell>
          <cell r="M172">
            <v>4409955</v>
          </cell>
          <cell r="N172">
            <v>4584894</v>
          </cell>
          <cell r="O172">
            <v>4772216</v>
          </cell>
          <cell r="P172">
            <v>4945645</v>
          </cell>
          <cell r="Q172">
            <v>5086418</v>
          </cell>
          <cell r="R172">
            <v>5187933</v>
          </cell>
          <cell r="S172">
            <v>5256278</v>
          </cell>
          <cell r="T172">
            <v>5300914</v>
          </cell>
          <cell r="U172">
            <v>5336859</v>
          </cell>
          <cell r="V172">
            <v>5375262</v>
          </cell>
          <cell r="W172">
            <v>5418338</v>
          </cell>
          <cell r="X172">
            <v>5462941</v>
          </cell>
          <cell r="Y172">
            <v>5508610</v>
          </cell>
          <cell r="Z172">
            <v>5553620</v>
          </cell>
          <cell r="AA172">
            <v>5596754</v>
          </cell>
        </row>
        <row r="173">
          <cell r="A173" t="str">
            <v>Sint Maarten (Dutch part)</v>
          </cell>
          <cell r="B173" t="str">
            <v>SXM</v>
          </cell>
          <cell r="C173" t="str">
            <v xml:space="preserve"> </v>
          </cell>
          <cell r="E173" t="str">
            <v xml:space="preserve"> </v>
          </cell>
          <cell r="F173">
            <v>0.55865922000000001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38010</v>
          </cell>
          <cell r="R173">
            <v>38418</v>
          </cell>
          <cell r="S173">
            <v>38739</v>
          </cell>
          <cell r="T173">
            <v>38989</v>
          </cell>
          <cell r="U173">
            <v>39201</v>
          </cell>
          <cell r="V173">
            <v>39399</v>
          </cell>
          <cell r="W173">
            <v>39583</v>
          </cell>
          <cell r="X173">
            <v>39748</v>
          </cell>
          <cell r="Y173">
            <v>39894</v>
          </cell>
          <cell r="Z173">
            <v>40021</v>
          </cell>
          <cell r="AA173">
            <v>40130</v>
          </cell>
        </row>
        <row r="174">
          <cell r="A174" t="str">
            <v>Slovakia</v>
          </cell>
          <cell r="B174" t="str">
            <v>SVK</v>
          </cell>
          <cell r="C174" t="str">
            <v>SVK</v>
          </cell>
          <cell r="D174" t="str">
            <v>CEUR</v>
          </cell>
          <cell r="E174">
            <v>0</v>
          </cell>
          <cell r="F174">
            <v>21.669115000000001</v>
          </cell>
          <cell r="G174">
            <v>5404845</v>
          </cell>
          <cell r="H174">
            <v>5407045</v>
          </cell>
          <cell r="I174">
            <v>5408162</v>
          </cell>
          <cell r="J174">
            <v>5409182</v>
          </cell>
          <cell r="K174">
            <v>5411339</v>
          </cell>
          <cell r="L174">
            <v>5415496</v>
          </cell>
          <cell r="M174">
            <v>5422122</v>
          </cell>
          <cell r="N174">
            <v>5430974</v>
          </cell>
          <cell r="O174">
            <v>5441304</v>
          </cell>
          <cell r="P174">
            <v>5451968</v>
          </cell>
          <cell r="Q174">
            <v>5462119</v>
          </cell>
          <cell r="R174">
            <v>5471502</v>
          </cell>
          <cell r="S174">
            <v>5480332</v>
          </cell>
          <cell r="T174">
            <v>5488775</v>
          </cell>
          <cell r="U174">
            <v>5497156</v>
          </cell>
          <cell r="V174">
            <v>5505679</v>
          </cell>
          <cell r="W174">
            <v>5514302</v>
          </cell>
          <cell r="X174">
            <v>5522803</v>
          </cell>
          <cell r="Y174">
            <v>5530993</v>
          </cell>
          <cell r="Z174">
            <v>5538622</v>
          </cell>
          <cell r="AA174">
            <v>5545479</v>
          </cell>
        </row>
        <row r="175">
          <cell r="A175" t="str">
            <v>Slovenia</v>
          </cell>
          <cell r="B175" t="str">
            <v>SVN</v>
          </cell>
          <cell r="C175" t="str">
            <v>SVN</v>
          </cell>
          <cell r="D175" t="str">
            <v>CEUR</v>
          </cell>
          <cell r="E175">
            <v>0</v>
          </cell>
          <cell r="F175">
            <v>172.36915999999999</v>
          </cell>
          <cell r="G175">
            <v>1985406</v>
          </cell>
          <cell r="H175">
            <v>1988385</v>
          </cell>
          <cell r="I175">
            <v>1991319</v>
          </cell>
          <cell r="J175">
            <v>1994426</v>
          </cell>
          <cell r="K175">
            <v>1997959</v>
          </cell>
          <cell r="L175">
            <v>2002084</v>
          </cell>
          <cell r="M175">
            <v>2006903</v>
          </cell>
          <cell r="N175">
            <v>2012345</v>
          </cell>
          <cell r="O175">
            <v>2018172</v>
          </cell>
          <cell r="P175">
            <v>2024040</v>
          </cell>
          <cell r="Q175">
            <v>2029680</v>
          </cell>
          <cell r="R175">
            <v>2035012</v>
          </cell>
          <cell r="S175">
            <v>2040057</v>
          </cell>
          <cell r="T175">
            <v>2044766</v>
          </cell>
          <cell r="U175">
            <v>2049112</v>
          </cell>
          <cell r="V175">
            <v>2053070</v>
          </cell>
          <cell r="W175">
            <v>2056598</v>
          </cell>
          <cell r="X175">
            <v>2059658</v>
          </cell>
          <cell r="Y175">
            <v>2062243</v>
          </cell>
          <cell r="Z175">
            <v>2064357</v>
          </cell>
          <cell r="AA175">
            <v>2066004</v>
          </cell>
        </row>
        <row r="176">
          <cell r="A176" t="str">
            <v>Solomon Islands</v>
          </cell>
          <cell r="B176" t="str">
            <v>SLB</v>
          </cell>
          <cell r="C176" t="str">
            <v>SOL</v>
          </cell>
          <cell r="D176" t="str">
            <v>WPR</v>
          </cell>
          <cell r="E176" t="str">
            <v>Solomon Island Dollar</v>
          </cell>
          <cell r="F176">
            <v>7.5210036999999996</v>
          </cell>
          <cell r="G176">
            <v>408732</v>
          </cell>
          <cell r="H176">
            <v>420232</v>
          </cell>
          <cell r="I176">
            <v>432107</v>
          </cell>
          <cell r="J176">
            <v>444344</v>
          </cell>
          <cell r="K176">
            <v>456919</v>
          </cell>
          <cell r="L176">
            <v>469805</v>
          </cell>
          <cell r="M176">
            <v>483000</v>
          </cell>
          <cell r="N176">
            <v>496490</v>
          </cell>
          <cell r="O176">
            <v>510221</v>
          </cell>
          <cell r="P176">
            <v>524125</v>
          </cell>
          <cell r="Q176">
            <v>538148</v>
          </cell>
          <cell r="R176">
            <v>552267</v>
          </cell>
          <cell r="S176">
            <v>566481</v>
          </cell>
          <cell r="T176">
            <v>580791</v>
          </cell>
          <cell r="U176">
            <v>595210</v>
          </cell>
          <cell r="V176">
            <v>609745</v>
          </cell>
          <cell r="W176">
            <v>624391</v>
          </cell>
          <cell r="X176">
            <v>639139</v>
          </cell>
          <cell r="Y176">
            <v>653992</v>
          </cell>
          <cell r="Z176">
            <v>668957</v>
          </cell>
          <cell r="AA176">
            <v>684041</v>
          </cell>
        </row>
        <row r="177">
          <cell r="A177" t="str">
            <v>Somalia</v>
          </cell>
          <cell r="B177" t="str">
            <v>SOM</v>
          </cell>
          <cell r="C177" t="str">
            <v>SOM</v>
          </cell>
          <cell r="D177" t="str">
            <v>EMR</v>
          </cell>
          <cell r="E177" t="str">
            <v>Shilling</v>
          </cell>
          <cell r="F177">
            <v>0</v>
          </cell>
          <cell r="G177">
            <v>7399033</v>
          </cell>
          <cell r="H177">
            <v>7596920</v>
          </cell>
          <cell r="I177">
            <v>7791254</v>
          </cell>
          <cell r="J177">
            <v>7981955</v>
          </cell>
          <cell r="K177">
            <v>8170899</v>
          </cell>
          <cell r="L177">
            <v>8359859</v>
          </cell>
          <cell r="M177">
            <v>8547497</v>
          </cell>
          <cell r="N177">
            <v>8733493</v>
          </cell>
          <cell r="O177">
            <v>8922260</v>
          </cell>
          <cell r="P177">
            <v>9119848</v>
          </cell>
          <cell r="Q177">
            <v>9330872</v>
          </cell>
          <cell r="R177">
            <v>9556873</v>
          </cell>
          <cell r="S177">
            <v>9797445</v>
          </cell>
          <cell r="T177">
            <v>10052842</v>
          </cell>
          <cell r="U177">
            <v>10322712</v>
          </cell>
          <cell r="V177">
            <v>10606725</v>
          </cell>
          <cell r="W177">
            <v>10905508</v>
          </cell>
          <cell r="X177">
            <v>11219337</v>
          </cell>
          <cell r="Y177">
            <v>11546991</v>
          </cell>
          <cell r="Z177">
            <v>11886716</v>
          </cell>
          <cell r="AA177">
            <v>12237223</v>
          </cell>
        </row>
        <row r="178">
          <cell r="A178" t="str">
            <v>South Africa</v>
          </cell>
          <cell r="B178" t="str">
            <v>ZAF</v>
          </cell>
          <cell r="C178" t="str">
            <v>SOA</v>
          </cell>
          <cell r="D178" t="str">
            <v>AFRhigh</v>
          </cell>
          <cell r="E178" t="str">
            <v>Rand</v>
          </cell>
          <cell r="F178">
            <v>7.2598716999999997</v>
          </cell>
          <cell r="G178">
            <v>44760380</v>
          </cell>
          <cell r="H178">
            <v>45389577</v>
          </cell>
          <cell r="I178">
            <v>46015405</v>
          </cell>
          <cell r="J178">
            <v>46631364</v>
          </cell>
          <cell r="K178">
            <v>47226670</v>
          </cell>
          <cell r="L178">
            <v>47792787</v>
          </cell>
          <cell r="M178">
            <v>48330914</v>
          </cell>
          <cell r="N178">
            <v>48842462</v>
          </cell>
          <cell r="O178">
            <v>49319363</v>
          </cell>
          <cell r="P178">
            <v>49751503</v>
          </cell>
          <cell r="Q178">
            <v>50132817</v>
          </cell>
          <cell r="R178">
            <v>50459978</v>
          </cell>
          <cell r="S178">
            <v>50738255</v>
          </cell>
          <cell r="T178">
            <v>50981076</v>
          </cell>
          <cell r="U178">
            <v>51207132</v>
          </cell>
          <cell r="V178">
            <v>51430715</v>
          </cell>
          <cell r="W178">
            <v>51656216</v>
          </cell>
          <cell r="X178">
            <v>51882320</v>
          </cell>
          <cell r="Y178">
            <v>52110574</v>
          </cell>
          <cell r="Z178">
            <v>52340979</v>
          </cell>
          <cell r="AA178">
            <v>52573259</v>
          </cell>
        </row>
        <row r="179">
          <cell r="A179" t="str">
            <v>Spain</v>
          </cell>
          <cell r="B179" t="str">
            <v>ESP</v>
          </cell>
          <cell r="C179" t="str">
            <v>SPA</v>
          </cell>
          <cell r="D179" t="str">
            <v>EME</v>
          </cell>
          <cell r="E179">
            <v>0</v>
          </cell>
          <cell r="F179">
            <v>0.71928398999999998</v>
          </cell>
          <cell r="G179">
            <v>40288457</v>
          </cell>
          <cell r="H179">
            <v>40767010</v>
          </cell>
          <cell r="I179">
            <v>41364726</v>
          </cell>
          <cell r="J179">
            <v>42039800</v>
          </cell>
          <cell r="K179">
            <v>42732092</v>
          </cell>
          <cell r="L179">
            <v>43395441</v>
          </cell>
          <cell r="M179">
            <v>44017887</v>
          </cell>
          <cell r="N179">
            <v>44604384</v>
          </cell>
          <cell r="O179">
            <v>45146258</v>
          </cell>
          <cell r="P179">
            <v>45638113</v>
          </cell>
          <cell r="Q179">
            <v>46076989</v>
          </cell>
          <cell r="R179">
            <v>46454895</v>
          </cell>
          <cell r="S179">
            <v>46771596</v>
          </cell>
          <cell r="T179">
            <v>47042602</v>
          </cell>
          <cell r="U179">
            <v>47290504</v>
          </cell>
          <cell r="V179">
            <v>47532153</v>
          </cell>
          <cell r="W179">
            <v>47772536</v>
          </cell>
          <cell r="X179">
            <v>48008252</v>
          </cell>
          <cell r="Y179">
            <v>48237649</v>
          </cell>
          <cell r="Z179">
            <v>48456382</v>
          </cell>
          <cell r="AA179">
            <v>48661277</v>
          </cell>
        </row>
        <row r="180">
          <cell r="A180" t="str">
            <v>Sri Lanka</v>
          </cell>
          <cell r="B180" t="str">
            <v>LKA</v>
          </cell>
          <cell r="C180" t="str">
            <v>SRL</v>
          </cell>
          <cell r="D180" t="str">
            <v>SEAR</v>
          </cell>
          <cell r="E180" t="str">
            <v>Rupee</v>
          </cell>
          <cell r="F180">
            <v>110.56291</v>
          </cell>
          <cell r="G180">
            <v>18745084</v>
          </cell>
          <cell r="H180">
            <v>18921794</v>
          </cell>
          <cell r="I180">
            <v>19134096</v>
          </cell>
          <cell r="J180">
            <v>19369853</v>
          </cell>
          <cell r="K180">
            <v>19610604</v>
          </cell>
          <cell r="L180">
            <v>19842536</v>
          </cell>
          <cell r="M180">
            <v>20062070</v>
          </cell>
          <cell r="N180">
            <v>20272269</v>
          </cell>
          <cell r="O180">
            <v>20473799</v>
          </cell>
          <cell r="P180">
            <v>20669142</v>
          </cell>
          <cell r="Q180">
            <v>20859949</v>
          </cell>
          <cell r="R180">
            <v>21045394</v>
          </cell>
          <cell r="S180">
            <v>21223550</v>
          </cell>
          <cell r="T180">
            <v>21393876</v>
          </cell>
          <cell r="U180">
            <v>21555851</v>
          </cell>
          <cell r="V180">
            <v>21709103</v>
          </cell>
          <cell r="W180">
            <v>21853433</v>
          </cell>
          <cell r="X180">
            <v>21988843</v>
          </cell>
          <cell r="Y180">
            <v>22115478</v>
          </cell>
          <cell r="Z180">
            <v>22233630</v>
          </cell>
          <cell r="AA180">
            <v>22343623</v>
          </cell>
        </row>
        <row r="181">
          <cell r="A181" t="str">
            <v>Sudan</v>
          </cell>
          <cell r="B181" t="str">
            <v>SDN</v>
          </cell>
          <cell r="C181" t="str">
            <v>SUD</v>
          </cell>
          <cell r="D181" t="str">
            <v>EMR</v>
          </cell>
          <cell r="E181" t="str">
            <v>Dinar</v>
          </cell>
          <cell r="F181">
            <v>2.3611</v>
          </cell>
          <cell r="G181">
            <v>34187729</v>
          </cell>
          <cell r="H181">
            <v>35002234</v>
          </cell>
          <cell r="I181">
            <v>35816110</v>
          </cell>
          <cell r="J181">
            <v>36643433</v>
          </cell>
          <cell r="K181">
            <v>37503647</v>
          </cell>
          <cell r="L181">
            <v>38410320</v>
          </cell>
          <cell r="M181">
            <v>39368726</v>
          </cell>
          <cell r="N181">
            <v>40373635</v>
          </cell>
          <cell r="O181">
            <v>41415151</v>
          </cell>
          <cell r="P181">
            <v>42478309</v>
          </cell>
          <cell r="Q181">
            <v>43551941</v>
          </cell>
          <cell r="R181">
            <v>34318390</v>
          </cell>
          <cell r="S181">
            <v>35048460</v>
          </cell>
          <cell r="T181">
            <v>35801830</v>
          </cell>
          <cell r="U181">
            <v>36588540</v>
          </cell>
          <cell r="V181">
            <v>37417970</v>
          </cell>
          <cell r="W181">
            <v>38280610</v>
          </cell>
          <cell r="X181">
            <v>39158100</v>
          </cell>
          <cell r="Y181">
            <v>40045180</v>
          </cell>
          <cell r="Z181">
            <v>40935360</v>
          </cell>
          <cell r="AA181">
            <v>41823230</v>
          </cell>
        </row>
        <row r="182">
          <cell r="A182" t="str">
            <v>Suriname</v>
          </cell>
          <cell r="B182" t="str">
            <v>SUR</v>
          </cell>
          <cell r="C182" t="str">
            <v>SUR</v>
          </cell>
          <cell r="D182" t="str">
            <v>LAC</v>
          </cell>
          <cell r="E182" t="str">
            <v>Guilder</v>
          </cell>
          <cell r="F182">
            <v>3.2679999999999998</v>
          </cell>
          <cell r="G182">
            <v>466846</v>
          </cell>
          <cell r="H182">
            <v>473431</v>
          </cell>
          <cell r="I182">
            <v>480132</v>
          </cell>
          <cell r="J182">
            <v>486800</v>
          </cell>
          <cell r="K182">
            <v>493236</v>
          </cell>
          <cell r="L182">
            <v>499294</v>
          </cell>
          <cell r="M182">
            <v>504913</v>
          </cell>
          <cell r="N182">
            <v>510136</v>
          </cell>
          <cell r="O182">
            <v>515066</v>
          </cell>
          <cell r="P182">
            <v>519861</v>
          </cell>
          <cell r="Q182">
            <v>524636</v>
          </cell>
          <cell r="R182">
            <v>529419</v>
          </cell>
          <cell r="S182">
            <v>534175</v>
          </cell>
          <cell r="T182">
            <v>538882</v>
          </cell>
          <cell r="U182">
            <v>543497</v>
          </cell>
          <cell r="V182">
            <v>547989</v>
          </cell>
          <cell r="W182">
            <v>552355</v>
          </cell>
          <cell r="X182">
            <v>556610</v>
          </cell>
          <cell r="Y182">
            <v>560758</v>
          </cell>
          <cell r="Z182">
            <v>564806</v>
          </cell>
          <cell r="AA182">
            <v>568758</v>
          </cell>
        </row>
        <row r="183">
          <cell r="A183" t="str">
            <v>Swaziland</v>
          </cell>
          <cell r="B183" t="str">
            <v>SWZ</v>
          </cell>
          <cell r="C183" t="str">
            <v>SWZ</v>
          </cell>
          <cell r="D183" t="str">
            <v>AFRhigh</v>
          </cell>
          <cell r="E183" t="str">
            <v>Lilangeni</v>
          </cell>
          <cell r="F183">
            <v>7.2598716999999997</v>
          </cell>
          <cell r="G183">
            <v>1063832</v>
          </cell>
          <cell r="H183">
            <v>1075083</v>
          </cell>
          <cell r="I183">
            <v>1082777</v>
          </cell>
          <cell r="J183">
            <v>1088724</v>
          </cell>
          <cell r="K183">
            <v>1095487</v>
          </cell>
          <cell r="L183">
            <v>1104909</v>
          </cell>
          <cell r="M183">
            <v>1117604</v>
          </cell>
          <cell r="N183">
            <v>1133007</v>
          </cell>
          <cell r="O183">
            <v>1150344</v>
          </cell>
          <cell r="P183">
            <v>1168345</v>
          </cell>
          <cell r="Q183">
            <v>1186056</v>
          </cell>
          <cell r="R183">
            <v>1203330</v>
          </cell>
          <cell r="S183">
            <v>1220408</v>
          </cell>
          <cell r="T183">
            <v>1237166</v>
          </cell>
          <cell r="U183">
            <v>1253525</v>
          </cell>
          <cell r="V183">
            <v>1269427</v>
          </cell>
          <cell r="W183">
            <v>1284760</v>
          </cell>
          <cell r="X183">
            <v>1299470</v>
          </cell>
          <cell r="Y183">
            <v>1313642</v>
          </cell>
          <cell r="Z183">
            <v>1327421</v>
          </cell>
          <cell r="AA183">
            <v>1340920</v>
          </cell>
        </row>
        <row r="184">
          <cell r="A184" t="str">
            <v>Sweden</v>
          </cell>
          <cell r="B184" t="str">
            <v>SWE</v>
          </cell>
          <cell r="C184" t="str">
            <v>SWE</v>
          </cell>
          <cell r="D184" t="str">
            <v>EME</v>
          </cell>
          <cell r="E184">
            <v>0</v>
          </cell>
          <cell r="F184">
            <v>6.4931349999999997</v>
          </cell>
          <cell r="G184">
            <v>8860153</v>
          </cell>
          <cell r="H184">
            <v>8877022</v>
          </cell>
          <cell r="I184">
            <v>8901831</v>
          </cell>
          <cell r="J184">
            <v>8935392</v>
          </cell>
          <cell r="K184">
            <v>8977965</v>
          </cell>
          <cell r="L184">
            <v>9029345</v>
          </cell>
          <cell r="M184">
            <v>9090707</v>
          </cell>
          <cell r="N184">
            <v>9161374</v>
          </cell>
          <cell r="O184">
            <v>9236872</v>
          </cell>
          <cell r="P184">
            <v>9311110</v>
          </cell>
          <cell r="Q184">
            <v>9379687</v>
          </cell>
          <cell r="R184">
            <v>9440747</v>
          </cell>
          <cell r="S184">
            <v>9495392</v>
          </cell>
          <cell r="T184">
            <v>9545823</v>
          </cell>
          <cell r="U184">
            <v>9595619</v>
          </cell>
          <cell r="V184">
            <v>9647359</v>
          </cell>
          <cell r="W184">
            <v>9701404</v>
          </cell>
          <cell r="X184">
            <v>9756694</v>
          </cell>
          <cell r="Y184">
            <v>9812720</v>
          </cell>
          <cell r="Z184">
            <v>9868589</v>
          </cell>
          <cell r="AA184">
            <v>9923586</v>
          </cell>
        </row>
        <row r="185">
          <cell r="A185" t="str">
            <v>Switzerland</v>
          </cell>
          <cell r="B185" t="str">
            <v>CHE</v>
          </cell>
          <cell r="C185" t="str">
            <v>SWI</v>
          </cell>
          <cell r="D185" t="str">
            <v>EME</v>
          </cell>
          <cell r="E185">
            <v>0</v>
          </cell>
          <cell r="F185">
            <v>0.88762514999999997</v>
          </cell>
          <cell r="G185">
            <v>7167908</v>
          </cell>
          <cell r="H185">
            <v>7207987</v>
          </cell>
          <cell r="I185">
            <v>7254975</v>
          </cell>
          <cell r="J185">
            <v>7307078</v>
          </cell>
          <cell r="K185">
            <v>7361231</v>
          </cell>
          <cell r="L185">
            <v>7415007</v>
          </cell>
          <cell r="M185">
            <v>7468350</v>
          </cell>
          <cell r="N185">
            <v>7521613</v>
          </cell>
          <cell r="O185">
            <v>7573204</v>
          </cell>
          <cell r="P185">
            <v>7621211</v>
          </cell>
          <cell r="Q185">
            <v>7664318</v>
          </cell>
          <cell r="R185">
            <v>7701690</v>
          </cell>
          <cell r="S185">
            <v>7733709</v>
          </cell>
          <cell r="T185">
            <v>7761820</v>
          </cell>
          <cell r="U185">
            <v>7788196</v>
          </cell>
          <cell r="V185">
            <v>7814433</v>
          </cell>
          <cell r="W185">
            <v>7840919</v>
          </cell>
          <cell r="X185">
            <v>7867211</v>
          </cell>
          <cell r="Y185">
            <v>7893077</v>
          </cell>
          <cell r="Z185">
            <v>7918036</v>
          </cell>
          <cell r="AA185">
            <v>7941709</v>
          </cell>
        </row>
        <row r="186">
          <cell r="A186" t="str">
            <v>Syrian Arab Republic</v>
          </cell>
          <cell r="B186" t="str">
            <v>SYR</v>
          </cell>
          <cell r="C186" t="str">
            <v>SYR</v>
          </cell>
          <cell r="D186" t="str">
            <v>EMR</v>
          </cell>
          <cell r="E186" t="str">
            <v>Pound</v>
          </cell>
          <cell r="F186">
            <v>11.225</v>
          </cell>
          <cell r="G186">
            <v>15988534</v>
          </cell>
          <cell r="H186">
            <v>16454926</v>
          </cell>
          <cell r="I186">
            <v>16962918</v>
          </cell>
          <cell r="J186">
            <v>17490104</v>
          </cell>
          <cell r="K186">
            <v>18004797</v>
          </cell>
          <cell r="L186">
            <v>18484122</v>
          </cell>
          <cell r="M186">
            <v>18920727</v>
          </cell>
          <cell r="N186">
            <v>19321300</v>
          </cell>
          <cell r="O186">
            <v>19694259</v>
          </cell>
          <cell r="P186">
            <v>20053743</v>
          </cell>
          <cell r="Q186">
            <v>20410606</v>
          </cell>
          <cell r="R186">
            <v>20766037</v>
          </cell>
          <cell r="S186">
            <v>21117690</v>
          </cell>
          <cell r="T186">
            <v>21468962</v>
          </cell>
          <cell r="U186">
            <v>21823405</v>
          </cell>
          <cell r="V186">
            <v>22183613</v>
          </cell>
          <cell r="W186">
            <v>22551404</v>
          </cell>
          <cell r="X186">
            <v>22926838</v>
          </cell>
          <cell r="Y186">
            <v>23308336</v>
          </cell>
          <cell r="Z186">
            <v>23693163</v>
          </cell>
          <cell r="AA186">
            <v>24079119</v>
          </cell>
        </row>
        <row r="187">
          <cell r="A187" t="str">
            <v>Tajikistan</v>
          </cell>
          <cell r="B187" t="str">
            <v>TJK</v>
          </cell>
          <cell r="C187" t="str">
            <v>TJK</v>
          </cell>
          <cell r="D187" t="str">
            <v>EEUR</v>
          </cell>
          <cell r="E187" t="str">
            <v>Somoni</v>
          </cell>
          <cell r="F187">
            <v>4.6101833000000001</v>
          </cell>
          <cell r="G187">
            <v>6172807</v>
          </cell>
          <cell r="H187">
            <v>6232587</v>
          </cell>
          <cell r="I187">
            <v>6285809</v>
          </cell>
          <cell r="J187">
            <v>6336724</v>
          </cell>
          <cell r="K187">
            <v>6391120</v>
          </cell>
          <cell r="L187">
            <v>6453240</v>
          </cell>
          <cell r="M187">
            <v>6524634</v>
          </cell>
          <cell r="N187">
            <v>6604426</v>
          </cell>
          <cell r="O187">
            <v>6691416</v>
          </cell>
          <cell r="P187">
            <v>6783390</v>
          </cell>
          <cell r="Q187">
            <v>6878637</v>
          </cell>
          <cell r="R187">
            <v>6976958</v>
          </cell>
          <cell r="S187">
            <v>7078755</v>
          </cell>
          <cell r="T187">
            <v>7183529</v>
          </cell>
          <cell r="U187">
            <v>7290752</v>
          </cell>
          <cell r="V187">
            <v>7399927</v>
          </cell>
          <cell r="W187">
            <v>7510663</v>
          </cell>
          <cell r="X187">
            <v>7622579</v>
          </cell>
          <cell r="Y187">
            <v>7735200</v>
          </cell>
          <cell r="Z187">
            <v>7848039</v>
          </cell>
          <cell r="AA187">
            <v>7960660</v>
          </cell>
        </row>
        <row r="188">
          <cell r="A188" t="str">
            <v>Thailand</v>
          </cell>
          <cell r="B188" t="str">
            <v>THA</v>
          </cell>
          <cell r="C188" t="str">
            <v>THA</v>
          </cell>
          <cell r="D188" t="str">
            <v>SEAR</v>
          </cell>
          <cell r="E188" t="str">
            <v>Baht</v>
          </cell>
          <cell r="F188">
            <v>30.490300000000001</v>
          </cell>
          <cell r="G188">
            <v>63155029</v>
          </cell>
          <cell r="H188">
            <v>63898879</v>
          </cell>
          <cell r="I188">
            <v>64642931</v>
          </cell>
          <cell r="J188">
            <v>65370277</v>
          </cell>
          <cell r="K188">
            <v>66060383</v>
          </cell>
          <cell r="L188">
            <v>66698483</v>
          </cell>
          <cell r="M188">
            <v>67276383</v>
          </cell>
          <cell r="N188">
            <v>67796451</v>
          </cell>
          <cell r="O188">
            <v>68267982</v>
          </cell>
          <cell r="P188">
            <v>68706122</v>
          </cell>
          <cell r="Q188">
            <v>69122234</v>
          </cell>
          <cell r="R188">
            <v>69518555</v>
          </cell>
          <cell r="S188">
            <v>69892142</v>
          </cell>
          <cell r="T188">
            <v>70243267</v>
          </cell>
          <cell r="U188">
            <v>70571185</v>
          </cell>
          <cell r="V188">
            <v>70875636</v>
          </cell>
          <cell r="W188">
            <v>71157715</v>
          </cell>
          <cell r="X188">
            <v>71419193</v>
          </cell>
          <cell r="Y188">
            <v>71661170</v>
          </cell>
          <cell r="Z188">
            <v>71884774</v>
          </cell>
          <cell r="AA188">
            <v>72090999</v>
          </cell>
        </row>
        <row r="189">
          <cell r="A189" t="str">
            <v>The Former Yugoslav Republic of Macedonia</v>
          </cell>
          <cell r="B189" t="str">
            <v>MKD</v>
          </cell>
          <cell r="C189" t="str">
            <v xml:space="preserve"> </v>
          </cell>
          <cell r="D189" t="str">
            <v>CEUR</v>
          </cell>
          <cell r="E189" t="str">
            <v xml:space="preserve"> </v>
          </cell>
          <cell r="F189">
            <v>44.271366999999998</v>
          </cell>
          <cell r="G189">
            <v>2009091</v>
          </cell>
          <cell r="H189">
            <v>2016075</v>
          </cell>
          <cell r="I189">
            <v>2022255</v>
          </cell>
          <cell r="J189">
            <v>2027819</v>
          </cell>
          <cell r="K189">
            <v>2033039</v>
          </cell>
          <cell r="L189">
            <v>2038109</v>
          </cell>
          <cell r="M189">
            <v>2043091</v>
          </cell>
          <cell r="N189">
            <v>2047922</v>
          </cell>
          <cell r="O189">
            <v>2052524</v>
          </cell>
          <cell r="P189">
            <v>2056769</v>
          </cell>
          <cell r="Q189">
            <v>2060563</v>
          </cell>
          <cell r="R189">
            <v>2063893</v>
          </cell>
          <cell r="S189">
            <v>2066785</v>
          </cell>
          <cell r="T189">
            <v>2069219</v>
          </cell>
          <cell r="U189">
            <v>2071178</v>
          </cell>
          <cell r="V189">
            <v>2072650</v>
          </cell>
          <cell r="W189">
            <v>2073623</v>
          </cell>
          <cell r="X189">
            <v>2074098</v>
          </cell>
          <cell r="Y189">
            <v>2074106</v>
          </cell>
          <cell r="Z189">
            <v>2073690</v>
          </cell>
          <cell r="AA189">
            <v>2072880</v>
          </cell>
        </row>
        <row r="190">
          <cell r="A190" t="str">
            <v>Timor-Leste</v>
          </cell>
          <cell r="B190" t="str">
            <v>TLS</v>
          </cell>
          <cell r="C190" t="str">
            <v>TMP</v>
          </cell>
          <cell r="D190" t="str">
            <v>SEAR</v>
          </cell>
          <cell r="E190">
            <v>0</v>
          </cell>
          <cell r="F190">
            <v>1</v>
          </cell>
          <cell r="G190">
            <v>0</v>
          </cell>
          <cell r="H190">
            <v>0</v>
          </cell>
          <cell r="I190">
            <v>888099</v>
          </cell>
          <cell r="J190">
            <v>931324</v>
          </cell>
          <cell r="K190">
            <v>974024</v>
          </cell>
          <cell r="L190">
            <v>1010367</v>
          </cell>
          <cell r="M190">
            <v>1038572</v>
          </cell>
          <cell r="N190">
            <v>1060770</v>
          </cell>
          <cell r="O190">
            <v>1079749</v>
          </cell>
          <cell r="P190">
            <v>1099887</v>
          </cell>
          <cell r="Q190">
            <v>1124355</v>
          </cell>
          <cell r="R190">
            <v>1153834</v>
          </cell>
          <cell r="S190">
            <v>1187194</v>
          </cell>
          <cell r="T190">
            <v>1223665</v>
          </cell>
          <cell r="U190">
            <v>1261910</v>
          </cell>
          <cell r="V190">
            <v>1300941</v>
          </cell>
          <cell r="W190">
            <v>1340621</v>
          </cell>
          <cell r="X190">
            <v>1381291</v>
          </cell>
          <cell r="Y190">
            <v>1422979</v>
          </cell>
          <cell r="Z190">
            <v>1465800</v>
          </cell>
          <cell r="AA190">
            <v>1509809</v>
          </cell>
        </row>
        <row r="191">
          <cell r="A191" t="str">
            <v>Togo</v>
          </cell>
          <cell r="B191" t="str">
            <v>TGO</v>
          </cell>
          <cell r="C191" t="str">
            <v>TOG</v>
          </cell>
          <cell r="D191" t="str">
            <v>AFRlow</v>
          </cell>
          <cell r="E191" t="str">
            <v>Franc</v>
          </cell>
          <cell r="F191">
            <v>471.86610999999999</v>
          </cell>
          <cell r="G191">
            <v>4793504</v>
          </cell>
          <cell r="H191">
            <v>4926142</v>
          </cell>
          <cell r="I191">
            <v>5050919</v>
          </cell>
          <cell r="J191">
            <v>5170252</v>
          </cell>
          <cell r="K191">
            <v>5288273</v>
          </cell>
          <cell r="L191">
            <v>5408044</v>
          </cell>
          <cell r="M191">
            <v>5529908</v>
          </cell>
          <cell r="N191">
            <v>5652811</v>
          </cell>
          <cell r="O191">
            <v>5776837</v>
          </cell>
          <cell r="P191">
            <v>5901859</v>
          </cell>
          <cell r="Q191">
            <v>6027798</v>
          </cell>
          <cell r="R191">
            <v>6154813</v>
          </cell>
          <cell r="S191">
            <v>6283092</v>
          </cell>
          <cell r="T191">
            <v>6412560</v>
          </cell>
          <cell r="U191">
            <v>6543071</v>
          </cell>
          <cell r="V191">
            <v>6674491</v>
          </cell>
          <cell r="W191">
            <v>6806795</v>
          </cell>
          <cell r="X191">
            <v>6939945</v>
          </cell>
          <cell r="Y191">
            <v>7073758</v>
          </cell>
          <cell r="Z191">
            <v>7208012</v>
          </cell>
          <cell r="AA191">
            <v>7342518</v>
          </cell>
        </row>
        <row r="192">
          <cell r="A192" t="str">
            <v>Tokelau</v>
          </cell>
          <cell r="B192" t="str">
            <v>TKL</v>
          </cell>
          <cell r="C192" t="str">
            <v>TOK</v>
          </cell>
          <cell r="D192" t="str">
            <v>WPR</v>
          </cell>
          <cell r="E192">
            <v>0</v>
          </cell>
          <cell r="F192">
            <v>1.2657659000000001</v>
          </cell>
          <cell r="G192">
            <v>1552</v>
          </cell>
          <cell r="H192">
            <v>1504</v>
          </cell>
          <cell r="I192">
            <v>1432</v>
          </cell>
          <cell r="J192">
            <v>1349</v>
          </cell>
          <cell r="K192">
            <v>1271</v>
          </cell>
          <cell r="L192">
            <v>1210</v>
          </cell>
          <cell r="M192">
            <v>1170</v>
          </cell>
          <cell r="N192">
            <v>1148</v>
          </cell>
          <cell r="O192">
            <v>1139</v>
          </cell>
          <cell r="P192">
            <v>1136</v>
          </cell>
          <cell r="Q192">
            <v>1135</v>
          </cell>
          <cell r="R192">
            <v>1134</v>
          </cell>
          <cell r="S192">
            <v>1136</v>
          </cell>
          <cell r="T192">
            <v>1141</v>
          </cell>
          <cell r="U192">
            <v>1145</v>
          </cell>
          <cell r="V192">
            <v>1152</v>
          </cell>
          <cell r="W192">
            <v>1159</v>
          </cell>
          <cell r="X192">
            <v>1166</v>
          </cell>
          <cell r="Y192">
            <v>1173</v>
          </cell>
          <cell r="Z192">
            <v>1182</v>
          </cell>
          <cell r="AA192">
            <v>1191</v>
          </cell>
        </row>
        <row r="193">
          <cell r="A193" t="str">
            <v>Tonga</v>
          </cell>
          <cell r="B193" t="str">
            <v>TON</v>
          </cell>
          <cell r="C193" t="str">
            <v>TON</v>
          </cell>
          <cell r="D193" t="str">
            <v>WPR</v>
          </cell>
          <cell r="E193">
            <v>0</v>
          </cell>
          <cell r="F193">
            <v>1.7289507</v>
          </cell>
          <cell r="G193">
            <v>97935</v>
          </cell>
          <cell r="H193">
            <v>98476</v>
          </cell>
          <cell r="I193">
            <v>99053</v>
          </cell>
          <cell r="J193">
            <v>99659</v>
          </cell>
          <cell r="K193">
            <v>100286</v>
          </cell>
          <cell r="L193">
            <v>100926</v>
          </cell>
          <cell r="M193">
            <v>101584</v>
          </cell>
          <cell r="N193">
            <v>102254</v>
          </cell>
          <cell r="O193">
            <v>102910</v>
          </cell>
          <cell r="P193">
            <v>103519</v>
          </cell>
          <cell r="Q193">
            <v>104058</v>
          </cell>
          <cell r="R193">
            <v>104509</v>
          </cell>
          <cell r="S193">
            <v>104891</v>
          </cell>
          <cell r="T193">
            <v>105265</v>
          </cell>
          <cell r="U193">
            <v>105714</v>
          </cell>
          <cell r="V193">
            <v>106300</v>
          </cell>
          <cell r="W193">
            <v>107046</v>
          </cell>
          <cell r="X193">
            <v>107930</v>
          </cell>
          <cell r="Y193">
            <v>108907</v>
          </cell>
          <cell r="Z193">
            <v>109907</v>
          </cell>
          <cell r="AA193">
            <v>110881</v>
          </cell>
        </row>
        <row r="194">
          <cell r="A194" t="str">
            <v>Trinidad and Tobago</v>
          </cell>
          <cell r="B194" t="str">
            <v>TTO</v>
          </cell>
          <cell r="C194" t="str">
            <v xml:space="preserve"> </v>
          </cell>
          <cell r="D194" t="str">
            <v>LAC</v>
          </cell>
          <cell r="E194" t="str">
            <v xml:space="preserve"> </v>
          </cell>
          <cell r="F194">
            <v>6.3994818999999996</v>
          </cell>
          <cell r="G194">
            <v>1292058</v>
          </cell>
          <cell r="H194">
            <v>1296962</v>
          </cell>
          <cell r="I194">
            <v>1301576</v>
          </cell>
          <cell r="J194">
            <v>1306065</v>
          </cell>
          <cell r="K194">
            <v>1310622</v>
          </cell>
          <cell r="L194">
            <v>1315386</v>
          </cell>
          <cell r="M194">
            <v>1320418</v>
          </cell>
          <cell r="N194">
            <v>1325672</v>
          </cell>
          <cell r="O194">
            <v>1331040</v>
          </cell>
          <cell r="P194">
            <v>1336349</v>
          </cell>
          <cell r="Q194">
            <v>1341465</v>
          </cell>
          <cell r="R194">
            <v>1346350</v>
          </cell>
          <cell r="S194">
            <v>1350999</v>
          </cell>
          <cell r="T194">
            <v>1355342</v>
          </cell>
          <cell r="U194">
            <v>1359308</v>
          </cell>
          <cell r="V194">
            <v>1362831</v>
          </cell>
          <cell r="W194">
            <v>1365879</v>
          </cell>
          <cell r="X194">
            <v>1368428</v>
          </cell>
          <cell r="Y194">
            <v>1370448</v>
          </cell>
          <cell r="Z194">
            <v>1371916</v>
          </cell>
          <cell r="AA194">
            <v>1372817</v>
          </cell>
        </row>
        <row r="195">
          <cell r="A195" t="str">
            <v>Tunisia</v>
          </cell>
          <cell r="B195" t="str">
            <v>TUN</v>
          </cell>
          <cell r="C195" t="str">
            <v>TUN</v>
          </cell>
          <cell r="D195" t="str">
            <v>EMR</v>
          </cell>
          <cell r="E195">
            <v>0</v>
          </cell>
          <cell r="F195">
            <v>1.4073884999999999</v>
          </cell>
          <cell r="G195">
            <v>9456117</v>
          </cell>
          <cell r="H195">
            <v>9546453</v>
          </cell>
          <cell r="I195">
            <v>9634180</v>
          </cell>
          <cell r="J195">
            <v>9722180</v>
          </cell>
          <cell r="K195">
            <v>9814009</v>
          </cell>
          <cell r="L195">
            <v>9912114</v>
          </cell>
          <cell r="M195">
            <v>10017832</v>
          </cell>
          <cell r="N195">
            <v>10130368</v>
          </cell>
          <cell r="O195">
            <v>10247325</v>
          </cell>
          <cell r="P195">
            <v>10365089</v>
          </cell>
          <cell r="Q195">
            <v>10480934</v>
          </cell>
          <cell r="R195">
            <v>10594057</v>
          </cell>
          <cell r="S195">
            <v>10704948</v>
          </cell>
          <cell r="T195">
            <v>10813680</v>
          </cell>
          <cell r="U195">
            <v>10920693</v>
          </cell>
          <cell r="V195">
            <v>11026223</v>
          </cell>
          <cell r="W195">
            <v>11129997</v>
          </cell>
          <cell r="X195">
            <v>11231453</v>
          </cell>
          <cell r="Y195">
            <v>11330236</v>
          </cell>
          <cell r="Z195">
            <v>11425945</v>
          </cell>
          <cell r="AA195">
            <v>11518230</v>
          </cell>
        </row>
        <row r="196">
          <cell r="A196" t="str">
            <v>Turkey</v>
          </cell>
          <cell r="B196" t="str">
            <v>TUR</v>
          </cell>
          <cell r="C196" t="str">
            <v>TUR</v>
          </cell>
          <cell r="D196" t="str">
            <v>CEUR</v>
          </cell>
          <cell r="E196" t="str">
            <v>Lira</v>
          </cell>
          <cell r="F196">
            <v>1.6798393</v>
          </cell>
          <cell r="G196">
            <v>63627862</v>
          </cell>
          <cell r="H196">
            <v>64544914</v>
          </cell>
          <cell r="I196">
            <v>65446165</v>
          </cell>
          <cell r="J196">
            <v>66339433</v>
          </cell>
          <cell r="K196">
            <v>67235927</v>
          </cell>
          <cell r="L196">
            <v>68143186</v>
          </cell>
          <cell r="M196">
            <v>69063538</v>
          </cell>
          <cell r="N196">
            <v>69992754</v>
          </cell>
          <cell r="O196">
            <v>70923730</v>
          </cell>
          <cell r="P196">
            <v>71846212</v>
          </cell>
          <cell r="Q196">
            <v>72752325</v>
          </cell>
          <cell r="R196">
            <v>73639596</v>
          </cell>
          <cell r="S196">
            <v>74508771</v>
          </cell>
          <cell r="T196">
            <v>75359032</v>
          </cell>
          <cell r="U196">
            <v>76190381</v>
          </cell>
          <cell r="V196">
            <v>77002696</v>
          </cell>
          <cell r="W196">
            <v>77794763</v>
          </cell>
          <cell r="X196">
            <v>78565449</v>
          </cell>
          <cell r="Y196">
            <v>79314975</v>
          </cell>
          <cell r="Z196">
            <v>80043988</v>
          </cell>
          <cell r="AA196">
            <v>80752890</v>
          </cell>
        </row>
        <row r="197">
          <cell r="A197" t="str">
            <v>Turkmenistan</v>
          </cell>
          <cell r="B197" t="str">
            <v>TKM</v>
          </cell>
          <cell r="C197" t="str">
            <v>TKM</v>
          </cell>
          <cell r="D197" t="str">
            <v>EEUR</v>
          </cell>
          <cell r="E197" t="str">
            <v>Manat</v>
          </cell>
          <cell r="F197">
            <v>0</v>
          </cell>
          <cell r="G197">
            <v>4501419</v>
          </cell>
          <cell r="H197">
            <v>4551737</v>
          </cell>
          <cell r="I197">
            <v>4600093</v>
          </cell>
          <cell r="J197">
            <v>4647912</v>
          </cell>
          <cell r="K197">
            <v>4696771</v>
          </cell>
          <cell r="L197">
            <v>4747839</v>
          </cell>
          <cell r="M197">
            <v>4801847</v>
          </cell>
          <cell r="N197">
            <v>4858843</v>
          </cell>
          <cell r="O197">
            <v>4918396</v>
          </cell>
          <cell r="P197">
            <v>4979672</v>
          </cell>
          <cell r="Q197">
            <v>5041995</v>
          </cell>
          <cell r="R197">
            <v>5105301</v>
          </cell>
          <cell r="S197">
            <v>5169660</v>
          </cell>
          <cell r="T197">
            <v>5234640</v>
          </cell>
          <cell r="U197">
            <v>5299717</v>
          </cell>
          <cell r="V197">
            <v>5364448</v>
          </cell>
          <cell r="W197">
            <v>5428577</v>
          </cell>
          <cell r="X197">
            <v>5491936</v>
          </cell>
          <cell r="Y197">
            <v>5554270</v>
          </cell>
          <cell r="Z197">
            <v>5615340</v>
          </cell>
          <cell r="AA197">
            <v>5674936</v>
          </cell>
        </row>
        <row r="198">
          <cell r="A198" t="str">
            <v>Turks and Caicos Islands</v>
          </cell>
          <cell r="B198" t="str">
            <v>TCA</v>
          </cell>
          <cell r="C198" t="str">
            <v xml:space="preserve"> </v>
          </cell>
          <cell r="D198" t="str">
            <v>LAC</v>
          </cell>
          <cell r="E198" t="str">
            <v xml:space="preserve"> </v>
          </cell>
          <cell r="F198">
            <v>1</v>
          </cell>
          <cell r="G198">
            <v>18873</v>
          </cell>
          <cell r="H198">
            <v>20728</v>
          </cell>
          <cell r="I198">
            <v>23044</v>
          </cell>
          <cell r="J198">
            <v>25625</v>
          </cell>
          <cell r="K198">
            <v>28191</v>
          </cell>
          <cell r="L198">
            <v>30531</v>
          </cell>
          <cell r="M198">
            <v>32590</v>
          </cell>
          <cell r="N198">
            <v>34404</v>
          </cell>
          <cell r="O198">
            <v>35960</v>
          </cell>
          <cell r="P198">
            <v>37271</v>
          </cell>
          <cell r="Q198">
            <v>38354</v>
          </cell>
          <cell r="R198">
            <v>39184</v>
          </cell>
          <cell r="S198">
            <v>39761</v>
          </cell>
          <cell r="T198">
            <v>40159</v>
          </cell>
          <cell r="U198">
            <v>40479</v>
          </cell>
          <cell r="V198">
            <v>40797</v>
          </cell>
          <cell r="W198">
            <v>41143</v>
          </cell>
          <cell r="X198">
            <v>41506</v>
          </cell>
          <cell r="Y198">
            <v>41878</v>
          </cell>
          <cell r="Z198">
            <v>42233</v>
          </cell>
          <cell r="AA198">
            <v>42554</v>
          </cell>
        </row>
        <row r="199">
          <cell r="A199" t="str">
            <v>Tuvalu</v>
          </cell>
          <cell r="B199" t="str">
            <v>TUV</v>
          </cell>
          <cell r="C199" t="str">
            <v>TUV</v>
          </cell>
          <cell r="D199" t="str">
            <v>WPR</v>
          </cell>
          <cell r="E199">
            <v>0</v>
          </cell>
          <cell r="F199">
            <v>0.96920360999999999</v>
          </cell>
          <cell r="G199">
            <v>9419</v>
          </cell>
          <cell r="H199">
            <v>9471</v>
          </cell>
          <cell r="I199">
            <v>9530</v>
          </cell>
          <cell r="J199">
            <v>9590</v>
          </cell>
          <cell r="K199">
            <v>9646</v>
          </cell>
          <cell r="L199">
            <v>9694</v>
          </cell>
          <cell r="M199">
            <v>9732</v>
          </cell>
          <cell r="N199">
            <v>9762</v>
          </cell>
          <cell r="O199">
            <v>9786</v>
          </cell>
          <cell r="P199">
            <v>9806</v>
          </cell>
          <cell r="Q199">
            <v>9827</v>
          </cell>
          <cell r="R199">
            <v>9847</v>
          </cell>
          <cell r="S199">
            <v>9867</v>
          </cell>
          <cell r="T199">
            <v>9888</v>
          </cell>
          <cell r="U199">
            <v>9913</v>
          </cell>
          <cell r="V199">
            <v>9942</v>
          </cell>
          <cell r="W199">
            <v>9977</v>
          </cell>
          <cell r="X199">
            <v>10017</v>
          </cell>
          <cell r="Y199">
            <v>10063</v>
          </cell>
          <cell r="Z199">
            <v>10114</v>
          </cell>
          <cell r="AA199">
            <v>10173</v>
          </cell>
        </row>
        <row r="200">
          <cell r="A200" t="str">
            <v>Uganda</v>
          </cell>
          <cell r="B200" t="str">
            <v>UGA</v>
          </cell>
          <cell r="C200" t="str">
            <v>UGA</v>
          </cell>
          <cell r="D200" t="str">
            <v>AFRhigh</v>
          </cell>
          <cell r="E200" t="str">
            <v>Shilling</v>
          </cell>
          <cell r="F200">
            <v>2522.6552999999999</v>
          </cell>
          <cell r="G200">
            <v>24213120</v>
          </cell>
          <cell r="H200">
            <v>24984181</v>
          </cell>
          <cell r="I200">
            <v>25794397</v>
          </cell>
          <cell r="J200">
            <v>26641627</v>
          </cell>
          <cell r="K200">
            <v>27521632</v>
          </cell>
          <cell r="L200">
            <v>28431204</v>
          </cell>
          <cell r="M200">
            <v>29370251</v>
          </cell>
          <cell r="N200">
            <v>30339895</v>
          </cell>
          <cell r="O200">
            <v>31339392</v>
          </cell>
          <cell r="P200">
            <v>32367909</v>
          </cell>
          <cell r="Q200">
            <v>33424683</v>
          </cell>
          <cell r="R200">
            <v>34509205</v>
          </cell>
          <cell r="S200">
            <v>35620977</v>
          </cell>
          <cell r="T200">
            <v>36759274</v>
          </cell>
          <cell r="U200">
            <v>37923329</v>
          </cell>
          <cell r="V200">
            <v>39112501</v>
          </cell>
          <cell r="W200">
            <v>40326379</v>
          </cell>
          <cell r="X200">
            <v>41564688</v>
          </cell>
          <cell r="Y200">
            <v>42827141</v>
          </cell>
          <cell r="Z200">
            <v>44113518</v>
          </cell>
          <cell r="AA200">
            <v>45423665</v>
          </cell>
        </row>
        <row r="201">
          <cell r="A201" t="str">
            <v>Ukraine</v>
          </cell>
          <cell r="B201" t="str">
            <v>UKR</v>
          </cell>
          <cell r="C201" t="str">
            <v>UKR</v>
          </cell>
          <cell r="D201" t="str">
            <v>EEUR</v>
          </cell>
          <cell r="E201">
            <v>0</v>
          </cell>
          <cell r="F201">
            <v>7.9853427000000003</v>
          </cell>
          <cell r="G201">
            <v>48891792</v>
          </cell>
          <cell r="H201">
            <v>48448267</v>
          </cell>
          <cell r="I201">
            <v>48032368</v>
          </cell>
          <cell r="J201">
            <v>47643278</v>
          </cell>
          <cell r="K201">
            <v>47275250</v>
          </cell>
          <cell r="L201">
            <v>46923927</v>
          </cell>
          <cell r="M201">
            <v>46591797</v>
          </cell>
          <cell r="N201">
            <v>46282158</v>
          </cell>
          <cell r="O201">
            <v>45991584</v>
          </cell>
          <cell r="P201">
            <v>45715010</v>
          </cell>
          <cell r="Q201">
            <v>45448329</v>
          </cell>
          <cell r="R201">
            <v>45190180</v>
          </cell>
          <cell r="S201">
            <v>44940268</v>
          </cell>
          <cell r="T201">
            <v>44696741</v>
          </cell>
          <cell r="U201">
            <v>44457736</v>
          </cell>
          <cell r="V201">
            <v>44221624</v>
          </cell>
          <cell r="W201">
            <v>43987118</v>
          </cell>
          <cell r="X201">
            <v>43753208</v>
          </cell>
          <cell r="Y201">
            <v>43518964</v>
          </cell>
          <cell r="Z201">
            <v>43283627</v>
          </cell>
          <cell r="AA201">
            <v>43046550</v>
          </cell>
        </row>
        <row r="202">
          <cell r="A202" t="str">
            <v>United Arab Emirates</v>
          </cell>
          <cell r="B202" t="str">
            <v>ARE</v>
          </cell>
          <cell r="C202" t="str">
            <v>UAE</v>
          </cell>
          <cell r="D202" t="str">
            <v>EMR</v>
          </cell>
          <cell r="E202">
            <v>0</v>
          </cell>
          <cell r="F202">
            <v>3.6729530000000001</v>
          </cell>
          <cell r="G202">
            <v>3033491</v>
          </cell>
          <cell r="H202">
            <v>3149440</v>
          </cell>
          <cell r="I202">
            <v>3254691</v>
          </cell>
          <cell r="J202">
            <v>3400959</v>
          </cell>
          <cell r="K202">
            <v>3658042</v>
          </cell>
          <cell r="L202">
            <v>4069349</v>
          </cell>
          <cell r="M202">
            <v>4662728</v>
          </cell>
          <cell r="N202">
            <v>5405541</v>
          </cell>
          <cell r="O202">
            <v>6206623</v>
          </cell>
          <cell r="P202">
            <v>6938815</v>
          </cell>
          <cell r="Q202">
            <v>7511690</v>
          </cell>
          <cell r="R202">
            <v>7890924</v>
          </cell>
          <cell r="S202">
            <v>8105873</v>
          </cell>
          <cell r="T202">
            <v>8207940</v>
          </cell>
          <cell r="U202">
            <v>8277632</v>
          </cell>
          <cell r="V202">
            <v>8374261</v>
          </cell>
          <cell r="W202">
            <v>8510853</v>
          </cell>
          <cell r="X202">
            <v>8669666</v>
          </cell>
          <cell r="Y202">
            <v>8843108</v>
          </cell>
          <cell r="Z202">
            <v>9015005</v>
          </cell>
          <cell r="AA202">
            <v>9173792</v>
          </cell>
        </row>
        <row r="203">
          <cell r="A203" t="str">
            <v>United Kingdom of Great Britain and Northern Ireland</v>
          </cell>
          <cell r="B203" t="str">
            <v>GBR</v>
          </cell>
          <cell r="C203" t="str">
            <v xml:space="preserve"> </v>
          </cell>
          <cell r="D203" t="str">
            <v>EME</v>
          </cell>
          <cell r="E203" t="str">
            <v xml:space="preserve"> </v>
          </cell>
          <cell r="F203">
            <v>0.62383341999999997</v>
          </cell>
          <cell r="G203">
            <v>58874117</v>
          </cell>
          <cell r="H203">
            <v>59097129</v>
          </cell>
          <cell r="I203">
            <v>59339971</v>
          </cell>
          <cell r="J203">
            <v>59604347</v>
          </cell>
          <cell r="K203">
            <v>59891788</v>
          </cell>
          <cell r="L203">
            <v>60202727</v>
          </cell>
          <cell r="M203">
            <v>60538143</v>
          </cell>
          <cell r="N203">
            <v>60896101</v>
          </cell>
          <cell r="O203">
            <v>61270318</v>
          </cell>
          <cell r="P203">
            <v>61652315</v>
          </cell>
          <cell r="Q203">
            <v>62035570</v>
          </cell>
          <cell r="R203">
            <v>62417431</v>
          </cell>
          <cell r="S203">
            <v>62798099</v>
          </cell>
          <cell r="T203">
            <v>63177406</v>
          </cell>
          <cell r="U203">
            <v>63556184</v>
          </cell>
          <cell r="V203">
            <v>63934916</v>
          </cell>
          <cell r="W203">
            <v>64312675</v>
          </cell>
          <cell r="X203">
            <v>64688225</v>
          </cell>
          <cell r="Y203">
            <v>65061519</v>
          </cell>
          <cell r="Z203">
            <v>65432740</v>
          </cell>
          <cell r="AA203">
            <v>65801945</v>
          </cell>
        </row>
        <row r="204">
          <cell r="A204" t="str">
            <v>United Republic of Tanzania</v>
          </cell>
          <cell r="B204" t="str">
            <v>TZA</v>
          </cell>
          <cell r="C204" t="str">
            <v xml:space="preserve"> </v>
          </cell>
          <cell r="D204" t="str">
            <v>AFRhigh</v>
          </cell>
          <cell r="E204" t="str">
            <v xml:space="preserve"> </v>
          </cell>
          <cell r="F204">
            <v>1572.1161999999999</v>
          </cell>
          <cell r="G204">
            <v>34038161</v>
          </cell>
          <cell r="H204">
            <v>34917073</v>
          </cell>
          <cell r="I204">
            <v>35832494</v>
          </cell>
          <cell r="J204">
            <v>36788281</v>
          </cell>
          <cell r="K204">
            <v>37786946</v>
          </cell>
          <cell r="L204">
            <v>38831024</v>
          </cell>
          <cell r="M204">
            <v>39923609</v>
          </cell>
          <cell r="N204">
            <v>41068185</v>
          </cell>
          <cell r="O204">
            <v>42267667</v>
          </cell>
          <cell r="P204">
            <v>43524738</v>
          </cell>
          <cell r="Q204">
            <v>44841226</v>
          </cell>
          <cell r="R204">
            <v>46218486</v>
          </cell>
          <cell r="S204">
            <v>47656367</v>
          </cell>
          <cell r="T204">
            <v>49153002</v>
          </cell>
          <cell r="U204">
            <v>50705390</v>
          </cell>
          <cell r="V204">
            <v>52310843</v>
          </cell>
          <cell r="W204">
            <v>53969340</v>
          </cell>
          <cell r="X204">
            <v>55680158</v>
          </cell>
          <cell r="Y204">
            <v>57439003</v>
          </cell>
          <cell r="Z204">
            <v>59240488</v>
          </cell>
          <cell r="AA204">
            <v>61080809</v>
          </cell>
        </row>
        <row r="205">
          <cell r="A205" t="str">
            <v>United States of America</v>
          </cell>
          <cell r="B205" t="str">
            <v>USA</v>
          </cell>
          <cell r="C205" t="str">
            <v xml:space="preserve"> </v>
          </cell>
          <cell r="D205" t="str">
            <v>EME</v>
          </cell>
          <cell r="E205" t="str">
            <v xml:space="preserve"> </v>
          </cell>
          <cell r="F205">
            <v>1</v>
          </cell>
          <cell r="G205">
            <v>282496310</v>
          </cell>
          <cell r="H205">
            <v>285544778</v>
          </cell>
          <cell r="I205">
            <v>288467308</v>
          </cell>
          <cell r="J205">
            <v>291290823</v>
          </cell>
          <cell r="K205">
            <v>294063120</v>
          </cell>
          <cell r="L205">
            <v>296820296</v>
          </cell>
          <cell r="M205">
            <v>299564470</v>
          </cell>
          <cell r="N205">
            <v>302284564</v>
          </cell>
          <cell r="O205">
            <v>304989064</v>
          </cell>
          <cell r="P205">
            <v>307686729</v>
          </cell>
          <cell r="Q205">
            <v>310383948</v>
          </cell>
          <cell r="R205">
            <v>313085380</v>
          </cell>
          <cell r="S205">
            <v>315791284</v>
          </cell>
          <cell r="T205">
            <v>318497630</v>
          </cell>
          <cell r="U205">
            <v>321197444</v>
          </cell>
          <cell r="V205">
            <v>323885140</v>
          </cell>
          <cell r="W205">
            <v>326559707</v>
          </cell>
          <cell r="X205">
            <v>329221544</v>
          </cell>
          <cell r="Y205">
            <v>331867863</v>
          </cell>
          <cell r="Z205">
            <v>334495530</v>
          </cell>
          <cell r="AA205">
            <v>337101833</v>
          </cell>
        </row>
        <row r="206">
          <cell r="A206" t="str">
            <v>Uruguay</v>
          </cell>
          <cell r="B206" t="str">
            <v>URY</v>
          </cell>
          <cell r="C206" t="str">
            <v>URU</v>
          </cell>
          <cell r="D206" t="str">
            <v>LAC</v>
          </cell>
          <cell r="E206">
            <v>0</v>
          </cell>
          <cell r="F206">
            <v>19.236391999999999</v>
          </cell>
          <cell r="G206">
            <v>3319066</v>
          </cell>
          <cell r="H206">
            <v>3324810</v>
          </cell>
          <cell r="I206">
            <v>3325379</v>
          </cell>
          <cell r="J206">
            <v>3323124</v>
          </cell>
          <cell r="K206">
            <v>3321367</v>
          </cell>
          <cell r="L206">
            <v>3322529</v>
          </cell>
          <cell r="M206">
            <v>3327451</v>
          </cell>
          <cell r="N206">
            <v>3335528</v>
          </cell>
          <cell r="O206">
            <v>3345967</v>
          </cell>
          <cell r="P206">
            <v>3357391</v>
          </cell>
          <cell r="Q206">
            <v>3368786</v>
          </cell>
          <cell r="R206">
            <v>3380008</v>
          </cell>
          <cell r="S206">
            <v>3391428</v>
          </cell>
          <cell r="T206">
            <v>3403117</v>
          </cell>
          <cell r="U206">
            <v>3415252</v>
          </cell>
          <cell r="V206">
            <v>3427924</v>
          </cell>
          <cell r="W206">
            <v>3441106</v>
          </cell>
          <cell r="X206">
            <v>3454620</v>
          </cell>
          <cell r="Y206">
            <v>3468248</v>
          </cell>
          <cell r="Z206">
            <v>3481709</v>
          </cell>
          <cell r="AA206">
            <v>3494787</v>
          </cell>
        </row>
        <row r="207">
          <cell r="A207" t="str">
            <v>US Virgin Islands</v>
          </cell>
          <cell r="B207" t="str">
            <v>VIR</v>
          </cell>
          <cell r="C207" t="str">
            <v>VUS</v>
          </cell>
          <cell r="D207" t="str">
            <v>LAC</v>
          </cell>
          <cell r="E207">
            <v>0</v>
          </cell>
          <cell r="F207">
            <v>1</v>
          </cell>
          <cell r="G207">
            <v>108511</v>
          </cell>
          <cell r="H207">
            <v>108726</v>
          </cell>
          <cell r="I207">
            <v>108933</v>
          </cell>
          <cell r="J207">
            <v>109122</v>
          </cell>
          <cell r="K207">
            <v>109270</v>
          </cell>
          <cell r="L207">
            <v>109363</v>
          </cell>
          <cell r="M207">
            <v>109401</v>
          </cell>
          <cell r="N207">
            <v>109389</v>
          </cell>
          <cell r="O207">
            <v>109327</v>
          </cell>
          <cell r="P207">
            <v>109216</v>
          </cell>
          <cell r="Q207">
            <v>109056</v>
          </cell>
          <cell r="R207">
            <v>108846</v>
          </cell>
          <cell r="S207">
            <v>108590</v>
          </cell>
          <cell r="T207">
            <v>108300</v>
          </cell>
          <cell r="U207">
            <v>107991</v>
          </cell>
          <cell r="V207">
            <v>107676</v>
          </cell>
          <cell r="W207">
            <v>107359</v>
          </cell>
          <cell r="X207">
            <v>107040</v>
          </cell>
          <cell r="Y207">
            <v>106715</v>
          </cell>
          <cell r="Z207">
            <v>106383</v>
          </cell>
          <cell r="AA207">
            <v>106039</v>
          </cell>
        </row>
        <row r="208">
          <cell r="A208" t="str">
            <v>Uzbekistan</v>
          </cell>
          <cell r="B208" t="str">
            <v>UZB</v>
          </cell>
          <cell r="C208" t="str">
            <v>UZB</v>
          </cell>
          <cell r="D208" t="str">
            <v>EEUR</v>
          </cell>
          <cell r="E208" t="str">
            <v>Sum</v>
          </cell>
          <cell r="F208">
            <v>1713.9082000000001</v>
          </cell>
          <cell r="G208">
            <v>24775610</v>
          </cell>
          <cell r="H208">
            <v>25042537</v>
          </cell>
          <cell r="I208">
            <v>25275028</v>
          </cell>
          <cell r="J208">
            <v>25489492</v>
          </cell>
          <cell r="K208">
            <v>25708188</v>
          </cell>
          <cell r="L208">
            <v>25947414</v>
          </cell>
          <cell r="M208">
            <v>26213729</v>
          </cell>
          <cell r="N208">
            <v>26503833</v>
          </cell>
          <cell r="O208">
            <v>26811974</v>
          </cell>
          <cell r="P208">
            <v>27128063</v>
          </cell>
          <cell r="Q208">
            <v>27444702</v>
          </cell>
          <cell r="R208">
            <v>27760267</v>
          </cell>
          <cell r="S208">
            <v>28077486</v>
          </cell>
          <cell r="T208">
            <v>28398155</v>
          </cell>
          <cell r="U208">
            <v>28725263</v>
          </cell>
          <cell r="V208">
            <v>29060371</v>
          </cell>
          <cell r="W208">
            <v>29403617</v>
          </cell>
          <cell r="X208">
            <v>29752202</v>
          </cell>
          <cell r="Y208">
            <v>30101168</v>
          </cell>
          <cell r="Z208">
            <v>30443966</v>
          </cell>
          <cell r="AA208">
            <v>30775556</v>
          </cell>
        </row>
        <row r="209">
          <cell r="A209" t="str">
            <v>Vanuatu</v>
          </cell>
          <cell r="B209" t="str">
            <v>VUT</v>
          </cell>
          <cell r="C209" t="str">
            <v>VAN</v>
          </cell>
          <cell r="D209" t="str">
            <v>WPR</v>
          </cell>
          <cell r="E209" t="str">
            <v>Vatu</v>
          </cell>
          <cell r="F209">
            <v>93.513874000000001</v>
          </cell>
          <cell r="G209">
            <v>185074</v>
          </cell>
          <cell r="H209">
            <v>189544</v>
          </cell>
          <cell r="I209">
            <v>194555</v>
          </cell>
          <cell r="J209">
            <v>199968</v>
          </cell>
          <cell r="K209">
            <v>205561</v>
          </cell>
          <cell r="L209">
            <v>211170</v>
          </cell>
          <cell r="M209">
            <v>216760</v>
          </cell>
          <cell r="N209">
            <v>222377</v>
          </cell>
          <cell r="O209">
            <v>228041</v>
          </cell>
          <cell r="P209">
            <v>233790</v>
          </cell>
          <cell r="Q209">
            <v>239651</v>
          </cell>
          <cell r="R209">
            <v>245619</v>
          </cell>
          <cell r="S209">
            <v>251674</v>
          </cell>
          <cell r="T209">
            <v>257812</v>
          </cell>
          <cell r="U209">
            <v>264026</v>
          </cell>
          <cell r="V209">
            <v>270314</v>
          </cell>
          <cell r="W209">
            <v>276672</v>
          </cell>
          <cell r="X209">
            <v>283097</v>
          </cell>
          <cell r="Y209">
            <v>289588</v>
          </cell>
          <cell r="Z209">
            <v>296140</v>
          </cell>
          <cell r="AA209">
            <v>302751</v>
          </cell>
        </row>
        <row r="210">
          <cell r="A210" t="str">
            <v>Venezuela (Bolivarian Republic of)</v>
          </cell>
          <cell r="B210" t="str">
            <v>VEN</v>
          </cell>
          <cell r="C210" t="str">
            <v xml:space="preserve"> </v>
          </cell>
          <cell r="D210" t="str">
            <v>LAC</v>
          </cell>
          <cell r="E210" t="str">
            <v xml:space="preserve"> </v>
          </cell>
          <cell r="F210">
            <v>4.2892999999999999</v>
          </cell>
          <cell r="G210">
            <v>24348304</v>
          </cell>
          <cell r="H210">
            <v>24810691</v>
          </cell>
          <cell r="I210">
            <v>25273336</v>
          </cell>
          <cell r="J210">
            <v>25736393</v>
          </cell>
          <cell r="K210">
            <v>26199994</v>
          </cell>
          <cell r="L210">
            <v>26664122</v>
          </cell>
          <cell r="M210">
            <v>27128721</v>
          </cell>
          <cell r="N210">
            <v>27593427</v>
          </cell>
          <cell r="O210">
            <v>28057485</v>
          </cell>
          <cell r="P210">
            <v>28519913</v>
          </cell>
          <cell r="Q210">
            <v>28979857</v>
          </cell>
          <cell r="R210">
            <v>29436891</v>
          </cell>
          <cell r="S210">
            <v>29890694</v>
          </cell>
          <cell r="T210">
            <v>30340637</v>
          </cell>
          <cell r="U210">
            <v>30786062</v>
          </cell>
          <cell r="V210">
            <v>31226394</v>
          </cell>
          <cell r="W210">
            <v>31661182</v>
          </cell>
          <cell r="X210">
            <v>32090114</v>
          </cell>
          <cell r="Y210">
            <v>32512942</v>
          </cell>
          <cell r="Z210">
            <v>32929501</v>
          </cell>
          <cell r="AA210">
            <v>33339611</v>
          </cell>
        </row>
        <row r="211">
          <cell r="A211" t="str">
            <v>Viet Nam</v>
          </cell>
          <cell r="B211" t="str">
            <v>VNM</v>
          </cell>
          <cell r="C211" t="str">
            <v>VTN</v>
          </cell>
          <cell r="D211" t="str">
            <v>WPR</v>
          </cell>
          <cell r="E211" t="str">
            <v>Dong</v>
          </cell>
          <cell r="F211">
            <v>20657.249</v>
          </cell>
          <cell r="G211">
            <v>78758010</v>
          </cell>
          <cell r="H211">
            <v>79629676</v>
          </cell>
          <cell r="I211">
            <v>80500625</v>
          </cell>
          <cell r="J211">
            <v>81377056</v>
          </cell>
          <cell r="K211">
            <v>82262996</v>
          </cell>
          <cell r="L211">
            <v>83161145</v>
          </cell>
          <cell r="M211">
            <v>84075580</v>
          </cell>
          <cell r="N211">
            <v>85007447</v>
          </cell>
          <cell r="O211">
            <v>85951912</v>
          </cell>
          <cell r="P211">
            <v>86901173</v>
          </cell>
          <cell r="Q211">
            <v>87848445</v>
          </cell>
          <cell r="R211">
            <v>88791996</v>
          </cell>
          <cell r="S211">
            <v>89730274</v>
          </cell>
          <cell r="T211">
            <v>90656550</v>
          </cell>
          <cell r="U211">
            <v>91562821</v>
          </cell>
          <cell r="V211">
            <v>92442560</v>
          </cell>
          <cell r="W211">
            <v>93292501</v>
          </cell>
          <cell r="X211">
            <v>94111051</v>
          </cell>
          <cell r="Y211">
            <v>94895613</v>
          </cell>
          <cell r="Z211">
            <v>95644111</v>
          </cell>
          <cell r="AA211">
            <v>96355053</v>
          </cell>
        </row>
        <row r="212">
          <cell r="A212" t="str">
            <v>Wallis and Futuna Islands</v>
          </cell>
          <cell r="B212" t="str">
            <v>WLF</v>
          </cell>
          <cell r="C212" t="str">
            <v xml:space="preserve"> </v>
          </cell>
          <cell r="D212" t="str">
            <v>WPR</v>
          </cell>
          <cell r="E212" t="str">
            <v xml:space="preserve"> </v>
          </cell>
          <cell r="F212">
            <v>85.833410999999998</v>
          </cell>
          <cell r="G212">
            <v>14499</v>
          </cell>
          <cell r="H212">
            <v>14503</v>
          </cell>
          <cell r="I212">
            <v>14477</v>
          </cell>
          <cell r="J212">
            <v>14424</v>
          </cell>
          <cell r="K212">
            <v>14345</v>
          </cell>
          <cell r="L212">
            <v>14247</v>
          </cell>
          <cell r="M212">
            <v>14128</v>
          </cell>
          <cell r="N212">
            <v>13989</v>
          </cell>
          <cell r="O212">
            <v>13843</v>
          </cell>
          <cell r="P212">
            <v>13698</v>
          </cell>
          <cell r="Q212">
            <v>13566</v>
          </cell>
          <cell r="R212">
            <v>13450</v>
          </cell>
          <cell r="S212">
            <v>13348</v>
          </cell>
          <cell r="T212">
            <v>13263</v>
          </cell>
          <cell r="U212">
            <v>13192</v>
          </cell>
          <cell r="V212">
            <v>13133</v>
          </cell>
          <cell r="W212">
            <v>13088</v>
          </cell>
          <cell r="X212">
            <v>13056</v>
          </cell>
          <cell r="Y212">
            <v>13038</v>
          </cell>
          <cell r="Z212">
            <v>13029</v>
          </cell>
          <cell r="AA212">
            <v>13027</v>
          </cell>
        </row>
        <row r="213">
          <cell r="A213" t="str">
            <v>West Bank and Gaza Strip</v>
          </cell>
          <cell r="B213" t="str">
            <v>PSE</v>
          </cell>
          <cell r="C213" t="str">
            <v>OPT</v>
          </cell>
          <cell r="D213" t="str">
            <v>EMR</v>
          </cell>
          <cell r="E213">
            <v>0</v>
          </cell>
          <cell r="F213">
            <v>1.4084506999999999</v>
          </cell>
          <cell r="G213">
            <v>3198560</v>
          </cell>
          <cell r="H213">
            <v>3284920</v>
          </cell>
          <cell r="I213">
            <v>3356379</v>
          </cell>
          <cell r="J213">
            <v>3419418</v>
          </cell>
          <cell r="K213">
            <v>3483483</v>
          </cell>
          <cell r="L213">
            <v>3555582</v>
          </cell>
          <cell r="M213">
            <v>3637689</v>
          </cell>
          <cell r="N213">
            <v>3728259</v>
          </cell>
          <cell r="O213">
            <v>3826546</v>
          </cell>
          <cell r="P213">
            <v>3930672</v>
          </cell>
          <cell r="Q213">
            <v>4039192</v>
          </cell>
          <cell r="R213">
            <v>4152369</v>
          </cell>
          <cell r="S213">
            <v>4270791</v>
          </cell>
          <cell r="T213">
            <v>4393572</v>
          </cell>
          <cell r="U213">
            <v>4519541</v>
          </cell>
          <cell r="V213">
            <v>4647783</v>
          </cell>
          <cell r="W213">
            <v>4777860</v>
          </cell>
          <cell r="X213">
            <v>4909739</v>
          </cell>
          <cell r="Y213">
            <v>5043404</v>
          </cell>
          <cell r="Z213">
            <v>5178998</v>
          </cell>
          <cell r="AA213">
            <v>5316576</v>
          </cell>
        </row>
        <row r="214">
          <cell r="A214" t="str">
            <v>Yemen</v>
          </cell>
          <cell r="B214" t="str">
            <v>YEM</v>
          </cell>
          <cell r="C214" t="str">
            <v>YEM</v>
          </cell>
          <cell r="D214" t="str">
            <v>EMR</v>
          </cell>
          <cell r="E214" t="str">
            <v>Rial</v>
          </cell>
          <cell r="F214">
            <v>215.35624999999999</v>
          </cell>
          <cell r="G214">
            <v>17723186</v>
          </cell>
          <cell r="H214">
            <v>18266008</v>
          </cell>
          <cell r="I214">
            <v>18831819</v>
          </cell>
          <cell r="J214">
            <v>19419710</v>
          </cell>
          <cell r="K214">
            <v>20026117</v>
          </cell>
          <cell r="L214">
            <v>20648643</v>
          </cell>
          <cell r="M214">
            <v>21288070</v>
          </cell>
          <cell r="N214">
            <v>21946990</v>
          </cell>
          <cell r="O214">
            <v>22626595</v>
          </cell>
          <cell r="P214">
            <v>23328214</v>
          </cell>
          <cell r="Q214">
            <v>24052514</v>
          </cell>
          <cell r="R214">
            <v>24799880</v>
          </cell>
          <cell r="S214">
            <v>25569263</v>
          </cell>
          <cell r="T214">
            <v>26358020</v>
          </cell>
          <cell r="U214">
            <v>27162547</v>
          </cell>
          <cell r="V214">
            <v>27979955</v>
          </cell>
          <cell r="W214">
            <v>28809089</v>
          </cell>
          <cell r="X214">
            <v>29649679</v>
          </cell>
          <cell r="Y214">
            <v>30500779</v>
          </cell>
          <cell r="Z214">
            <v>31361619</v>
          </cell>
          <cell r="AA214">
            <v>32231514</v>
          </cell>
        </row>
        <row r="215">
          <cell r="A215" t="str">
            <v>Zambia</v>
          </cell>
          <cell r="B215" t="str">
            <v>ZMB</v>
          </cell>
          <cell r="C215" t="str">
            <v>ZAM</v>
          </cell>
          <cell r="D215" t="str">
            <v>AFRhigh</v>
          </cell>
          <cell r="E215" t="str">
            <v>Kwacha</v>
          </cell>
          <cell r="F215">
            <v>4860.6655000000001</v>
          </cell>
          <cell r="G215">
            <v>10201562</v>
          </cell>
          <cell r="H215">
            <v>10449825</v>
          </cell>
          <cell r="I215">
            <v>10693471</v>
          </cell>
          <cell r="J215">
            <v>10938261</v>
          </cell>
          <cell r="K215">
            <v>11192422</v>
          </cell>
          <cell r="L215">
            <v>11462365</v>
          </cell>
          <cell r="M215">
            <v>11750105</v>
          </cell>
          <cell r="N215">
            <v>12055384</v>
          </cell>
          <cell r="O215">
            <v>12379612</v>
          </cell>
          <cell r="P215">
            <v>12723746</v>
          </cell>
          <cell r="Q215">
            <v>13088570</v>
          </cell>
          <cell r="R215">
            <v>13474959</v>
          </cell>
          <cell r="S215">
            <v>13883577</v>
          </cell>
          <cell r="T215">
            <v>14314515</v>
          </cell>
          <cell r="U215">
            <v>14767550</v>
          </cell>
          <cell r="V215">
            <v>15242283</v>
          </cell>
          <cell r="W215">
            <v>15739219</v>
          </cell>
          <cell r="X215">
            <v>16257948</v>
          </cell>
          <cell r="Y215">
            <v>16795995</v>
          </cell>
          <cell r="Z215">
            <v>17350052</v>
          </cell>
          <cell r="AA215">
            <v>17917780</v>
          </cell>
        </row>
        <row r="216">
          <cell r="A216" t="str">
            <v>Zimbabwe</v>
          </cell>
          <cell r="B216" t="str">
            <v>ZWE</v>
          </cell>
          <cell r="C216" t="str">
            <v>ZIM</v>
          </cell>
          <cell r="D216" t="str">
            <v>AFRhigh</v>
          </cell>
          <cell r="E216" t="str">
            <v>Zimbabwe Dollar</v>
          </cell>
          <cell r="F216">
            <v>1</v>
          </cell>
          <cell r="G216">
            <v>12509477</v>
          </cell>
          <cell r="H216">
            <v>12575015</v>
          </cell>
          <cell r="I216">
            <v>12607791</v>
          </cell>
          <cell r="J216">
            <v>12612956</v>
          </cell>
          <cell r="K216">
            <v>12597877</v>
          </cell>
          <cell r="L216">
            <v>12570686</v>
          </cell>
          <cell r="M216">
            <v>12529655</v>
          </cell>
          <cell r="N216">
            <v>12481245</v>
          </cell>
          <cell r="O216">
            <v>12451543</v>
          </cell>
          <cell r="P216">
            <v>12473992</v>
          </cell>
          <cell r="Q216">
            <v>12571454</v>
          </cell>
          <cell r="R216">
            <v>12754378</v>
          </cell>
          <cell r="S216">
            <v>13013678</v>
          </cell>
          <cell r="T216">
            <v>13327925</v>
          </cell>
          <cell r="U216">
            <v>13665123</v>
          </cell>
          <cell r="V216">
            <v>14000603</v>
          </cell>
          <cell r="W216">
            <v>14328567</v>
          </cell>
          <cell r="X216">
            <v>14651912</v>
          </cell>
          <cell r="Y216">
            <v>14964951</v>
          </cell>
          <cell r="Z216">
            <v>15263183</v>
          </cell>
          <cell r="AA216">
            <v>15543459</v>
          </cell>
        </row>
        <row r="217">
          <cell r="A217" t="str">
            <v>Tubercoland AFR</v>
          </cell>
          <cell r="B217" t="str">
            <v>TBL</v>
          </cell>
          <cell r="C217" t="str">
            <v>TBL</v>
          </cell>
          <cell r="D217" t="str">
            <v>AFRhigh</v>
          </cell>
          <cell r="E217" t="str">
            <v>Tuberco Pocak</v>
          </cell>
          <cell r="F217">
            <v>240</v>
          </cell>
          <cell r="G217">
            <v>29604193.096758548</v>
          </cell>
          <cell r="H217">
            <v>30492318.889661305</v>
          </cell>
          <cell r="I217">
            <v>31407088.456351146</v>
          </cell>
          <cell r="J217">
            <v>32349301.110041682</v>
          </cell>
          <cell r="K217">
            <v>33319780.143342935</v>
          </cell>
          <cell r="L217">
            <v>34319373.547643222</v>
          </cell>
          <cell r="M217">
            <v>35348954.754072517</v>
          </cell>
          <cell r="N217">
            <v>36409423.39669469</v>
          </cell>
          <cell r="O217">
            <v>37501706.09859553</v>
          </cell>
          <cell r="P217">
            <v>38626757.281553395</v>
          </cell>
          <cell r="Q217">
            <v>39785560</v>
          </cell>
          <cell r="R217">
            <v>40541485.639999993</v>
          </cell>
          <cell r="S217">
            <v>41311773.867159992</v>
          </cell>
          <cell r="T217">
            <v>42096697.570636027</v>
          </cell>
          <cell r="U217">
            <v>42896534.824478105</v>
          </cell>
          <cell r="V217">
            <v>43711568.986143187</v>
          </cell>
          <cell r="W217">
            <v>44542088.796879902</v>
          </cell>
          <cell r="X217">
            <v>45388388.484020613</v>
          </cell>
          <cell r="Y217">
            <v>46250767.865217</v>
          </cell>
          <cell r="Z217">
            <v>47129532.454656117</v>
          </cell>
          <cell r="AA217">
            <v>48024993.571294576</v>
          </cell>
        </row>
        <row r="218">
          <cell r="A218" t="str">
            <v>Tubercoland EUR</v>
          </cell>
          <cell r="B218" t="str">
            <v>TBE</v>
          </cell>
          <cell r="C218" t="str">
            <v>TBLE</v>
          </cell>
          <cell r="D218" t="str">
            <v>EEUR</v>
          </cell>
          <cell r="E218" t="str">
            <v>Tuberco Pocak</v>
          </cell>
          <cell r="F218">
            <v>240</v>
          </cell>
          <cell r="G218">
            <v>29604193.096758548</v>
          </cell>
          <cell r="H218">
            <v>30492318.889661305</v>
          </cell>
          <cell r="I218">
            <v>31407088.456351146</v>
          </cell>
          <cell r="J218">
            <v>32349301.110041682</v>
          </cell>
          <cell r="K218">
            <v>33319780.143342935</v>
          </cell>
          <cell r="L218">
            <v>34319373.547643222</v>
          </cell>
          <cell r="M218">
            <v>35348954.754072517</v>
          </cell>
          <cell r="N218">
            <v>36409423.39669469</v>
          </cell>
          <cell r="O218">
            <v>37501706.09859553</v>
          </cell>
          <cell r="P218">
            <v>38626757.281553395</v>
          </cell>
          <cell r="Q218">
            <v>39785560</v>
          </cell>
          <cell r="R218">
            <v>40541485.639999993</v>
          </cell>
          <cell r="S218">
            <v>41311773.867159992</v>
          </cell>
          <cell r="T218">
            <v>42096697.570636027</v>
          </cell>
          <cell r="U218">
            <v>42896534.824478105</v>
          </cell>
          <cell r="V218">
            <v>43711568.986143187</v>
          </cell>
          <cell r="W218">
            <v>44542088.796879902</v>
          </cell>
          <cell r="X218">
            <v>45388388.484020613</v>
          </cell>
          <cell r="Y218">
            <v>46250767.865217</v>
          </cell>
          <cell r="Z218">
            <v>47129532.454656117</v>
          </cell>
          <cell r="AA218">
            <v>48024993.571294576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96">
          <cell r="B296">
            <v>10</v>
          </cell>
        </row>
        <row r="297">
          <cell r="B297">
            <v>5</v>
          </cell>
        </row>
        <row r="298">
          <cell r="B298">
            <v>10</v>
          </cell>
        </row>
        <row r="301">
          <cell r="B301">
            <v>5</v>
          </cell>
        </row>
        <row r="302">
          <cell r="B302">
            <v>10</v>
          </cell>
        </row>
        <row r="303">
          <cell r="B303">
            <v>10</v>
          </cell>
        </row>
        <row r="304">
          <cell r="B304">
            <v>5</v>
          </cell>
        </row>
        <row r="305">
          <cell r="B305">
            <v>10</v>
          </cell>
        </row>
        <row r="317">
          <cell r="A317" t="str">
            <v>Peru</v>
          </cell>
        </row>
        <row r="318">
          <cell r="A318" t="str">
            <v>Estonia</v>
          </cell>
        </row>
        <row r="319">
          <cell r="A319" t="str">
            <v>Philippines</v>
          </cell>
        </row>
        <row r="320">
          <cell r="A320" t="str">
            <v>Russian Federation</v>
          </cell>
        </row>
        <row r="322">
          <cell r="A322" t="str">
            <v>Lab packages</v>
          </cell>
          <cell r="B322" t="str">
            <v>Value</v>
          </cell>
        </row>
        <row r="323">
          <cell r="A323">
            <v>1</v>
          </cell>
          <cell r="B323">
            <v>0</v>
          </cell>
        </row>
        <row r="324">
          <cell r="A324" t="str">
            <v>Cost of equipment maintenance and repair per DST lab</v>
          </cell>
          <cell r="B324">
            <v>1000</v>
          </cell>
        </row>
        <row r="325">
          <cell r="A325" t="str">
            <v>Cost of equipment maintenance/reparation per culture lab</v>
          </cell>
          <cell r="B325">
            <v>1000</v>
          </cell>
        </row>
        <row r="326">
          <cell r="A326" t="str">
            <v>Cost of equipment maintenance/reparation per microscopy lab</v>
          </cell>
          <cell r="B326">
            <v>200</v>
          </cell>
        </row>
        <row r="327">
          <cell r="A327" t="str">
            <v>Cost of establish new culture laboratory</v>
          </cell>
          <cell r="B327">
            <v>30000</v>
          </cell>
        </row>
        <row r="328">
          <cell r="A328" t="str">
            <v>Cost of establish new DST lab</v>
          </cell>
          <cell r="B328">
            <v>60000</v>
          </cell>
        </row>
        <row r="329">
          <cell r="A329" t="str">
            <v>Cost of establishing new microscopy centres</v>
          </cell>
          <cell r="B329">
            <v>15000</v>
          </cell>
        </row>
        <row r="330">
          <cell r="A330" t="str">
            <v>Cost of procurement and distribution of lab supplies and reagents per one culture</v>
          </cell>
          <cell r="B330">
            <v>3</v>
          </cell>
        </row>
        <row r="331">
          <cell r="A331" t="str">
            <v>Cost of procurement and distribution of lab supplies and reagents per one smear</v>
          </cell>
          <cell r="B331">
            <v>1</v>
          </cell>
        </row>
        <row r="332">
          <cell r="A332" t="str">
            <v xml:space="preserve">Cost of procurement and distribution of lab supplies and reagents per one strain </v>
          </cell>
          <cell r="B332">
            <v>15</v>
          </cell>
        </row>
        <row r="333">
          <cell r="A333" t="str">
            <v>Cost of standard equipment needed for one culture laboratory</v>
          </cell>
          <cell r="B333">
            <v>110120</v>
          </cell>
        </row>
        <row r="334">
          <cell r="A334" t="str">
            <v>Cost of standard equipment needed for one DST laboratory</v>
          </cell>
          <cell r="B334">
            <v>120616</v>
          </cell>
        </row>
        <row r="335">
          <cell r="A335" t="str">
            <v>Cost of standard equipment needed for one microscopy lab, serving around 100 000 pop</v>
          </cell>
          <cell r="B335">
            <v>6200</v>
          </cell>
        </row>
        <row r="336">
          <cell r="A336" t="str">
            <v xml:space="preserve">Cost of upgrading/repair existing microscopy centres </v>
          </cell>
          <cell r="B336">
            <v>3500</v>
          </cell>
        </row>
        <row r="349">
          <cell r="A349" t="str">
            <v>Quick</v>
          </cell>
        </row>
        <row r="350">
          <cell r="A350" t="str">
            <v>Detailed</v>
          </cell>
        </row>
        <row r="358">
          <cell r="A358" t="str">
            <v>Not Started</v>
          </cell>
        </row>
        <row r="359">
          <cell r="A359" t="str">
            <v>Partially Completed</v>
          </cell>
        </row>
        <row r="360">
          <cell r="A360" t="str">
            <v>Completed</v>
          </cell>
        </row>
        <row r="363">
          <cell r="A363" t="str">
            <v>NTP</v>
          </cell>
        </row>
        <row r="364">
          <cell r="A364" t="str">
            <v>Other</v>
          </cell>
        </row>
        <row r="365">
          <cell r="A365" t="str">
            <v>NTP and Other</v>
          </cell>
        </row>
        <row r="368">
          <cell r="A368" t="str">
            <v>e_new_mdr_pcnt</v>
          </cell>
          <cell r="B368" t="str">
            <v>Estimated % of MDR-TB cases among new ss+ cases</v>
          </cell>
        </row>
        <row r="369">
          <cell r="A369" t="str">
            <v>e_ret_mdr_pcnt</v>
          </cell>
          <cell r="B369" t="str">
            <v>Estimated % of MDR-TB cases among retreatment cases</v>
          </cell>
        </row>
        <row r="370">
          <cell r="A370" t="str">
            <v>inc_MDR</v>
          </cell>
          <cell r="B370" t="str">
            <v>Number of MDR-TB cases among incident total TB cases</v>
          </cell>
        </row>
        <row r="371">
          <cell r="A371" t="str">
            <v>e_area</v>
          </cell>
          <cell r="B371" t="str">
            <v>Area (sq km)</v>
          </cell>
        </row>
        <row r="372">
          <cell r="A372" t="str">
            <v>e_inc</v>
          </cell>
          <cell r="B372" t="str">
            <v>TB Incidence rate</v>
          </cell>
        </row>
        <row r="373">
          <cell r="A373" t="str">
            <v>e_vctpmtct</v>
          </cell>
          <cell r="B373" t="str">
            <v>Estimated number of VCT and PMTCT clients testing positive</v>
          </cell>
        </row>
        <row r="374">
          <cell r="A374" t="str">
            <v>e_prop_Regmdr</v>
          </cell>
          <cell r="B374" t="str">
            <v>Estimated proportion of regional MDR-TB cases accounted for by the country</v>
          </cell>
        </row>
        <row r="375">
          <cell r="A375" t="str">
            <v>hivtest_pos</v>
          </cell>
          <cell r="B375" t="str">
            <v>Estimated number of TB HIV+ patients</v>
          </cell>
        </row>
        <row r="376">
          <cell r="A376" t="str">
            <v>hiv_art</v>
          </cell>
          <cell r="B376" t="str">
            <v>Estimated number of TB HIV+ patients enrolled on ART</v>
          </cell>
        </row>
        <row r="377">
          <cell r="A377" t="str">
            <v>new_sp</v>
          </cell>
          <cell r="B377" t="str">
            <v>Total new pulmonary smear-positive cases notified</v>
          </cell>
        </row>
        <row r="378">
          <cell r="A378" t="str">
            <v>new_sn_other</v>
          </cell>
          <cell r="B378" t="str">
            <v>Total new pulmonary smear-negative, other and unknown cases notified</v>
          </cell>
        </row>
        <row r="379">
          <cell r="A379" t="str">
            <v>new_ep</v>
          </cell>
          <cell r="B379" t="str">
            <v>Total new extrapulmonary cases notified</v>
          </cell>
        </row>
        <row r="380">
          <cell r="A380" t="str">
            <v>bf_tx_sp</v>
          </cell>
          <cell r="B380" t="str">
            <v>Expected number of new smear-positive patients to be treated with this budget</v>
          </cell>
        </row>
        <row r="381">
          <cell r="A381" t="str">
            <v>bf_tx_snep</v>
          </cell>
          <cell r="B381" t="str">
            <v>Expected number of new smear-negative/extra-pulmonary patients to be treated with this budget</v>
          </cell>
        </row>
        <row r="382">
          <cell r="A382" t="str">
            <v>c_ret</v>
          </cell>
          <cell r="B382" t="str">
            <v>Total number of retreatment cases (notified and projected)</v>
          </cell>
        </row>
        <row r="383">
          <cell r="A383" t="str">
            <v>c_new_sp_tsr</v>
          </cell>
          <cell r="B383" t="str">
            <v>Treatment success rates among new smear positive cases (%)</v>
          </cell>
        </row>
        <row r="384">
          <cell r="A384" t="str">
            <v>hiv_test_prop</v>
          </cell>
          <cell r="B384" t="str">
            <v>Proportion of DOTS TB cases tested for HIV surveillance</v>
          </cell>
        </row>
        <row r="385">
          <cell r="A385" t="str">
            <v>hiv_scrn_prop</v>
          </cell>
          <cell r="B385" t="str">
            <v xml:space="preserve">Proportion of PLWHA screened for TB </v>
          </cell>
        </row>
        <row r="386">
          <cell r="A386" t="str">
            <v>hiv_care_prop</v>
          </cell>
          <cell r="B386" t="str">
            <v>Proportion of HIV+TB patients receiving care and support</v>
          </cell>
        </row>
        <row r="387">
          <cell r="A387" t="str">
            <v>hiv_cpt_prop</v>
          </cell>
          <cell r="B387" t="str">
            <v>Proportion of HIV+TB patients completing 6 months of CPT (only)</v>
          </cell>
        </row>
        <row r="388">
          <cell r="A388" t="str">
            <v>hiv_tbcollab_prop</v>
          </cell>
          <cell r="B388" t="str">
            <v>Proportion of total population to be covered by collaborative TB/HIV activities</v>
          </cell>
        </row>
        <row r="389">
          <cell r="A389" t="str">
            <v>hiv_ipt_prop</v>
          </cell>
          <cell r="B389" t="str">
            <v xml:space="preserve">Proportion of newly diagnosed PLWHA, no TB, completing IPT </v>
          </cell>
        </row>
        <row r="390">
          <cell r="A390" t="str">
            <v>hiv_counsel_prop</v>
          </cell>
          <cell r="B390" t="str">
            <v>Proportion of TB patients tested for HIV and counseled</v>
          </cell>
        </row>
        <row r="391">
          <cell r="A391" t="str">
            <v>c_salary_pa_asst</v>
          </cell>
          <cell r="B391" t="str">
            <v>Annual contract amount of assistant</v>
          </cell>
        </row>
        <row r="392">
          <cell r="A392" t="str">
            <v>c_salary_pa_cons</v>
          </cell>
          <cell r="B392" t="str">
            <v>Annual contract amount of consultant</v>
          </cell>
        </row>
        <row r="393">
          <cell r="A393" t="str">
            <v>c_salary_pa_superv</v>
          </cell>
          <cell r="B393" t="str">
            <v>Annual contract amount of peripheral supervisor</v>
          </cell>
        </row>
        <row r="394">
          <cell r="A394" t="str">
            <v>c_salary_pa_focal</v>
          </cell>
          <cell r="B394" t="str">
            <v>Annual contract amount of senior focal point</v>
          </cell>
        </row>
        <row r="395">
          <cell r="A395" t="str">
            <v>uc_hiv_tb_screen</v>
          </cell>
          <cell r="B395" t="str">
            <v xml:space="preserve">Cost for TB screening among PLWHA, per person screened </v>
          </cell>
        </row>
        <row r="396">
          <cell r="A396" t="str">
            <v>uc_hiv_cpt</v>
          </cell>
          <cell r="B396" t="str">
            <v>Cost of CPT for HIV+ TB patients, per 6 person months</v>
          </cell>
        </row>
        <row r="397">
          <cell r="A397" t="str">
            <v>uc_hiv_prevent</v>
          </cell>
          <cell r="B397" t="str">
            <v>Cost of HIV prevention, per TB patient treated</v>
          </cell>
        </row>
        <row r="398">
          <cell r="A398" t="str">
            <v>uc_hiv_surveil</v>
          </cell>
          <cell r="B398" t="str">
            <v>Cost of HIV surveillance among TB patients, per TB patient tested</v>
          </cell>
        </row>
        <row r="399">
          <cell r="A399" t="str">
            <v>uc_hiv_ipt</v>
          </cell>
          <cell r="B399" t="str">
            <v>Cost of IPT, per 6 person months of treatment</v>
          </cell>
        </row>
        <row r="400">
          <cell r="A400" t="str">
            <v>uc_smear</v>
          </cell>
          <cell r="B400" t="str">
            <v>Unit cost for one smear</v>
          </cell>
        </row>
        <row r="401">
          <cell r="A401" t="str">
            <v>uc_xray</v>
          </cell>
          <cell r="B401" t="str">
            <v>Unit cost for one x-ray</v>
          </cell>
        </row>
        <row r="402">
          <cell r="A402" t="str">
            <v>uc_hivtest</v>
          </cell>
          <cell r="B402" t="str">
            <v>Cost of HIV testing and counseling for TB patients, per TB patient tested</v>
          </cell>
        </row>
        <row r="403">
          <cell r="A403" t="str">
            <v>bf_acsm_req</v>
          </cell>
          <cell r="B403" t="str">
            <v>ACSM</v>
          </cell>
        </row>
        <row r="404">
          <cell r="A404" t="str">
            <v>bf_tbhiv_req</v>
          </cell>
          <cell r="B404" t="str">
            <v>Collaborative TB/HIV activities</v>
          </cell>
        </row>
        <row r="405">
          <cell r="A405" t="str">
            <v>bf_ctbc_req</v>
          </cell>
          <cell r="B405" t="str">
            <v>Community involvement in TB control</v>
          </cell>
        </row>
        <row r="406">
          <cell r="A406" t="str">
            <v>bf_fld_req</v>
          </cell>
          <cell r="B406" t="str">
            <v>First-line drugs</v>
          </cell>
        </row>
        <row r="407">
          <cell r="A407" t="str">
            <v>e_gni_pc</v>
          </cell>
          <cell r="B407" t="str">
            <v>GNI per capita</v>
          </cell>
        </row>
        <row r="408">
          <cell r="A408" t="str">
            <v>bf_lab_req</v>
          </cell>
          <cell r="B408" t="str">
            <v>Laboratory supplies and equipment for smears, culture and DST</v>
          </cell>
        </row>
        <row r="409">
          <cell r="A409" t="str">
            <v>bf_mdrmgt_req</v>
          </cell>
          <cell r="B409" t="str">
            <v>Management of MDR-TB (excluding second-line drugs)</v>
          </cell>
        </row>
        <row r="410">
          <cell r="A410" t="str">
            <v>bf_or_req</v>
          </cell>
          <cell r="B410" t="str">
            <v>Operational research</v>
          </cell>
        </row>
        <row r="411">
          <cell r="A411" t="str">
            <v>bf_oth_req</v>
          </cell>
          <cell r="B411" t="str">
            <v>Other</v>
          </cell>
        </row>
        <row r="412">
          <cell r="A412" t="str">
            <v>bf_pal_req</v>
          </cell>
          <cell r="B412" t="str">
            <v>PAL</v>
          </cell>
        </row>
        <row r="413">
          <cell r="A413" t="str">
            <v>bf_ppm_req</v>
          </cell>
          <cell r="B413" t="str">
            <v>PPM/ISTC</v>
          </cell>
        </row>
        <row r="414">
          <cell r="A414" t="str">
            <v>bf_prgmgt_req</v>
          </cell>
          <cell r="B414" t="str">
            <v>Routine programme management and supervision activities</v>
          </cell>
        </row>
        <row r="415">
          <cell r="A415" t="str">
            <v>bf_sld_req</v>
          </cell>
          <cell r="B415" t="str">
            <v>Second-line drugs</v>
          </cell>
        </row>
        <row r="416">
          <cell r="A416" t="str">
            <v>bf_staff_req</v>
          </cell>
          <cell r="B416" t="str">
            <v>Staff working for TB control (central unit and subnational)</v>
          </cell>
        </row>
        <row r="417">
          <cell r="A417" t="str">
            <v>bf_srvy_req</v>
          </cell>
          <cell r="B417" t="str">
            <v>Surveys to measure TB burden and impact of TB control</v>
          </cell>
        </row>
        <row r="418">
          <cell r="A418" t="str">
            <v>uc_inpatient_prim</v>
          </cell>
          <cell r="B418" t="str">
            <v>unit cost per bedday, primary</v>
          </cell>
        </row>
        <row r="419">
          <cell r="A419" t="str">
            <v>uc_inpatient_secon</v>
          </cell>
          <cell r="B419" t="str">
            <v>unit cost per bedday, secondary</v>
          </cell>
        </row>
        <row r="420">
          <cell r="A420" t="str">
            <v>uc_inpatient_tert</v>
          </cell>
          <cell r="B420" t="str">
            <v>unit cost per bedday, tertiary</v>
          </cell>
        </row>
        <row r="421">
          <cell r="A421" t="str">
            <v>uc_oupatient</v>
          </cell>
          <cell r="B421" t="str">
            <v>Unit cost per outpatient visit</v>
          </cell>
        </row>
        <row r="422">
          <cell r="A422" t="str">
            <v>c_hiv_art_cpt</v>
          </cell>
          <cell r="B422" t="str">
            <v>Cost of ART (and CPT) for HIV+ TB patients, per 6 person months</v>
          </cell>
        </row>
        <row r="423">
          <cell r="A423" t="str">
            <v>e_fld</v>
          </cell>
          <cell r="B423" t="str">
            <v>First-line drugs</v>
          </cell>
        </row>
        <row r="424">
          <cell r="A424" t="str">
            <v>bf_staff</v>
          </cell>
          <cell r="B424" t="str">
            <v>Staff working for TB control (central unit and subnational)</v>
          </cell>
        </row>
        <row r="425">
          <cell r="A425" t="str">
            <v>e_prgmgt</v>
          </cell>
          <cell r="B425" t="str">
            <v>Routine programme management and supervision activities</v>
          </cell>
        </row>
        <row r="426">
          <cell r="A426" t="str">
            <v>e_lab</v>
          </cell>
          <cell r="B426" t="str">
            <v>Laboratory supplies and equipment for smears, culture and DST</v>
          </cell>
        </row>
        <row r="427">
          <cell r="A427" t="str">
            <v>e_pal</v>
          </cell>
          <cell r="B427" t="str">
            <v>PAL</v>
          </cell>
        </row>
        <row r="428">
          <cell r="A428" t="str">
            <v>e_new_mdr_pcnt</v>
          </cell>
          <cell r="B428" t="str">
            <v>Estimated % of MDR-TB cases among new ss+ cases</v>
          </cell>
        </row>
        <row r="429">
          <cell r="A429" t="str">
            <v>e_ret_mdr_pcnt</v>
          </cell>
          <cell r="B429" t="str">
            <v>Estimated % of MDR-TB cases among retreatment cases</v>
          </cell>
        </row>
        <row r="430">
          <cell r="A430" t="str">
            <v>inc_MDR</v>
          </cell>
          <cell r="B430" t="str">
            <v>Number of MDR-TB cases among incident total TB cases</v>
          </cell>
        </row>
        <row r="431">
          <cell r="A431" t="str">
            <v>e_area</v>
          </cell>
          <cell r="B431" t="str">
            <v>Area (sq km)</v>
          </cell>
        </row>
        <row r="432">
          <cell r="A432" t="str">
            <v>e_inc</v>
          </cell>
          <cell r="B432" t="str">
            <v>TB Incidence rate</v>
          </cell>
        </row>
        <row r="433">
          <cell r="A433" t="str">
            <v>e_vctpmtct</v>
          </cell>
          <cell r="B433" t="str">
            <v>Estimated number of VCT and PMTCT clients testing positive</v>
          </cell>
        </row>
        <row r="434">
          <cell r="A434" t="str">
            <v>e_prop_Regmdr</v>
          </cell>
          <cell r="B434" t="str">
            <v>Estimated proportion of regional MDR-TB cases accounted for by the country</v>
          </cell>
        </row>
        <row r="435">
          <cell r="A435" t="str">
            <v>hivtest_pos</v>
          </cell>
          <cell r="B435" t="str">
            <v>Estimated number of TB HIV+ patients</v>
          </cell>
        </row>
        <row r="436">
          <cell r="A436" t="str">
            <v>hiv_art</v>
          </cell>
          <cell r="B436" t="str">
            <v>Estimated number of TB HIV+ patients enrolled on ART</v>
          </cell>
        </row>
        <row r="437">
          <cell r="A437" t="str">
            <v>bf_tx_sp</v>
          </cell>
          <cell r="B437" t="str">
            <v>Expected number of new smear-positive patients to be treated with this budget</v>
          </cell>
        </row>
        <row r="438">
          <cell r="A438" t="str">
            <v>bf_tx_snep</v>
          </cell>
          <cell r="B438" t="str">
            <v>Expected number of new smear-negative/extra-pulmonary patients to be treated with this budget</v>
          </cell>
        </row>
        <row r="439">
          <cell r="A439" t="str">
            <v>c_ret</v>
          </cell>
          <cell r="B439" t="str">
            <v>Total number of retreatment cases (notified and projected)</v>
          </cell>
        </row>
        <row r="440">
          <cell r="A440" t="str">
            <v>c_new_sp_tsr</v>
          </cell>
          <cell r="B440" t="str">
            <v>Treatment success rates among new smear positive cases (%)</v>
          </cell>
        </row>
        <row r="441">
          <cell r="A441" t="str">
            <v>hiv_test_prop</v>
          </cell>
          <cell r="B441" t="str">
            <v>Proportion of DOTS TB cases tested for HIV surveillance</v>
          </cell>
        </row>
        <row r="442">
          <cell r="A442" t="str">
            <v>hiv_scrn_prop</v>
          </cell>
          <cell r="B442" t="str">
            <v xml:space="preserve">Proportion of PLWHA screened for TB </v>
          </cell>
        </row>
        <row r="443">
          <cell r="A443" t="str">
            <v>hiv_care_prop</v>
          </cell>
          <cell r="B443" t="str">
            <v>Proportion of HIV+TB patients receiving care and support</v>
          </cell>
        </row>
        <row r="444">
          <cell r="A444" t="str">
            <v>hiv_cpt_prop</v>
          </cell>
          <cell r="B444" t="str">
            <v>Proportion of HIV+TB patients completing 6 months of CPT (only)</v>
          </cell>
        </row>
      </sheetData>
      <sheetData sheetId="10"/>
      <sheetData sheetId="11">
        <row r="8">
          <cell r="C8" t="str">
            <v>6 (October 2012)</v>
          </cell>
        </row>
      </sheetData>
      <sheetData sheetId="12">
        <row r="9">
          <cell r="G9" t="str">
            <v>South Africa</v>
          </cell>
          <cell r="K9" t="str">
            <v>ZAF</v>
          </cell>
          <cell r="L9" t="str">
            <v>AFRhigh</v>
          </cell>
        </row>
      </sheetData>
      <sheetData sheetId="13"/>
      <sheetData sheetId="14"/>
      <sheetData sheetId="15"/>
      <sheetData sheetId="16">
        <row r="1">
          <cell r="I1">
            <v>3</v>
          </cell>
        </row>
      </sheetData>
      <sheetData sheetId="17">
        <row r="10">
          <cell r="D10">
            <v>1</v>
          </cell>
        </row>
        <row r="95">
          <cell r="C95">
            <v>1581</v>
          </cell>
        </row>
        <row r="96">
          <cell r="C96">
            <v>5000</v>
          </cell>
        </row>
        <row r="97">
          <cell r="C97">
            <v>10</v>
          </cell>
        </row>
        <row r="98">
          <cell r="C98">
            <v>313</v>
          </cell>
        </row>
        <row r="99">
          <cell r="C99">
            <v>43</v>
          </cell>
        </row>
        <row r="100">
          <cell r="C100">
            <v>323</v>
          </cell>
        </row>
        <row r="101">
          <cell r="C101">
            <v>10</v>
          </cell>
        </row>
        <row r="102">
          <cell r="C102">
            <v>20</v>
          </cell>
        </row>
        <row r="103">
          <cell r="C103">
            <v>1600</v>
          </cell>
        </row>
        <row r="109">
          <cell r="C109">
            <v>23900</v>
          </cell>
        </row>
        <row r="110">
          <cell r="C110">
            <v>45.695100000000004</v>
          </cell>
        </row>
        <row r="113">
          <cell r="C113">
            <v>91.390200000000007</v>
          </cell>
        </row>
        <row r="114">
          <cell r="C114">
            <v>38.771599999999999</v>
          </cell>
        </row>
        <row r="115">
          <cell r="C115">
            <v>37.44</v>
          </cell>
        </row>
        <row r="116">
          <cell r="C116">
            <v>450</v>
          </cell>
        </row>
        <row r="117">
          <cell r="C117">
            <v>643</v>
          </cell>
        </row>
        <row r="118">
          <cell r="C118">
            <v>329</v>
          </cell>
        </row>
        <row r="119">
          <cell r="C119">
            <v>33</v>
          </cell>
        </row>
        <row r="120">
          <cell r="C120">
            <v>2</v>
          </cell>
        </row>
        <row r="121">
          <cell r="C121">
            <v>20</v>
          </cell>
        </row>
        <row r="122">
          <cell r="C122">
            <v>701</v>
          </cell>
        </row>
        <row r="123">
          <cell r="C123">
            <v>1080</v>
          </cell>
        </row>
        <row r="124">
          <cell r="C124">
            <v>65.0809</v>
          </cell>
        </row>
        <row r="125">
          <cell r="C125">
            <v>77</v>
          </cell>
        </row>
        <row r="126">
          <cell r="C126">
            <v>77</v>
          </cell>
        </row>
        <row r="127">
          <cell r="C127">
            <v>318</v>
          </cell>
        </row>
        <row r="130">
          <cell r="C130">
            <v>36</v>
          </cell>
        </row>
        <row r="131">
          <cell r="C131">
            <v>36</v>
          </cell>
        </row>
        <row r="132">
          <cell r="C132">
            <v>250</v>
          </cell>
        </row>
        <row r="133">
          <cell r="C133">
            <v>5</v>
          </cell>
        </row>
        <row r="134">
          <cell r="C134">
            <v>3</v>
          </cell>
        </row>
        <row r="135">
          <cell r="C135">
            <v>15.5</v>
          </cell>
        </row>
        <row r="136">
          <cell r="C136">
            <v>4</v>
          </cell>
        </row>
        <row r="145">
          <cell r="C145">
            <v>0.03</v>
          </cell>
        </row>
        <row r="151">
          <cell r="C151">
            <v>5</v>
          </cell>
        </row>
        <row r="152">
          <cell r="C152">
            <v>10</v>
          </cell>
        </row>
        <row r="155">
          <cell r="C155">
            <v>18.8</v>
          </cell>
        </row>
        <row r="156">
          <cell r="C156">
            <v>167</v>
          </cell>
        </row>
        <row r="157">
          <cell r="C157">
            <v>208</v>
          </cell>
        </row>
        <row r="160">
          <cell r="C160">
            <v>20</v>
          </cell>
        </row>
        <row r="161">
          <cell r="C161">
            <v>9.98</v>
          </cell>
        </row>
        <row r="163">
          <cell r="C163">
            <v>1.28</v>
          </cell>
        </row>
        <row r="176">
          <cell r="C176">
            <v>81.000411999999997</v>
          </cell>
        </row>
        <row r="179">
          <cell r="C179">
            <v>9.6455938000000003</v>
          </cell>
        </row>
        <row r="187">
          <cell r="C187">
            <v>9.6455938000000003</v>
          </cell>
        </row>
      </sheetData>
      <sheetData sheetId="18"/>
      <sheetData sheetId="19"/>
      <sheetData sheetId="20">
        <row r="1">
          <cell r="E1">
            <v>2</v>
          </cell>
        </row>
        <row r="2">
          <cell r="A2" t="str">
            <v>0.1 Patient support</v>
          </cell>
        </row>
        <row r="93">
          <cell r="E93">
            <v>0</v>
          </cell>
        </row>
      </sheetData>
      <sheetData sheetId="21">
        <row r="1">
          <cell r="E1">
            <v>2</v>
          </cell>
        </row>
        <row r="2">
          <cell r="A2" t="str">
            <v>2.1 First-line drugs procurement and management</v>
          </cell>
        </row>
        <row r="3">
          <cell r="E3">
            <v>1</v>
          </cell>
        </row>
        <row r="157">
          <cell r="E157">
            <v>0</v>
          </cell>
        </row>
      </sheetData>
      <sheetData sheetId="22">
        <row r="1">
          <cell r="E1">
            <v>2</v>
          </cell>
        </row>
        <row r="2">
          <cell r="A2" t="str">
            <v>5.1 M&amp;E</v>
          </cell>
        </row>
        <row r="3">
          <cell r="F3">
            <v>1</v>
          </cell>
        </row>
        <row r="348">
          <cell r="E348">
            <v>0</v>
          </cell>
        </row>
      </sheetData>
      <sheetData sheetId="23">
        <row r="1">
          <cell r="G1">
            <v>2</v>
          </cell>
        </row>
        <row r="2">
          <cell r="A2" t="str">
            <v>5.2 Programme management and supervision</v>
          </cell>
        </row>
        <row r="3">
          <cell r="G3">
            <v>1</v>
          </cell>
        </row>
        <row r="328">
          <cell r="D328">
            <v>0.03</v>
          </cell>
        </row>
        <row r="626">
          <cell r="E626">
            <v>0</v>
          </cell>
        </row>
      </sheetData>
      <sheetData sheetId="24">
        <row r="1">
          <cell r="I1">
            <v>2</v>
          </cell>
        </row>
        <row r="2">
          <cell r="A2" t="str">
            <v xml:space="preserve">6.1 HRD: Staff </v>
          </cell>
        </row>
        <row r="3">
          <cell r="I3">
            <v>1</v>
          </cell>
        </row>
        <row r="274">
          <cell r="G274">
            <v>0</v>
          </cell>
        </row>
      </sheetData>
      <sheetData sheetId="25">
        <row r="1">
          <cell r="H1">
            <v>2</v>
          </cell>
        </row>
        <row r="2">
          <cell r="A2" t="str">
            <v>6.2 HRD: International technical assistance</v>
          </cell>
        </row>
        <row r="3">
          <cell r="H3">
            <v>1</v>
          </cell>
        </row>
        <row r="78">
          <cell r="E78">
            <v>0</v>
          </cell>
        </row>
      </sheetData>
      <sheetData sheetId="26">
        <row r="2">
          <cell r="A2" t="str">
            <v>6.3 HRD: Training</v>
          </cell>
          <cell r="H2">
            <v>2</v>
          </cell>
        </row>
        <row r="4">
          <cell r="H4">
            <v>1</v>
          </cell>
        </row>
        <row r="949">
          <cell r="E949">
            <v>0</v>
          </cell>
        </row>
      </sheetData>
      <sheetData sheetId="27">
        <row r="1">
          <cell r="G1">
            <v>2</v>
          </cell>
        </row>
        <row r="2">
          <cell r="A2" t="str">
            <v>4.1 Collaborative TB/HIV activities</v>
          </cell>
        </row>
        <row r="3">
          <cell r="G3">
            <v>1</v>
          </cell>
        </row>
        <row r="423">
          <cell r="E423">
            <v>0</v>
          </cell>
        </row>
      </sheetData>
      <sheetData sheetId="28">
        <row r="1">
          <cell r="G1">
            <v>2</v>
          </cell>
        </row>
        <row r="2">
          <cell r="A2" t="str">
            <v>3.1 MDR-TB</v>
          </cell>
        </row>
        <row r="3">
          <cell r="G3">
            <v>1</v>
          </cell>
        </row>
        <row r="377">
          <cell r="E377">
            <v>0</v>
          </cell>
        </row>
      </sheetData>
      <sheetData sheetId="29">
        <row r="2">
          <cell r="A2" t="str">
            <v>1.2 High risk groups</v>
          </cell>
        </row>
        <row r="3">
          <cell r="F3">
            <v>1</v>
          </cell>
        </row>
        <row r="192">
          <cell r="E192">
            <v>0</v>
          </cell>
        </row>
      </sheetData>
      <sheetData sheetId="30">
        <row r="2">
          <cell r="A2" t="str">
            <v>3.2 Infection control</v>
          </cell>
        </row>
        <row r="3">
          <cell r="G3">
            <v>1</v>
          </cell>
        </row>
        <row r="22">
          <cell r="E22">
            <v>50132817</v>
          </cell>
        </row>
        <row r="23">
          <cell r="E23">
            <v>1221037</v>
          </cell>
        </row>
        <row r="24">
          <cell r="E24">
            <v>15914</v>
          </cell>
        </row>
        <row r="25">
          <cell r="E25">
            <v>1986</v>
          </cell>
        </row>
        <row r="348">
          <cell r="E348">
            <v>0</v>
          </cell>
        </row>
      </sheetData>
      <sheetData sheetId="31">
        <row r="2">
          <cell r="A2" t="str">
            <v>1.3 Childhood TB</v>
          </cell>
        </row>
        <row r="3">
          <cell r="G3">
            <v>1</v>
          </cell>
        </row>
        <row r="92">
          <cell r="E92">
            <v>0</v>
          </cell>
        </row>
      </sheetData>
      <sheetData sheetId="32">
        <row r="2">
          <cell r="A2" t="str">
            <v>0.2 PAL</v>
          </cell>
          <cell r="E2">
            <v>2</v>
          </cell>
        </row>
        <row r="3">
          <cell r="G3">
            <v>1</v>
          </cell>
        </row>
        <row r="165">
          <cell r="E165">
            <v>0</v>
          </cell>
        </row>
      </sheetData>
      <sheetData sheetId="33">
        <row r="1">
          <cell r="G1">
            <v>2</v>
          </cell>
        </row>
        <row r="2">
          <cell r="A2" t="str">
            <v>1.4 Involving all care providers: PPM/ISTC</v>
          </cell>
        </row>
        <row r="3">
          <cell r="G3">
            <v>1</v>
          </cell>
        </row>
        <row r="251">
          <cell r="E251">
            <v>0</v>
          </cell>
        </row>
      </sheetData>
      <sheetData sheetId="34">
        <row r="1">
          <cell r="G1">
            <v>2</v>
          </cell>
        </row>
        <row r="2">
          <cell r="A2" t="str">
            <v>1.5 Partnering initiatives</v>
          </cell>
        </row>
        <row r="3">
          <cell r="G3">
            <v>1</v>
          </cell>
        </row>
        <row r="141">
          <cell r="E141">
            <v>0</v>
          </cell>
        </row>
      </sheetData>
      <sheetData sheetId="35">
        <row r="1">
          <cell r="G1">
            <v>2</v>
          </cell>
        </row>
        <row r="2">
          <cell r="A2" t="str">
            <v>1.6 Community involvement</v>
          </cell>
        </row>
        <row r="3">
          <cell r="G3">
            <v>1</v>
          </cell>
        </row>
        <row r="261">
          <cell r="E261">
            <v>0</v>
          </cell>
        </row>
      </sheetData>
      <sheetData sheetId="36">
        <row r="1">
          <cell r="H1">
            <v>2</v>
          </cell>
        </row>
        <row r="2">
          <cell r="A2" t="str">
            <v>0.3 Operational research</v>
          </cell>
        </row>
        <row r="3">
          <cell r="H3">
            <v>1</v>
          </cell>
        </row>
        <row r="68">
          <cell r="E68">
            <v>0</v>
          </cell>
        </row>
      </sheetData>
      <sheetData sheetId="37">
        <row r="1">
          <cell r="E1">
            <v>1</v>
          </cell>
        </row>
      </sheetData>
      <sheetData sheetId="38">
        <row r="2">
          <cell r="E2">
            <v>1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D4">
            <v>1</v>
          </cell>
          <cell r="E4" t="str">
            <v>Increase case detection upto 95% by 2016, in particular amongst high risk groups (miners, prisoners, children, people living in informal settlements -slum areas-, people living with HIV)</v>
          </cell>
        </row>
        <row r="5">
          <cell r="D5">
            <v>2</v>
          </cell>
          <cell r="E5" t="str">
            <v>Treat 95 % of DS-TB patients by 2016</v>
          </cell>
        </row>
        <row r="6">
          <cell r="D6">
            <v>3</v>
          </cell>
          <cell r="E6" t="str">
            <v>Improving the capacity of existing health facilities to incorporate MDR care (upgrade hospitals and train staff) by 2016</v>
          </cell>
        </row>
        <row r="7">
          <cell r="D7">
            <v>4</v>
          </cell>
          <cell r="E7" t="str">
            <v>Integrate TB-HIV services so that either entry points can provide care for both TB and HIV</v>
          </cell>
        </row>
        <row r="8">
          <cell r="D8">
            <v>5</v>
          </cell>
          <cell r="E8" t="str">
            <v>Reduce the number of patients that are not reported in the M&amp;E system to 0, by 2016</v>
          </cell>
        </row>
        <row r="9">
          <cell r="D9">
            <v>6</v>
          </cell>
          <cell r="E9" t="str">
            <v>Train all primary healthworkers in DS and MDR management by 2016</v>
          </cell>
        </row>
        <row r="10">
          <cell r="D10">
            <v>7</v>
          </cell>
        </row>
        <row r="11">
          <cell r="D11">
            <v>0</v>
          </cell>
        </row>
      </sheetData>
      <sheetData sheetId="48"/>
      <sheetData sheetId="49">
        <row r="3">
          <cell r="B3" t="str">
            <v>High</v>
          </cell>
          <cell r="D3" t="str">
            <v>Scenario 1</v>
          </cell>
          <cell r="E3">
            <v>-2</v>
          </cell>
        </row>
        <row r="4">
          <cell r="B4" t="str">
            <v>Medium</v>
          </cell>
          <cell r="D4" t="str">
            <v>Scenario 2</v>
          </cell>
          <cell r="E4">
            <v>-1</v>
          </cell>
        </row>
        <row r="5">
          <cell r="B5" t="str">
            <v>Low</v>
          </cell>
          <cell r="D5" t="str">
            <v>Scenario 3</v>
          </cell>
          <cell r="E5">
            <v>0</v>
          </cell>
        </row>
      </sheetData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diagnostics"/>
      <sheetName val="Tab_1"/>
      <sheetName val="Analysis"/>
      <sheetName val="Sheet1"/>
      <sheetName val="Index"/>
      <sheetName val="1"/>
      <sheetName val="2"/>
      <sheetName val="3"/>
      <sheetName val="4"/>
      <sheetName val="Graph"/>
      <sheetName val="Graph 2"/>
      <sheetName val="AUR"/>
      <sheetName val="6"/>
      <sheetName val="7"/>
      <sheetName val="8"/>
      <sheetName val="CULT_NG"/>
      <sheetName val="AUR CAPEX"/>
      <sheetName val="CULT_GR"/>
      <sheetName val="CULT_CAPEX"/>
      <sheetName val="13"/>
      <sheetName val="14"/>
      <sheetName val="DST_New"/>
      <sheetName val="MGIT_DST"/>
      <sheetName val="GENO_CAPEX"/>
      <sheetName val="17"/>
      <sheetName val="18"/>
      <sheetName val="19"/>
      <sheetName val="20"/>
      <sheetName val="21"/>
      <sheetName val="22"/>
      <sheetName val="23"/>
      <sheetName val="24"/>
      <sheetName val="25"/>
      <sheetName val="LPA"/>
      <sheetName val="LPA_CAPEX"/>
      <sheetName val="XPERT"/>
      <sheetName val="XPERT_CAPEX"/>
      <sheetName val="LAM"/>
      <sheetName val="LPA 2nd Line"/>
      <sheetName val="REF_2_CTC"/>
      <sheetName val="REF_3_PRICE"/>
      <sheetName val="Ref_4_ER"/>
      <sheetName val="Ref_5_ERD"/>
      <sheetName val="Oracle costs_11_2016"/>
    </sheetNames>
    <sheetDataSet>
      <sheetData sheetId="0">
        <row r="1">
          <cell r="F1">
            <v>0</v>
          </cell>
        </row>
        <row r="2">
          <cell r="A2" t="str">
            <v>1.1 Improving diagnosis</v>
          </cell>
        </row>
        <row r="3">
          <cell r="F3">
            <v>0</v>
          </cell>
        </row>
        <row r="8">
          <cell r="E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D4">
            <v>7.3</v>
          </cell>
          <cell r="E4">
            <v>7.23</v>
          </cell>
          <cell r="F4">
            <v>8.1999999999999993</v>
          </cell>
          <cell r="G4">
            <v>8.1999999999999993</v>
          </cell>
          <cell r="H4">
            <v>8.1999999999999993</v>
          </cell>
          <cell r="I4">
            <v>8.1999999999999993</v>
          </cell>
          <cell r="J4">
            <v>8.1999999999999993</v>
          </cell>
        </row>
        <row r="6">
          <cell r="D6">
            <v>1.071</v>
          </cell>
          <cell r="E6">
            <v>1.0429999999999999</v>
          </cell>
          <cell r="F6">
            <v>1.05</v>
          </cell>
          <cell r="G6">
            <v>1.05</v>
          </cell>
          <cell r="H6">
            <v>1.05</v>
          </cell>
          <cell r="I6">
            <v>1.05</v>
          </cell>
          <cell r="J6">
            <v>1.05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3">
          <cell r="D3">
            <v>35707.815227500003</v>
          </cell>
        </row>
      </sheetData>
      <sheetData sheetId="40" refreshError="1"/>
      <sheetData sheetId="41">
        <row r="10">
          <cell r="F10">
            <v>14.393136999999999</v>
          </cell>
        </row>
      </sheetData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  <sheetName val="Assumptions"/>
      <sheetName val="Suspects"/>
      <sheetName val="new GL - old"/>
      <sheetName val="new GL - XP"/>
      <sheetName val="new GL - Total"/>
      <sheetName val="Resources"/>
      <sheetName val="Unit costs"/>
    </sheetNames>
    <sheetDataSet>
      <sheetData sheetId="0" refreshError="1"/>
      <sheetData sheetId="1">
        <row r="320">
          <cell r="D320">
            <v>0.67</v>
          </cell>
          <cell r="E320">
            <v>0.80400000000000005</v>
          </cell>
          <cell r="F320">
            <v>0.96479999999999999</v>
          </cell>
          <cell r="G320">
            <v>0.96479999999999999</v>
          </cell>
          <cell r="H320">
            <v>0.96479999999999999</v>
          </cell>
          <cell r="I320">
            <v>0.96479999999999999</v>
          </cell>
        </row>
        <row r="321">
          <cell r="D321">
            <v>0.67</v>
          </cell>
          <cell r="E321">
            <v>0.80400000000000005</v>
          </cell>
          <cell r="F321">
            <v>0.96479999999999999</v>
          </cell>
          <cell r="G321">
            <v>0.96479999999999999</v>
          </cell>
          <cell r="H321">
            <v>0.96479999999999999</v>
          </cell>
          <cell r="I321">
            <v>0.96479999999999999</v>
          </cell>
        </row>
        <row r="322">
          <cell r="D322">
            <v>0.67</v>
          </cell>
          <cell r="E322">
            <v>0.80400000000000005</v>
          </cell>
          <cell r="F322">
            <v>0.96479999999999999</v>
          </cell>
          <cell r="G322">
            <v>0.96479999999999999</v>
          </cell>
          <cell r="H322">
            <v>0.96479999999999999</v>
          </cell>
          <cell r="I322">
            <v>0.96479999999999999</v>
          </cell>
        </row>
        <row r="323">
          <cell r="D323">
            <v>0.67</v>
          </cell>
          <cell r="E323">
            <v>0.80400000000000005</v>
          </cell>
          <cell r="F323">
            <v>0.96479999999999999</v>
          </cell>
          <cell r="G323">
            <v>0.96479999999999999</v>
          </cell>
          <cell r="H323">
            <v>0.96479999999999999</v>
          </cell>
          <cell r="I323">
            <v>0.96479999999999999</v>
          </cell>
        </row>
        <row r="324">
          <cell r="D324">
            <v>0.67</v>
          </cell>
          <cell r="E324">
            <v>0.80400000000000005</v>
          </cell>
          <cell r="F324">
            <v>0.96479999999999999</v>
          </cell>
          <cell r="G324">
            <v>0.96479999999999999</v>
          </cell>
          <cell r="H324">
            <v>0.96479999999999999</v>
          </cell>
          <cell r="I324">
            <v>0.96479999999999999</v>
          </cell>
        </row>
        <row r="325">
          <cell r="D325">
            <v>0.67</v>
          </cell>
          <cell r="E325">
            <v>0.80400000000000005</v>
          </cell>
          <cell r="F325">
            <v>0.96479999999999999</v>
          </cell>
          <cell r="G325">
            <v>0.96479999999999999</v>
          </cell>
          <cell r="H325">
            <v>0.96479999999999999</v>
          </cell>
          <cell r="I325">
            <v>0.96479999999999999</v>
          </cell>
        </row>
        <row r="326">
          <cell r="D326">
            <v>0.67</v>
          </cell>
          <cell r="E326">
            <v>0.80400000000000005</v>
          </cell>
          <cell r="F326">
            <v>0.96479999999999999</v>
          </cell>
          <cell r="G326">
            <v>0.96479999999999999</v>
          </cell>
          <cell r="H326">
            <v>0.96479999999999999</v>
          </cell>
          <cell r="I326">
            <v>0.96479999999999999</v>
          </cell>
        </row>
        <row r="327">
          <cell r="D327">
            <v>0.67</v>
          </cell>
          <cell r="E327">
            <v>0.80400000000000005</v>
          </cell>
          <cell r="F327">
            <v>0.96479999999999999</v>
          </cell>
          <cell r="G327">
            <v>0.96479999999999999</v>
          </cell>
          <cell r="H327">
            <v>0.96479999999999999</v>
          </cell>
          <cell r="I327">
            <v>0.96479999999999999</v>
          </cell>
        </row>
        <row r="328">
          <cell r="D328">
            <v>0.67</v>
          </cell>
          <cell r="E328">
            <v>0.80400000000000005</v>
          </cell>
          <cell r="F328">
            <v>0.96479999999999999</v>
          </cell>
          <cell r="G328">
            <v>0.96479999999999999</v>
          </cell>
          <cell r="H328">
            <v>0.96479999999999999</v>
          </cell>
          <cell r="I328">
            <v>0.96479999999999999</v>
          </cell>
        </row>
        <row r="329">
          <cell r="D329">
            <v>0.67</v>
          </cell>
          <cell r="E329">
            <v>0.80400000000000005</v>
          </cell>
          <cell r="F329">
            <v>0.96479999999999999</v>
          </cell>
          <cell r="G329">
            <v>0.96479999999999999</v>
          </cell>
          <cell r="H329">
            <v>0.96479999999999999</v>
          </cell>
          <cell r="I329">
            <v>0.96479999999999999</v>
          </cell>
        </row>
        <row r="474">
          <cell r="D474">
            <v>0.23299999999999998</v>
          </cell>
          <cell r="E474">
            <v>0.19499999999999995</v>
          </cell>
          <cell r="F474">
            <v>0.15700000000000003</v>
          </cell>
          <cell r="G474">
            <v>0.15700000000000003</v>
          </cell>
          <cell r="H474">
            <v>0.15700000000000003</v>
          </cell>
          <cell r="I474">
            <v>0.15700000000000003</v>
          </cell>
        </row>
        <row r="475">
          <cell r="D475">
            <v>0.23299999999999998</v>
          </cell>
          <cell r="E475">
            <v>0.19499999999999995</v>
          </cell>
          <cell r="F475">
            <v>0.15700000000000003</v>
          </cell>
          <cell r="G475">
            <v>0.15700000000000003</v>
          </cell>
          <cell r="H475">
            <v>0.15700000000000003</v>
          </cell>
          <cell r="I475">
            <v>0.15700000000000003</v>
          </cell>
        </row>
        <row r="476">
          <cell r="D476">
            <v>0.23299999999999998</v>
          </cell>
          <cell r="E476">
            <v>0.19499999999999995</v>
          </cell>
          <cell r="F476">
            <v>0.15700000000000003</v>
          </cell>
          <cell r="G476">
            <v>0.15700000000000003</v>
          </cell>
          <cell r="H476">
            <v>0.15700000000000003</v>
          </cell>
          <cell r="I476">
            <v>0.15700000000000003</v>
          </cell>
        </row>
        <row r="477">
          <cell r="D477">
            <v>0.23299999999999998</v>
          </cell>
          <cell r="E477">
            <v>0.19499999999999995</v>
          </cell>
          <cell r="F477">
            <v>0.15700000000000003</v>
          </cell>
          <cell r="G477">
            <v>0.15700000000000003</v>
          </cell>
          <cell r="H477">
            <v>0.15700000000000003</v>
          </cell>
          <cell r="I477">
            <v>0.15700000000000003</v>
          </cell>
        </row>
        <row r="478">
          <cell r="D478">
            <v>0.23299999999999998</v>
          </cell>
          <cell r="E478">
            <v>0.19499999999999995</v>
          </cell>
          <cell r="F478">
            <v>0.15700000000000003</v>
          </cell>
          <cell r="G478">
            <v>0.15700000000000003</v>
          </cell>
          <cell r="H478">
            <v>0.15700000000000003</v>
          </cell>
          <cell r="I478">
            <v>0.15700000000000003</v>
          </cell>
        </row>
        <row r="479">
          <cell r="D479">
            <v>0.23299999999999998</v>
          </cell>
          <cell r="E479">
            <v>0.19499999999999995</v>
          </cell>
          <cell r="F479">
            <v>0.15700000000000003</v>
          </cell>
          <cell r="G479">
            <v>0.15700000000000003</v>
          </cell>
          <cell r="H479">
            <v>0.15700000000000003</v>
          </cell>
          <cell r="I479">
            <v>0.15700000000000003</v>
          </cell>
        </row>
        <row r="480">
          <cell r="D480">
            <v>0.23299999999999998</v>
          </cell>
          <cell r="E480">
            <v>0.19499999999999995</v>
          </cell>
          <cell r="F480">
            <v>0.15700000000000003</v>
          </cell>
          <cell r="G480">
            <v>0.15700000000000003</v>
          </cell>
          <cell r="H480">
            <v>0.15700000000000003</v>
          </cell>
          <cell r="I480">
            <v>0.15700000000000003</v>
          </cell>
        </row>
        <row r="481">
          <cell r="D481">
            <v>0.23299999999999998</v>
          </cell>
          <cell r="E481">
            <v>0.19499999999999995</v>
          </cell>
          <cell r="F481">
            <v>0.15700000000000003</v>
          </cell>
          <cell r="G481">
            <v>0.15700000000000003</v>
          </cell>
          <cell r="H481">
            <v>0.15700000000000003</v>
          </cell>
          <cell r="I481">
            <v>0.15700000000000003</v>
          </cell>
        </row>
        <row r="482">
          <cell r="D482">
            <v>0.23299999999999998</v>
          </cell>
          <cell r="E482">
            <v>0.19499999999999995</v>
          </cell>
          <cell r="F482">
            <v>0.15700000000000003</v>
          </cell>
          <cell r="G482">
            <v>0.15700000000000003</v>
          </cell>
          <cell r="H482">
            <v>0.15700000000000003</v>
          </cell>
          <cell r="I482">
            <v>0.15700000000000003</v>
          </cell>
        </row>
        <row r="483">
          <cell r="D483">
            <v>0.23299999999999998</v>
          </cell>
          <cell r="E483">
            <v>0.19499999999999995</v>
          </cell>
          <cell r="F483">
            <v>0.15700000000000003</v>
          </cell>
          <cell r="G483">
            <v>0.15700000000000003</v>
          </cell>
          <cell r="H483">
            <v>0.15700000000000003</v>
          </cell>
          <cell r="I483">
            <v>0.15700000000000003</v>
          </cell>
        </row>
        <row r="496">
          <cell r="D496">
            <v>0.4</v>
          </cell>
          <cell r="E496">
            <v>0.4</v>
          </cell>
          <cell r="F496">
            <v>0.32000000000000006</v>
          </cell>
          <cell r="G496">
            <v>0.25600000000000006</v>
          </cell>
          <cell r="H496">
            <v>0.20480000000000007</v>
          </cell>
          <cell r="I496">
            <v>0.16384000000000007</v>
          </cell>
        </row>
        <row r="497">
          <cell r="D497">
            <v>0.4</v>
          </cell>
          <cell r="E497">
            <v>0.4</v>
          </cell>
          <cell r="F497">
            <v>0.32000000000000006</v>
          </cell>
          <cell r="G497">
            <v>0.25600000000000006</v>
          </cell>
          <cell r="H497">
            <v>0.20480000000000007</v>
          </cell>
          <cell r="I497">
            <v>0.16384000000000007</v>
          </cell>
        </row>
        <row r="498">
          <cell r="D498">
            <v>0.4</v>
          </cell>
          <cell r="E498">
            <v>0.4</v>
          </cell>
          <cell r="F498">
            <v>0.32000000000000006</v>
          </cell>
          <cell r="G498">
            <v>0.25600000000000006</v>
          </cell>
          <cell r="H498">
            <v>0.20480000000000007</v>
          </cell>
          <cell r="I498">
            <v>0.16384000000000007</v>
          </cell>
        </row>
        <row r="499">
          <cell r="D499">
            <v>0.4</v>
          </cell>
          <cell r="E499">
            <v>0.4</v>
          </cell>
          <cell r="F499">
            <v>0.32000000000000006</v>
          </cell>
          <cell r="G499">
            <v>0.25600000000000006</v>
          </cell>
          <cell r="H499">
            <v>0.20480000000000007</v>
          </cell>
          <cell r="I499">
            <v>0.16384000000000007</v>
          </cell>
        </row>
        <row r="500">
          <cell r="D500">
            <v>0.4</v>
          </cell>
          <cell r="E500">
            <v>0.4</v>
          </cell>
          <cell r="F500">
            <v>0.32000000000000006</v>
          </cell>
          <cell r="G500">
            <v>0.25600000000000006</v>
          </cell>
          <cell r="H500">
            <v>0.20480000000000007</v>
          </cell>
          <cell r="I500">
            <v>0.16384000000000007</v>
          </cell>
        </row>
        <row r="501">
          <cell r="D501">
            <v>0.4</v>
          </cell>
          <cell r="E501">
            <v>0.4</v>
          </cell>
          <cell r="F501">
            <v>0.32000000000000006</v>
          </cell>
          <cell r="G501">
            <v>0.25600000000000006</v>
          </cell>
          <cell r="H501">
            <v>0.20480000000000007</v>
          </cell>
          <cell r="I501">
            <v>0.16384000000000007</v>
          </cell>
        </row>
        <row r="502">
          <cell r="D502">
            <v>0.4</v>
          </cell>
          <cell r="E502">
            <v>0.4</v>
          </cell>
          <cell r="F502">
            <v>0.32000000000000006</v>
          </cell>
          <cell r="G502">
            <v>0.25600000000000006</v>
          </cell>
          <cell r="H502">
            <v>0.20480000000000007</v>
          </cell>
          <cell r="I502">
            <v>0.16384000000000007</v>
          </cell>
        </row>
        <row r="503">
          <cell r="D503">
            <v>0.4</v>
          </cell>
          <cell r="E503">
            <v>0.4</v>
          </cell>
          <cell r="F503">
            <v>0.32000000000000006</v>
          </cell>
          <cell r="G503">
            <v>0.25600000000000006</v>
          </cell>
          <cell r="H503">
            <v>0.20480000000000007</v>
          </cell>
          <cell r="I503">
            <v>0.16384000000000007</v>
          </cell>
        </row>
        <row r="504">
          <cell r="D504">
            <v>0.4</v>
          </cell>
          <cell r="E504">
            <v>0.4</v>
          </cell>
          <cell r="F504">
            <v>0.32000000000000006</v>
          </cell>
          <cell r="G504">
            <v>0.25600000000000006</v>
          </cell>
          <cell r="H504">
            <v>0.20480000000000007</v>
          </cell>
          <cell r="I504">
            <v>0.16384000000000007</v>
          </cell>
        </row>
        <row r="505">
          <cell r="D505">
            <v>0.4</v>
          </cell>
          <cell r="E505">
            <v>0.4</v>
          </cell>
          <cell r="F505">
            <v>0.32000000000000006</v>
          </cell>
          <cell r="G505">
            <v>0.25600000000000006</v>
          </cell>
          <cell r="H505">
            <v>0.20480000000000007</v>
          </cell>
          <cell r="I505">
            <v>0.16384000000000007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s costs"/>
      <sheetName val="Monitoring"/>
      <sheetName val="Clin exam detail"/>
      <sheetName val="Insulin spend"/>
      <sheetName val="Description of INT"/>
      <sheetName val="Лікування "/>
    </sheetNames>
    <sheetDataSet>
      <sheetData sheetId="0">
        <row r="6">
          <cell r="J6">
            <v>10.195238095238095</v>
          </cell>
        </row>
        <row r="7">
          <cell r="J7">
            <v>12.384255782312925</v>
          </cell>
        </row>
        <row r="8">
          <cell r="J8">
            <v>3.4980045351473916</v>
          </cell>
        </row>
        <row r="16">
          <cell r="J16">
            <v>100</v>
          </cell>
        </row>
        <row r="22">
          <cell r="K22">
            <v>902.49640680272103</v>
          </cell>
        </row>
        <row r="27">
          <cell r="K27">
            <v>9382.44</v>
          </cell>
        </row>
        <row r="34">
          <cell r="J34">
            <v>110</v>
          </cell>
        </row>
        <row r="36">
          <cell r="J36">
            <v>17.300804988662129</v>
          </cell>
        </row>
        <row r="38">
          <cell r="J38">
            <v>132.96360997732427</v>
          </cell>
        </row>
        <row r="39">
          <cell r="J39">
            <v>16.836609977324262</v>
          </cell>
        </row>
        <row r="45">
          <cell r="J45">
            <v>327.27999999999997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>
      <selection activeCell="B25" sqref="B25"/>
    </sheetView>
  </sheetViews>
  <sheetFormatPr baseColWidth="10" defaultColWidth="8.83203125" defaultRowHeight="15"/>
  <cols>
    <col min="1" max="2" width="36.6640625" bestFit="1" customWidth="1"/>
    <col min="3" max="3" width="14.83203125" customWidth="1"/>
    <col min="4" max="4" width="1.83203125" customWidth="1"/>
    <col min="5" max="15" width="14.83203125" customWidth="1"/>
  </cols>
  <sheetData>
    <row r="1" spans="1:15">
      <c r="C1" s="1" t="s">
        <v>0</v>
      </c>
      <c r="E1" s="1" t="s">
        <v>1</v>
      </c>
    </row>
    <row r="2" spans="1:15" ht="4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t="s">
        <v>41</v>
      </c>
      <c r="B3" t="s">
        <v>41</v>
      </c>
      <c r="C3" s="4" t="s">
        <v>16</v>
      </c>
      <c r="E3" s="4" t="s">
        <v>16</v>
      </c>
      <c r="F3" s="4" t="s">
        <v>16</v>
      </c>
      <c r="G3" s="4" t="s">
        <v>16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</row>
    <row r="4" spans="1:15">
      <c r="A4" t="s">
        <v>42</v>
      </c>
      <c r="B4" t="s">
        <v>42</v>
      </c>
      <c r="C4" s="4" t="s">
        <v>16</v>
      </c>
      <c r="E4" s="4" t="s">
        <v>16</v>
      </c>
      <c r="F4" s="4" t="s">
        <v>16</v>
      </c>
      <c r="G4" s="4" t="s">
        <v>16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</row>
    <row r="5" spans="1:15">
      <c r="A5" t="s">
        <v>43</v>
      </c>
      <c r="B5" t="s">
        <v>43</v>
      </c>
      <c r="C5" s="4" t="s">
        <v>16</v>
      </c>
      <c r="E5" s="4" t="s">
        <v>16</v>
      </c>
      <c r="F5" s="4" t="s">
        <v>16</v>
      </c>
      <c r="G5" s="4" t="s">
        <v>16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</row>
    <row r="6" spans="1:15">
      <c r="A6" t="s">
        <v>44</v>
      </c>
      <c r="B6" t="s">
        <v>44</v>
      </c>
      <c r="C6" s="4" t="s">
        <v>16</v>
      </c>
      <c r="E6" s="4" t="s">
        <v>17</v>
      </c>
      <c r="F6" s="4" t="s">
        <v>17</v>
      </c>
      <c r="G6" s="4" t="s">
        <v>17</v>
      </c>
      <c r="H6" s="4" t="s">
        <v>16</v>
      </c>
      <c r="I6" s="4" t="s">
        <v>16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</row>
    <row r="7" spans="1:15">
      <c r="A7" t="s">
        <v>45</v>
      </c>
      <c r="B7" t="s">
        <v>45</v>
      </c>
      <c r="C7" s="4" t="s">
        <v>16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16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</row>
    <row r="8" spans="1:15">
      <c r="A8" t="s">
        <v>18</v>
      </c>
      <c r="B8" t="s">
        <v>18</v>
      </c>
      <c r="C8" s="4" t="s">
        <v>16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16</v>
      </c>
      <c r="K8" s="4" t="s">
        <v>16</v>
      </c>
      <c r="L8" s="4" t="s">
        <v>17</v>
      </c>
      <c r="M8" s="4" t="s">
        <v>17</v>
      </c>
      <c r="N8" s="4" t="s">
        <v>17</v>
      </c>
      <c r="O8" s="4" t="s">
        <v>17</v>
      </c>
    </row>
    <row r="9" spans="1:15">
      <c r="A9" t="s">
        <v>19</v>
      </c>
      <c r="B9" t="s">
        <v>19</v>
      </c>
      <c r="C9" s="4" t="s">
        <v>16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16</v>
      </c>
      <c r="K9" s="4" t="s">
        <v>16</v>
      </c>
      <c r="L9" s="4" t="s">
        <v>17</v>
      </c>
      <c r="M9" s="4" t="s">
        <v>17</v>
      </c>
      <c r="N9" s="4" t="s">
        <v>17</v>
      </c>
      <c r="O9" s="4" t="s">
        <v>17</v>
      </c>
    </row>
    <row r="10" spans="1:15">
      <c r="A10" t="s">
        <v>20</v>
      </c>
      <c r="B10" t="s">
        <v>20</v>
      </c>
      <c r="C10" s="4" t="s">
        <v>16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16</v>
      </c>
      <c r="O10" s="4" t="s">
        <v>16</v>
      </c>
    </row>
    <row r="11" spans="1:15">
      <c r="A11" t="s">
        <v>21</v>
      </c>
      <c r="B11" t="s">
        <v>21</v>
      </c>
      <c r="C11" s="4" t="s">
        <v>16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16</v>
      </c>
      <c r="O11" s="4" t="s">
        <v>16</v>
      </c>
    </row>
  </sheetData>
  <conditionalFormatting sqref="C10">
    <cfRule type="cellIs" dxfId="282" priority="96" operator="equal">
      <formula>"Y"</formula>
    </cfRule>
  </conditionalFormatting>
  <conditionalFormatting sqref="C11">
    <cfRule type="cellIs" dxfId="281" priority="108" operator="equal">
      <formula>"Y"</formula>
    </cfRule>
  </conditionalFormatting>
  <conditionalFormatting sqref="C3">
    <cfRule type="cellIs" dxfId="280" priority="12" operator="equal">
      <formula>"Y"</formula>
    </cfRule>
  </conditionalFormatting>
  <conditionalFormatting sqref="C4">
    <cfRule type="cellIs" dxfId="279" priority="24" operator="equal">
      <formula>"Y"</formula>
    </cfRule>
  </conditionalFormatting>
  <conditionalFormatting sqref="C5">
    <cfRule type="cellIs" dxfId="278" priority="36" operator="equal">
      <formula>"Y"</formula>
    </cfRule>
  </conditionalFormatting>
  <conditionalFormatting sqref="C6:C7">
    <cfRule type="cellIs" dxfId="277" priority="48" operator="equal">
      <formula>"Y"</formula>
    </cfRule>
  </conditionalFormatting>
  <conditionalFormatting sqref="C8">
    <cfRule type="cellIs" dxfId="276" priority="72" operator="equal">
      <formula>"Y"</formula>
    </cfRule>
  </conditionalFormatting>
  <conditionalFormatting sqref="C9">
    <cfRule type="cellIs" dxfId="275" priority="84" operator="equal">
      <formula>"Y"</formula>
    </cfRule>
  </conditionalFormatting>
  <conditionalFormatting sqref="E10">
    <cfRule type="cellIs" dxfId="274" priority="97" operator="equal">
      <formula>"Y"</formula>
    </cfRule>
  </conditionalFormatting>
  <conditionalFormatting sqref="E11">
    <cfRule type="cellIs" dxfId="273" priority="109" operator="equal">
      <formula>"Y"</formula>
    </cfRule>
  </conditionalFormatting>
  <conditionalFormatting sqref="E3">
    <cfRule type="cellIs" dxfId="272" priority="13" operator="equal">
      <formula>"Y"</formula>
    </cfRule>
  </conditionalFormatting>
  <conditionalFormatting sqref="E4">
    <cfRule type="cellIs" dxfId="271" priority="25" operator="equal">
      <formula>"Y"</formula>
    </cfRule>
  </conditionalFormatting>
  <conditionalFormatting sqref="E5">
    <cfRule type="cellIs" dxfId="270" priority="37" operator="equal">
      <formula>"Y"</formula>
    </cfRule>
  </conditionalFormatting>
  <conditionalFormatting sqref="E6">
    <cfRule type="cellIs" dxfId="269" priority="49" operator="equal">
      <formula>"Y"</formula>
    </cfRule>
  </conditionalFormatting>
  <conditionalFormatting sqref="E8">
    <cfRule type="cellIs" dxfId="268" priority="73" operator="equal">
      <formula>"Y"</formula>
    </cfRule>
  </conditionalFormatting>
  <conditionalFormatting sqref="E9">
    <cfRule type="cellIs" dxfId="267" priority="85" operator="equal">
      <formula>"Y"</formula>
    </cfRule>
  </conditionalFormatting>
  <conditionalFormatting sqref="F10">
    <cfRule type="cellIs" dxfId="266" priority="98" operator="equal">
      <formula>"Y"</formula>
    </cfRule>
  </conditionalFormatting>
  <conditionalFormatting sqref="F11">
    <cfRule type="cellIs" dxfId="265" priority="110" operator="equal">
      <formula>"Y"</formula>
    </cfRule>
  </conditionalFormatting>
  <conditionalFormatting sqref="F3">
    <cfRule type="cellIs" dxfId="264" priority="14" operator="equal">
      <formula>"Y"</formula>
    </cfRule>
  </conditionalFormatting>
  <conditionalFormatting sqref="F4">
    <cfRule type="cellIs" dxfId="263" priority="26" operator="equal">
      <formula>"Y"</formula>
    </cfRule>
  </conditionalFormatting>
  <conditionalFormatting sqref="F5">
    <cfRule type="cellIs" dxfId="262" priority="38" operator="equal">
      <formula>"Y"</formula>
    </cfRule>
  </conditionalFormatting>
  <conditionalFormatting sqref="F6">
    <cfRule type="cellIs" dxfId="261" priority="50" operator="equal">
      <formula>"Y"</formula>
    </cfRule>
  </conditionalFormatting>
  <conditionalFormatting sqref="F8">
    <cfRule type="cellIs" dxfId="260" priority="74" operator="equal">
      <formula>"Y"</formula>
    </cfRule>
  </conditionalFormatting>
  <conditionalFormatting sqref="F9">
    <cfRule type="cellIs" dxfId="259" priority="86" operator="equal">
      <formula>"Y"</formula>
    </cfRule>
  </conditionalFormatting>
  <conditionalFormatting sqref="G10">
    <cfRule type="cellIs" dxfId="258" priority="99" operator="equal">
      <formula>"Y"</formula>
    </cfRule>
  </conditionalFormatting>
  <conditionalFormatting sqref="G11">
    <cfRule type="cellIs" dxfId="257" priority="111" operator="equal">
      <formula>"Y"</formula>
    </cfRule>
  </conditionalFormatting>
  <conditionalFormatting sqref="G3">
    <cfRule type="cellIs" dxfId="256" priority="15" operator="equal">
      <formula>"Y"</formula>
    </cfRule>
  </conditionalFormatting>
  <conditionalFormatting sqref="G4">
    <cfRule type="cellIs" dxfId="255" priority="27" operator="equal">
      <formula>"Y"</formula>
    </cfRule>
  </conditionalFormatting>
  <conditionalFormatting sqref="G5">
    <cfRule type="cellIs" dxfId="254" priority="39" operator="equal">
      <formula>"Y"</formula>
    </cfRule>
  </conditionalFormatting>
  <conditionalFormatting sqref="G6">
    <cfRule type="cellIs" dxfId="253" priority="51" operator="equal">
      <formula>"Y"</formula>
    </cfRule>
  </conditionalFormatting>
  <conditionalFormatting sqref="G8">
    <cfRule type="cellIs" dxfId="252" priority="75" operator="equal">
      <formula>"Y"</formula>
    </cfRule>
  </conditionalFormatting>
  <conditionalFormatting sqref="G9">
    <cfRule type="cellIs" dxfId="251" priority="87" operator="equal">
      <formula>"Y"</formula>
    </cfRule>
  </conditionalFormatting>
  <conditionalFormatting sqref="H10">
    <cfRule type="cellIs" dxfId="250" priority="100" operator="equal">
      <formula>"Y"</formula>
    </cfRule>
  </conditionalFormatting>
  <conditionalFormatting sqref="H11">
    <cfRule type="cellIs" dxfId="249" priority="112" operator="equal">
      <formula>"Y"</formula>
    </cfRule>
  </conditionalFormatting>
  <conditionalFormatting sqref="H3">
    <cfRule type="cellIs" dxfId="248" priority="16" operator="equal">
      <formula>"Y"</formula>
    </cfRule>
  </conditionalFormatting>
  <conditionalFormatting sqref="H4">
    <cfRule type="cellIs" dxfId="247" priority="28" operator="equal">
      <formula>"Y"</formula>
    </cfRule>
  </conditionalFormatting>
  <conditionalFormatting sqref="H5">
    <cfRule type="cellIs" dxfId="246" priority="40" operator="equal">
      <formula>"Y"</formula>
    </cfRule>
  </conditionalFormatting>
  <conditionalFormatting sqref="H6">
    <cfRule type="cellIs" dxfId="245" priority="52" operator="equal">
      <formula>"Y"</formula>
    </cfRule>
  </conditionalFormatting>
  <conditionalFormatting sqref="H8">
    <cfRule type="cellIs" dxfId="244" priority="76" operator="equal">
      <formula>"Y"</formula>
    </cfRule>
  </conditionalFormatting>
  <conditionalFormatting sqref="H9">
    <cfRule type="cellIs" dxfId="243" priority="88" operator="equal">
      <formula>"Y"</formula>
    </cfRule>
  </conditionalFormatting>
  <conditionalFormatting sqref="I10">
    <cfRule type="cellIs" dxfId="242" priority="101" operator="equal">
      <formula>"Y"</formula>
    </cfRule>
  </conditionalFormatting>
  <conditionalFormatting sqref="I11">
    <cfRule type="cellIs" dxfId="241" priority="113" operator="equal">
      <formula>"Y"</formula>
    </cfRule>
  </conditionalFormatting>
  <conditionalFormatting sqref="I3">
    <cfRule type="cellIs" dxfId="240" priority="17" operator="equal">
      <formula>"Y"</formula>
    </cfRule>
  </conditionalFormatting>
  <conditionalFormatting sqref="I4">
    <cfRule type="cellIs" dxfId="239" priority="29" operator="equal">
      <formula>"Y"</formula>
    </cfRule>
  </conditionalFormatting>
  <conditionalFormatting sqref="I5">
    <cfRule type="cellIs" dxfId="238" priority="41" operator="equal">
      <formula>"Y"</formula>
    </cfRule>
  </conditionalFormatting>
  <conditionalFormatting sqref="I6">
    <cfRule type="cellIs" dxfId="237" priority="53" operator="equal">
      <formula>"Y"</formula>
    </cfRule>
  </conditionalFormatting>
  <conditionalFormatting sqref="I8">
    <cfRule type="cellIs" dxfId="236" priority="77" operator="equal">
      <formula>"Y"</formula>
    </cfRule>
  </conditionalFormatting>
  <conditionalFormatting sqref="I9">
    <cfRule type="cellIs" dxfId="235" priority="89" operator="equal">
      <formula>"Y"</formula>
    </cfRule>
  </conditionalFormatting>
  <conditionalFormatting sqref="J10">
    <cfRule type="cellIs" dxfId="234" priority="102" operator="equal">
      <formula>"Y"</formula>
    </cfRule>
  </conditionalFormatting>
  <conditionalFormatting sqref="J11">
    <cfRule type="cellIs" dxfId="233" priority="114" operator="equal">
      <formula>"Y"</formula>
    </cfRule>
  </conditionalFormatting>
  <conditionalFormatting sqref="J3">
    <cfRule type="cellIs" dxfId="232" priority="18" operator="equal">
      <formula>"Y"</formula>
    </cfRule>
  </conditionalFormatting>
  <conditionalFormatting sqref="J4">
    <cfRule type="cellIs" dxfId="231" priority="30" operator="equal">
      <formula>"Y"</formula>
    </cfRule>
  </conditionalFormatting>
  <conditionalFormatting sqref="J5">
    <cfRule type="cellIs" dxfId="230" priority="42" operator="equal">
      <formula>"Y"</formula>
    </cfRule>
  </conditionalFormatting>
  <conditionalFormatting sqref="J6">
    <cfRule type="cellIs" dxfId="229" priority="54" operator="equal">
      <formula>"Y"</formula>
    </cfRule>
  </conditionalFormatting>
  <conditionalFormatting sqref="J8">
    <cfRule type="cellIs" dxfId="228" priority="78" operator="equal">
      <formula>"Y"</formula>
    </cfRule>
  </conditionalFormatting>
  <conditionalFormatting sqref="J9">
    <cfRule type="cellIs" dxfId="227" priority="90" operator="equal">
      <formula>"Y"</formula>
    </cfRule>
  </conditionalFormatting>
  <conditionalFormatting sqref="K10">
    <cfRule type="cellIs" dxfId="226" priority="103" operator="equal">
      <formula>"Y"</formula>
    </cfRule>
  </conditionalFormatting>
  <conditionalFormatting sqref="K11">
    <cfRule type="cellIs" dxfId="225" priority="115" operator="equal">
      <formula>"Y"</formula>
    </cfRule>
  </conditionalFormatting>
  <conditionalFormatting sqref="K3">
    <cfRule type="cellIs" dxfId="224" priority="19" operator="equal">
      <formula>"Y"</formula>
    </cfRule>
  </conditionalFormatting>
  <conditionalFormatting sqref="K4">
    <cfRule type="cellIs" dxfId="223" priority="31" operator="equal">
      <formula>"Y"</formula>
    </cfRule>
  </conditionalFormatting>
  <conditionalFormatting sqref="K5">
    <cfRule type="cellIs" dxfId="222" priority="43" operator="equal">
      <formula>"Y"</formula>
    </cfRule>
  </conditionalFormatting>
  <conditionalFormatting sqref="K6">
    <cfRule type="cellIs" dxfId="221" priority="55" operator="equal">
      <formula>"Y"</formula>
    </cfRule>
  </conditionalFormatting>
  <conditionalFormatting sqref="K8">
    <cfRule type="cellIs" dxfId="220" priority="79" operator="equal">
      <formula>"Y"</formula>
    </cfRule>
  </conditionalFormatting>
  <conditionalFormatting sqref="K9">
    <cfRule type="cellIs" dxfId="219" priority="91" operator="equal">
      <formula>"Y"</formula>
    </cfRule>
  </conditionalFormatting>
  <conditionalFormatting sqref="L10">
    <cfRule type="cellIs" dxfId="218" priority="104" operator="equal">
      <formula>"Y"</formula>
    </cfRule>
  </conditionalFormatting>
  <conditionalFormatting sqref="L11">
    <cfRule type="cellIs" dxfId="217" priority="116" operator="equal">
      <formula>"Y"</formula>
    </cfRule>
  </conditionalFormatting>
  <conditionalFormatting sqref="L3">
    <cfRule type="cellIs" dxfId="216" priority="20" operator="equal">
      <formula>"Y"</formula>
    </cfRule>
  </conditionalFormatting>
  <conditionalFormatting sqref="L4">
    <cfRule type="cellIs" dxfId="215" priority="32" operator="equal">
      <formula>"Y"</formula>
    </cfRule>
  </conditionalFormatting>
  <conditionalFormatting sqref="L5">
    <cfRule type="cellIs" dxfId="214" priority="44" operator="equal">
      <formula>"Y"</formula>
    </cfRule>
  </conditionalFormatting>
  <conditionalFormatting sqref="L6">
    <cfRule type="cellIs" dxfId="213" priority="56" operator="equal">
      <formula>"Y"</formula>
    </cfRule>
  </conditionalFormatting>
  <conditionalFormatting sqref="L8">
    <cfRule type="cellIs" dxfId="212" priority="80" operator="equal">
      <formula>"Y"</formula>
    </cfRule>
  </conditionalFormatting>
  <conditionalFormatting sqref="L9">
    <cfRule type="cellIs" dxfId="211" priority="92" operator="equal">
      <formula>"Y"</formula>
    </cfRule>
  </conditionalFormatting>
  <conditionalFormatting sqref="M10">
    <cfRule type="cellIs" dxfId="210" priority="105" operator="equal">
      <formula>"Y"</formula>
    </cfRule>
  </conditionalFormatting>
  <conditionalFormatting sqref="M11">
    <cfRule type="cellIs" dxfId="209" priority="117" operator="equal">
      <formula>"Y"</formula>
    </cfRule>
  </conditionalFormatting>
  <conditionalFormatting sqref="M3">
    <cfRule type="cellIs" dxfId="208" priority="21" operator="equal">
      <formula>"Y"</formula>
    </cfRule>
  </conditionalFormatting>
  <conditionalFormatting sqref="M4">
    <cfRule type="cellIs" dxfId="207" priority="33" operator="equal">
      <formula>"Y"</formula>
    </cfRule>
  </conditionalFormatting>
  <conditionalFormatting sqref="M5">
    <cfRule type="cellIs" dxfId="206" priority="45" operator="equal">
      <formula>"Y"</formula>
    </cfRule>
  </conditionalFormatting>
  <conditionalFormatting sqref="M6">
    <cfRule type="cellIs" dxfId="205" priority="57" operator="equal">
      <formula>"Y"</formula>
    </cfRule>
  </conditionalFormatting>
  <conditionalFormatting sqref="M8">
    <cfRule type="cellIs" dxfId="204" priority="81" operator="equal">
      <formula>"Y"</formula>
    </cfRule>
  </conditionalFormatting>
  <conditionalFormatting sqref="M9">
    <cfRule type="cellIs" dxfId="203" priority="93" operator="equal">
      <formula>"Y"</formula>
    </cfRule>
  </conditionalFormatting>
  <conditionalFormatting sqref="N10">
    <cfRule type="cellIs" dxfId="202" priority="106" operator="equal">
      <formula>"Y"</formula>
    </cfRule>
  </conditionalFormatting>
  <conditionalFormatting sqref="N11">
    <cfRule type="cellIs" dxfId="201" priority="118" operator="equal">
      <formula>"Y"</formula>
    </cfRule>
  </conditionalFormatting>
  <conditionalFormatting sqref="N3">
    <cfRule type="cellIs" dxfId="200" priority="22" operator="equal">
      <formula>"Y"</formula>
    </cfRule>
  </conditionalFormatting>
  <conditionalFormatting sqref="N4">
    <cfRule type="cellIs" dxfId="199" priority="34" operator="equal">
      <formula>"Y"</formula>
    </cfRule>
  </conditionalFormatting>
  <conditionalFormatting sqref="N5">
    <cfRule type="cellIs" dxfId="198" priority="46" operator="equal">
      <formula>"Y"</formula>
    </cfRule>
  </conditionalFormatting>
  <conditionalFormatting sqref="N6">
    <cfRule type="cellIs" dxfId="197" priority="58" operator="equal">
      <formula>"Y"</formula>
    </cfRule>
  </conditionalFormatting>
  <conditionalFormatting sqref="N8">
    <cfRule type="cellIs" dxfId="196" priority="82" operator="equal">
      <formula>"Y"</formula>
    </cfRule>
  </conditionalFormatting>
  <conditionalFormatting sqref="N9">
    <cfRule type="cellIs" dxfId="195" priority="94" operator="equal">
      <formula>"Y"</formula>
    </cfRule>
  </conditionalFormatting>
  <conditionalFormatting sqref="O10">
    <cfRule type="cellIs" dxfId="194" priority="107" operator="equal">
      <formula>"Y"</formula>
    </cfRule>
  </conditionalFormatting>
  <conditionalFormatting sqref="O11">
    <cfRule type="cellIs" dxfId="193" priority="119" operator="equal">
      <formula>"Y"</formula>
    </cfRule>
  </conditionalFormatting>
  <conditionalFormatting sqref="O3">
    <cfRule type="cellIs" dxfId="192" priority="23" operator="equal">
      <formula>"Y"</formula>
    </cfRule>
  </conditionalFormatting>
  <conditionalFormatting sqref="O4">
    <cfRule type="cellIs" dxfId="191" priority="35" operator="equal">
      <formula>"Y"</formula>
    </cfRule>
  </conditionalFormatting>
  <conditionalFormatting sqref="O5">
    <cfRule type="cellIs" dxfId="190" priority="47" operator="equal">
      <formula>"Y"</formula>
    </cfRule>
  </conditionalFormatting>
  <conditionalFormatting sqref="O6">
    <cfRule type="cellIs" dxfId="189" priority="59" operator="equal">
      <formula>"Y"</formula>
    </cfRule>
  </conditionalFormatting>
  <conditionalFormatting sqref="O8">
    <cfRule type="cellIs" dxfId="188" priority="83" operator="equal">
      <formula>"Y"</formula>
    </cfRule>
  </conditionalFormatting>
  <conditionalFormatting sqref="O9">
    <cfRule type="cellIs" dxfId="187" priority="95" operator="equal">
      <formula>"Y"</formula>
    </cfRule>
  </conditionalFormatting>
  <conditionalFormatting sqref="E7">
    <cfRule type="cellIs" dxfId="186" priority="1" operator="equal">
      <formula>"Y"</formula>
    </cfRule>
  </conditionalFormatting>
  <conditionalFormatting sqref="F7">
    <cfRule type="cellIs" dxfId="185" priority="2" operator="equal">
      <formula>"Y"</formula>
    </cfRule>
  </conditionalFormatting>
  <conditionalFormatting sqref="G7">
    <cfRule type="cellIs" dxfId="184" priority="3" operator="equal">
      <formula>"Y"</formula>
    </cfRule>
  </conditionalFormatting>
  <conditionalFormatting sqref="H7">
    <cfRule type="cellIs" dxfId="183" priority="4" operator="equal">
      <formula>"Y"</formula>
    </cfRule>
  </conditionalFormatting>
  <conditionalFormatting sqref="I7">
    <cfRule type="cellIs" dxfId="182" priority="5" operator="equal">
      <formula>"Y"</formula>
    </cfRule>
  </conditionalFormatting>
  <conditionalFormatting sqref="J7">
    <cfRule type="cellIs" dxfId="181" priority="6" operator="equal">
      <formula>"Y"</formula>
    </cfRule>
  </conditionalFormatting>
  <conditionalFormatting sqref="K7">
    <cfRule type="cellIs" dxfId="180" priority="7" operator="equal">
      <formula>"Y"</formula>
    </cfRule>
  </conditionalFormatting>
  <conditionalFormatting sqref="L7">
    <cfRule type="cellIs" dxfId="179" priority="8" operator="equal">
      <formula>"Y"</formula>
    </cfRule>
  </conditionalFormatting>
  <conditionalFormatting sqref="M7">
    <cfRule type="cellIs" dxfId="178" priority="9" operator="equal">
      <formula>"Y"</formula>
    </cfRule>
  </conditionalFormatting>
  <conditionalFormatting sqref="N7">
    <cfRule type="cellIs" dxfId="177" priority="10" operator="equal">
      <formula>"Y"</formula>
    </cfRule>
  </conditionalFormatting>
  <conditionalFormatting sqref="O7">
    <cfRule type="cellIs" dxfId="176" priority="11" operator="equal">
      <formula>"Y"</formula>
    </cfRule>
  </conditionalFormatting>
  <dataValidations count="1">
    <dataValidation type="list" allowBlank="1" showInputMessage="1" showErrorMessage="1" sqref="C3:C11 E3:O11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tabSelected="1" topLeftCell="A36" zoomScale="125" workbookViewId="0">
      <selection activeCell="H62" sqref="H62"/>
    </sheetView>
  </sheetViews>
  <sheetFormatPr baseColWidth="10" defaultColWidth="8.83203125" defaultRowHeight="15"/>
  <cols>
    <col min="1" max="1" width="39" bestFit="1" customWidth="1"/>
    <col min="2" max="3" width="13.83203125" customWidth="1"/>
    <col min="4" max="4" width="12.6640625" customWidth="1"/>
    <col min="5" max="5" width="3.83203125" customWidth="1"/>
  </cols>
  <sheetData>
    <row r="1" spans="1:9">
      <c r="A1" s="2" t="str">
        <f>'Program targeting'!$B$3</f>
        <v>Blood glucose test (PHC level)</v>
      </c>
      <c r="B1" s="2" t="s">
        <v>22</v>
      </c>
      <c r="C1" s="2" t="s">
        <v>23</v>
      </c>
      <c r="D1" s="2" t="s">
        <v>24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9">
      <c r="A2" s="2" t="s">
        <v>25</v>
      </c>
      <c r="B2" t="s">
        <v>26</v>
      </c>
      <c r="C2" s="5"/>
      <c r="D2" s="6"/>
      <c r="E2" s="4" t="s">
        <v>27</v>
      </c>
      <c r="F2" s="6"/>
      <c r="G2" s="6"/>
      <c r="H2" s="7">
        <f>H3*H6</f>
        <v>526335.20000000007</v>
      </c>
      <c r="I2" s="6"/>
    </row>
    <row r="3" spans="1:9">
      <c r="A3" s="2" t="s">
        <v>28</v>
      </c>
      <c r="B3" t="s">
        <v>29</v>
      </c>
      <c r="C3" s="5"/>
      <c r="D3" s="6"/>
      <c r="E3" s="4" t="s">
        <v>27</v>
      </c>
      <c r="F3" s="6"/>
      <c r="G3" s="6"/>
      <c r="H3" s="6">
        <v>17.3</v>
      </c>
      <c r="I3" s="6"/>
    </row>
    <row r="4" spans="1:9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9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9">
      <c r="A6" s="2" t="s">
        <v>34</v>
      </c>
      <c r="B6" t="s">
        <v>31</v>
      </c>
      <c r="C6" s="5"/>
      <c r="D6" s="6"/>
      <c r="E6" s="4" t="s">
        <v>27</v>
      </c>
      <c r="F6" s="6"/>
      <c r="G6" s="6"/>
      <c r="H6" s="6">
        <f>ROUND('#ignore - misc calcs'!$B$2*2/3*'#ignore - misc calcs'!$B$6,0)</f>
        <v>30424</v>
      </c>
      <c r="I6" s="6"/>
    </row>
    <row r="8" spans="1:9">
      <c r="A8" s="2" t="str">
        <f>'Program targeting'!$B$4</f>
        <v>Blood glucose test (Feldsher post family nurse)</v>
      </c>
      <c r="B8" s="2" t="s">
        <v>22</v>
      </c>
      <c r="C8" s="2" t="s">
        <v>23</v>
      </c>
      <c r="D8" s="2" t="s">
        <v>24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9">
      <c r="A9" s="2" t="s">
        <v>25</v>
      </c>
      <c r="B9" t="s">
        <v>26</v>
      </c>
      <c r="C9" s="5"/>
      <c r="D9" s="6"/>
      <c r="E9" s="4" t="s">
        <v>27</v>
      </c>
      <c r="F9" s="6"/>
      <c r="G9" s="6"/>
      <c r="H9" s="7">
        <f>H10*H13</f>
        <v>197375.7</v>
      </c>
      <c r="I9" s="6"/>
    </row>
    <row r="10" spans="1:9">
      <c r="A10" s="2" t="s">
        <v>28</v>
      </c>
      <c r="B10" t="s">
        <v>29</v>
      </c>
      <c r="C10" s="5"/>
      <c r="D10" s="6"/>
      <c r="E10" s="4" t="s">
        <v>27</v>
      </c>
      <c r="F10" s="6"/>
      <c r="G10" s="6"/>
      <c r="H10" s="6">
        <v>17.3</v>
      </c>
      <c r="I10" s="6"/>
    </row>
    <row r="11" spans="1:9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9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9">
      <c r="A13" s="2" t="s">
        <v>34</v>
      </c>
      <c r="B13" t="s">
        <v>31</v>
      </c>
      <c r="C13" s="5"/>
      <c r="D13" s="6"/>
      <c r="E13" s="4" t="s">
        <v>27</v>
      </c>
      <c r="F13" s="6"/>
      <c r="G13" s="6"/>
      <c r="H13" s="6">
        <f>ROUND('#ignore - misc calcs'!$B$2*1/4*'#ignore - misc calcs'!$B$6,0)</f>
        <v>11409</v>
      </c>
      <c r="I13" s="6"/>
    </row>
    <row r="15" spans="1:9">
      <c r="A15" s="2" t="str">
        <f>'Program targeting'!$B$5</f>
        <v>Blood glucose test (outreach/community-based)</v>
      </c>
      <c r="B15" s="2" t="s">
        <v>22</v>
      </c>
      <c r="C15" s="2" t="s">
        <v>23</v>
      </c>
      <c r="D15" s="2" t="s">
        <v>24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9">
      <c r="A16" s="2" t="s">
        <v>25</v>
      </c>
      <c r="B16" t="s">
        <v>26</v>
      </c>
      <c r="C16" s="5"/>
      <c r="D16" s="6"/>
      <c r="E16" s="4" t="s">
        <v>27</v>
      </c>
      <c r="F16" s="6"/>
      <c r="G16" s="6"/>
      <c r="H16" s="7">
        <f>H17*H20</f>
        <v>65791.900000000009</v>
      </c>
      <c r="I16" s="6"/>
    </row>
    <row r="17" spans="1:9">
      <c r="A17" s="2" t="s">
        <v>28</v>
      </c>
      <c r="B17" t="s">
        <v>29</v>
      </c>
      <c r="C17" s="5"/>
      <c r="D17" s="6"/>
      <c r="E17" s="4" t="s">
        <v>27</v>
      </c>
      <c r="F17" s="6"/>
      <c r="G17" s="6"/>
      <c r="H17" s="6">
        <v>17.3</v>
      </c>
      <c r="I17" s="6"/>
    </row>
    <row r="18" spans="1:9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9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9">
      <c r="A20" s="2" t="s">
        <v>34</v>
      </c>
      <c r="B20" t="s">
        <v>31</v>
      </c>
      <c r="C20" s="5"/>
      <c r="D20" s="6"/>
      <c r="E20" s="4" t="s">
        <v>27</v>
      </c>
      <c r="F20" s="6"/>
      <c r="G20" s="6"/>
      <c r="H20" s="6">
        <f>ROUND('#ignore - misc calcs'!$B$2*1/12*'#ignore - misc calcs'!$B$6,0)</f>
        <v>3803</v>
      </c>
      <c r="I20" s="6"/>
    </row>
    <row r="22" spans="1:9">
      <c r="A22" s="2" t="str">
        <f>'Program targeting'!$B$6</f>
        <v>Confirmatory test</v>
      </c>
      <c r="B22" s="2" t="s">
        <v>22</v>
      </c>
      <c r="C22" s="2" t="s">
        <v>23</v>
      </c>
      <c r="D22" s="2" t="s">
        <v>24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9">
      <c r="A23" s="2" t="s">
        <v>25</v>
      </c>
      <c r="B23" t="s">
        <v>26</v>
      </c>
      <c r="C23" s="5"/>
      <c r="D23" s="6"/>
      <c r="E23" s="4" t="s">
        <v>27</v>
      </c>
      <c r="F23" s="6"/>
      <c r="G23" s="6"/>
      <c r="H23" s="7">
        <f>H24*H27</f>
        <v>334400</v>
      </c>
      <c r="I23" s="6"/>
    </row>
    <row r="24" spans="1:9">
      <c r="A24" s="2" t="s">
        <v>28</v>
      </c>
      <c r="B24" t="s">
        <v>29</v>
      </c>
      <c r="C24" s="5"/>
      <c r="D24" s="6"/>
      <c r="E24" s="4" t="s">
        <v>27</v>
      </c>
      <c r="F24" s="6"/>
      <c r="G24" s="6"/>
      <c r="H24" s="6">
        <v>100</v>
      </c>
      <c r="I24" s="6"/>
    </row>
    <row r="25" spans="1:9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9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9">
      <c r="A27" s="2" t="s">
        <v>34</v>
      </c>
      <c r="B27" t="s">
        <v>31</v>
      </c>
      <c r="C27" s="5"/>
      <c r="D27" s="6"/>
      <c r="E27" s="4" t="s">
        <v>27</v>
      </c>
      <c r="F27" s="6"/>
      <c r="G27" s="6"/>
      <c r="H27" s="6">
        <f>'#ignore - misc calcs'!$B$3</f>
        <v>3344</v>
      </c>
      <c r="I27" s="6"/>
    </row>
    <row r="29" spans="1:9">
      <c r="A29" s="2" t="str">
        <f>'Program targeting'!$B$7</f>
        <v>Initiation</v>
      </c>
      <c r="B29" s="2" t="s">
        <v>22</v>
      </c>
      <c r="C29" s="2" t="s">
        <v>23</v>
      </c>
      <c r="D29" s="2" t="s">
        <v>24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9">
      <c r="A30" s="2" t="s">
        <v>25</v>
      </c>
      <c r="B30" t="s">
        <v>26</v>
      </c>
      <c r="C30" s="5"/>
      <c r="D30" s="6"/>
      <c r="E30" s="4" t="s">
        <v>27</v>
      </c>
      <c r="F30" s="6"/>
      <c r="G30" s="6"/>
      <c r="H30" s="7">
        <f>H31*H34</f>
        <v>50728.399999999994</v>
      </c>
      <c r="I30" s="6"/>
    </row>
    <row r="31" spans="1:9">
      <c r="A31" s="2" t="s">
        <v>28</v>
      </c>
      <c r="B31" t="s">
        <v>29</v>
      </c>
      <c r="C31" s="5"/>
      <c r="D31" s="6"/>
      <c r="E31" s="4" t="s">
        <v>27</v>
      </c>
      <c r="F31" s="6"/>
      <c r="G31" s="6"/>
      <c r="H31" s="6">
        <f>327.28</f>
        <v>327.27999999999997</v>
      </c>
      <c r="I31" s="6"/>
    </row>
    <row r="32" spans="1:9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>
      <c r="A34" s="2" t="s">
        <v>34</v>
      </c>
      <c r="B34" t="s">
        <v>31</v>
      </c>
      <c r="C34" s="5"/>
      <c r="D34" s="6"/>
      <c r="E34" s="4" t="s">
        <v>27</v>
      </c>
      <c r="F34" s="6"/>
      <c r="G34" s="6"/>
      <c r="H34" s="6">
        <f>ROUND('#ignore - misc calcs'!$B$4*5%,0)</f>
        <v>155</v>
      </c>
      <c r="I34" s="6"/>
    </row>
    <row r="36" spans="1:9">
      <c r="A36" s="2" t="str">
        <f>'Program targeting'!$B$8</f>
        <v>Initiation counselling - patient schools</v>
      </c>
      <c r="B36" s="2" t="s">
        <v>22</v>
      </c>
      <c r="C36" s="2" t="s">
        <v>23</v>
      </c>
      <c r="D36" s="2" t="s">
        <v>24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>
      <c r="A37" s="2" t="s">
        <v>25</v>
      </c>
      <c r="B37" t="s">
        <v>26</v>
      </c>
      <c r="C37" s="5"/>
      <c r="D37" s="6"/>
      <c r="E37" s="4" t="s">
        <v>27</v>
      </c>
      <c r="F37" s="6"/>
      <c r="G37" s="6"/>
      <c r="H37" s="7">
        <f>H38*H41</f>
        <v>370112.39999999997</v>
      </c>
      <c r="I37" s="6"/>
    </row>
    <row r="38" spans="1:9">
      <c r="A38" s="2" t="s">
        <v>28</v>
      </c>
      <c r="B38" t="s">
        <v>29</v>
      </c>
      <c r="C38" s="5"/>
      <c r="D38" s="6"/>
      <c r="E38" s="4" t="s">
        <v>27</v>
      </c>
      <c r="F38" s="6"/>
      <c r="G38" s="6"/>
      <c r="H38" s="6">
        <f>H31+151.52</f>
        <v>478.79999999999995</v>
      </c>
      <c r="I38" s="6"/>
    </row>
    <row r="39" spans="1:9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>
      <c r="A41" s="2" t="s">
        <v>34</v>
      </c>
      <c r="B41" t="s">
        <v>31</v>
      </c>
      <c r="C41" s="5"/>
      <c r="D41" s="6"/>
      <c r="E41" s="4" t="s">
        <v>27</v>
      </c>
      <c r="F41" s="6"/>
      <c r="G41" s="6"/>
      <c r="H41" s="6">
        <f>ROUND('#ignore - misc calcs'!$B$4*25%,0)</f>
        <v>773</v>
      </c>
      <c r="I41" s="6"/>
    </row>
    <row r="43" spans="1:9">
      <c r="A43" s="2" t="str">
        <f>'Program targeting'!$B$9</f>
        <v>Initiation counselling - PHC</v>
      </c>
      <c r="B43" s="2" t="s">
        <v>22</v>
      </c>
      <c r="C43" s="2" t="s">
        <v>23</v>
      </c>
      <c r="D43" s="2" t="s">
        <v>24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>
      <c r="A44" s="2" t="s">
        <v>25</v>
      </c>
      <c r="B44" t="s">
        <v>26</v>
      </c>
      <c r="C44" s="5"/>
      <c r="D44" s="6"/>
      <c r="E44" s="4" t="s">
        <v>27</v>
      </c>
      <c r="F44" s="6"/>
      <c r="G44" s="6"/>
      <c r="H44" s="7">
        <f>H45*H48</f>
        <v>856315.55999999994</v>
      </c>
      <c r="I44" s="6"/>
    </row>
    <row r="45" spans="1:9">
      <c r="A45" s="2" t="s">
        <v>28</v>
      </c>
      <c r="B45" t="s">
        <v>29</v>
      </c>
      <c r="C45" s="5"/>
      <c r="D45" s="6"/>
      <c r="E45" s="4" t="s">
        <v>27</v>
      </c>
      <c r="F45" s="6"/>
      <c r="G45" s="6"/>
      <c r="H45" s="6">
        <f>H31+42.14</f>
        <v>369.41999999999996</v>
      </c>
      <c r="I45" s="6"/>
    </row>
    <row r="46" spans="1:9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>
      <c r="A48" s="2" t="s">
        <v>34</v>
      </c>
      <c r="B48" t="s">
        <v>31</v>
      </c>
      <c r="C48" s="5"/>
      <c r="D48" s="6"/>
      <c r="E48" s="4" t="s">
        <v>27</v>
      </c>
      <c r="F48" s="6"/>
      <c r="G48" s="6"/>
      <c r="H48" s="6">
        <f>ROUND('#ignore - misc calcs'!$B$4*75%,0)</f>
        <v>2318</v>
      </c>
      <c r="I48" s="6"/>
    </row>
    <row r="50" spans="1:9">
      <c r="A50" s="2" t="str">
        <f>'Program targeting'!$B$10</f>
        <v>Advanced adherence counselling - PHC</v>
      </c>
      <c r="B50" s="2" t="s">
        <v>22</v>
      </c>
      <c r="C50" s="2" t="s">
        <v>23</v>
      </c>
      <c r="D50" s="2" t="s">
        <v>24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>
      <c r="A51" s="2" t="s">
        <v>25</v>
      </c>
      <c r="B51" t="s">
        <v>26</v>
      </c>
      <c r="C51" s="5"/>
      <c r="D51" s="6"/>
      <c r="E51" s="4" t="s">
        <v>27</v>
      </c>
      <c r="F51" s="6"/>
      <c r="G51" s="6"/>
      <c r="H51" s="7">
        <f>H52*H55</f>
        <v>37868.410000000003</v>
      </c>
      <c r="I51" s="6"/>
    </row>
    <row r="52" spans="1:9">
      <c r="A52" s="2" t="s">
        <v>28</v>
      </c>
      <c r="B52" t="s">
        <v>29</v>
      </c>
      <c r="C52" s="5"/>
      <c r="D52" s="6"/>
      <c r="E52" s="4" t="s">
        <v>27</v>
      </c>
      <c r="F52" s="6"/>
      <c r="G52" s="6"/>
      <c r="H52" s="6">
        <v>16.190000000000001</v>
      </c>
      <c r="I52" s="6"/>
    </row>
    <row r="53" spans="1:9">
      <c r="A53" s="2" t="s">
        <v>30</v>
      </c>
      <c r="B53" t="s">
        <v>31</v>
      </c>
      <c r="C53" s="5"/>
      <c r="D53" s="5"/>
      <c r="E53" s="4" t="s">
        <v>27</v>
      </c>
      <c r="F53" s="5"/>
      <c r="G53" s="5"/>
      <c r="H53" s="5"/>
      <c r="I53" s="5"/>
    </row>
    <row r="54" spans="1:9">
      <c r="A54" s="2" t="s">
        <v>32</v>
      </c>
      <c r="B54" t="s">
        <v>33</v>
      </c>
      <c r="C54" s="5"/>
      <c r="D54" s="5"/>
      <c r="E54" s="4" t="s">
        <v>27</v>
      </c>
      <c r="F54" s="5"/>
      <c r="G54" s="5"/>
      <c r="H54" s="5"/>
      <c r="I54" s="5"/>
    </row>
    <row r="55" spans="1:9">
      <c r="A55" s="2" t="s">
        <v>34</v>
      </c>
      <c r="B55" t="s">
        <v>31</v>
      </c>
      <c r="C55" s="5"/>
      <c r="D55" s="6"/>
      <c r="E55" s="4" t="s">
        <v>27</v>
      </c>
      <c r="F55" s="6"/>
      <c r="G55" s="6"/>
      <c r="H55" s="6">
        <f>ROUND(8%*'#ignore - misc calcs'!$B$5,0)</f>
        <v>2339</v>
      </c>
      <c r="I55" s="6"/>
    </row>
    <row r="57" spans="1:9">
      <c r="A57" s="2" t="str">
        <f>'Program targeting'!$B$11</f>
        <v>Advanced adherence counselling - family nurse</v>
      </c>
      <c r="B57" s="2" t="s">
        <v>22</v>
      </c>
      <c r="C57" s="2" t="s">
        <v>23</v>
      </c>
      <c r="D57" s="2" t="s">
        <v>24</v>
      </c>
      <c r="E57" s="2"/>
      <c r="F57" s="2">
        <v>2014</v>
      </c>
      <c r="G57" s="2">
        <v>2015</v>
      </c>
      <c r="H57" s="2">
        <v>2016</v>
      </c>
      <c r="I57" s="2">
        <v>2017</v>
      </c>
    </row>
    <row r="58" spans="1:9">
      <c r="A58" s="2" t="s">
        <v>25</v>
      </c>
      <c r="B58" t="s">
        <v>26</v>
      </c>
      <c r="C58" s="5"/>
      <c r="D58" s="6"/>
      <c r="E58" s="4" t="s">
        <v>27</v>
      </c>
      <c r="F58" s="6"/>
      <c r="G58" s="6"/>
      <c r="H58" s="7">
        <f>H59*H62</f>
        <v>16988.399999999998</v>
      </c>
      <c r="I58" s="6"/>
    </row>
    <row r="59" spans="1:9">
      <c r="A59" s="2" t="s">
        <v>28</v>
      </c>
      <c r="B59" t="s">
        <v>29</v>
      </c>
      <c r="C59" s="5"/>
      <c r="D59" s="6"/>
      <c r="E59" s="4" t="s">
        <v>27</v>
      </c>
      <c r="F59" s="6"/>
      <c r="G59" s="6"/>
      <c r="H59" s="6">
        <v>14.52</v>
      </c>
      <c r="I59" s="6"/>
    </row>
    <row r="60" spans="1:9">
      <c r="A60" s="2" t="s">
        <v>30</v>
      </c>
      <c r="B60" t="s">
        <v>31</v>
      </c>
      <c r="C60" s="5"/>
      <c r="D60" s="5"/>
      <c r="E60" s="4" t="s">
        <v>27</v>
      </c>
      <c r="F60" s="5"/>
      <c r="G60" s="5"/>
      <c r="H60" s="5"/>
      <c r="I60" s="5"/>
    </row>
    <row r="61" spans="1:9">
      <c r="A61" s="2" t="s">
        <v>32</v>
      </c>
      <c r="B61" t="s">
        <v>33</v>
      </c>
      <c r="C61" s="5"/>
      <c r="D61" s="5"/>
      <c r="E61" s="4" t="s">
        <v>27</v>
      </c>
      <c r="F61" s="5"/>
      <c r="G61" s="5"/>
      <c r="H61" s="5"/>
      <c r="I61" s="5"/>
    </row>
    <row r="62" spans="1:9">
      <c r="A62" s="2" t="s">
        <v>34</v>
      </c>
      <c r="B62" t="s">
        <v>31</v>
      </c>
      <c r="C62" s="5"/>
      <c r="D62" s="6"/>
      <c r="E62" s="4" t="s">
        <v>27</v>
      </c>
      <c r="F62" s="6"/>
      <c r="G62" s="6"/>
      <c r="H62" s="6">
        <f>ROUND(4%*'#ignore - misc calcs'!$B$5,0)</f>
        <v>1170</v>
      </c>
      <c r="I62" s="6"/>
    </row>
  </sheetData>
  <conditionalFormatting sqref="C10">
    <cfRule type="expression" dxfId="175" priority="23">
      <formula>COUNTIF(F10:I10,"&lt;&gt;" &amp; "")&gt;0</formula>
    </cfRule>
    <cfRule type="expression" dxfId="174" priority="24">
      <formula>AND(COUNTIF(F10:I10,"&lt;&gt;" &amp; "")&gt;0,NOT(ISBLANK(C10)))</formula>
    </cfRule>
  </conditionalFormatting>
  <conditionalFormatting sqref="C11">
    <cfRule type="expression" dxfId="173" priority="25">
      <formula>COUNTIF(F11:I11,"&lt;&gt;" &amp; "")&gt;0</formula>
    </cfRule>
    <cfRule type="expression" dxfId="172" priority="26">
      <formula>AND(COUNTIF(F11:I11,"&lt;&gt;" &amp; "")&gt;0,NOT(ISBLANK(C11)))</formula>
    </cfRule>
  </conditionalFormatting>
  <conditionalFormatting sqref="C12">
    <cfRule type="expression" dxfId="171" priority="27">
      <formula>COUNTIF(F12:I12,"&lt;&gt;" &amp; "")&gt;0</formula>
    </cfRule>
    <cfRule type="expression" dxfId="170" priority="28">
      <formula>AND(COUNTIF(F12:I12,"&lt;&gt;" &amp; "")&gt;0,NOT(ISBLANK(C12)))</formula>
    </cfRule>
  </conditionalFormatting>
  <conditionalFormatting sqref="C13">
    <cfRule type="expression" dxfId="169" priority="29">
      <formula>COUNTIF(F13:I13,"&lt;&gt;" &amp; "")&gt;0</formula>
    </cfRule>
    <cfRule type="expression" dxfId="168" priority="30">
      <formula>AND(COUNTIF(F13:I13,"&lt;&gt;" &amp; "")&gt;0,NOT(ISBLANK(C13)))</formula>
    </cfRule>
  </conditionalFormatting>
  <conditionalFormatting sqref="C16">
    <cfRule type="expression" dxfId="167" priority="31">
      <formula>COUNTIF(F16:I16,"&lt;&gt;" &amp; "")&gt;0</formula>
    </cfRule>
    <cfRule type="expression" dxfId="166" priority="32">
      <formula>AND(COUNTIF(F16:I16,"&lt;&gt;" &amp; "")&gt;0,NOT(ISBLANK(C16)))</formula>
    </cfRule>
  </conditionalFormatting>
  <conditionalFormatting sqref="C17">
    <cfRule type="expression" dxfId="165" priority="33">
      <formula>COUNTIF(F17:I17,"&lt;&gt;" &amp; "")&gt;0</formula>
    </cfRule>
    <cfRule type="expression" dxfId="164" priority="34">
      <formula>AND(COUNTIF(F17:I17,"&lt;&gt;" &amp; "")&gt;0,NOT(ISBLANK(C17)))</formula>
    </cfRule>
  </conditionalFormatting>
  <conditionalFormatting sqref="C18">
    <cfRule type="expression" dxfId="163" priority="35">
      <formula>COUNTIF(F18:I18,"&lt;&gt;" &amp; "")&gt;0</formula>
    </cfRule>
    <cfRule type="expression" dxfId="162" priority="36">
      <formula>AND(COUNTIF(F18:I18,"&lt;&gt;" &amp; "")&gt;0,NOT(ISBLANK(C18)))</formula>
    </cfRule>
  </conditionalFormatting>
  <conditionalFormatting sqref="C19">
    <cfRule type="expression" dxfId="161" priority="37">
      <formula>COUNTIF(F19:I19,"&lt;&gt;" &amp; "")&gt;0</formula>
    </cfRule>
    <cfRule type="expression" dxfId="160" priority="38">
      <formula>AND(COUNTIF(F19:I19,"&lt;&gt;" &amp; "")&gt;0,NOT(ISBLANK(C19)))</formula>
    </cfRule>
  </conditionalFormatting>
  <conditionalFormatting sqref="C2">
    <cfRule type="expression" dxfId="159" priority="11">
      <formula>COUNTIF(F2:I2,"&lt;&gt;" &amp; "")&gt;0</formula>
    </cfRule>
    <cfRule type="expression" dxfId="158" priority="12">
      <formula>AND(COUNTIF(F2:I2,"&lt;&gt;" &amp; "")&gt;0,NOT(ISBLANK(C2)))</formula>
    </cfRule>
  </conditionalFormatting>
  <conditionalFormatting sqref="C20">
    <cfRule type="expression" dxfId="157" priority="39">
      <formula>COUNTIF(F20:I20,"&lt;&gt;" &amp; "")&gt;0</formula>
    </cfRule>
    <cfRule type="expression" dxfId="156" priority="40">
      <formula>AND(COUNTIF(F20:I20,"&lt;&gt;" &amp; "")&gt;0,NOT(ISBLANK(C20)))</formula>
    </cfRule>
  </conditionalFormatting>
  <conditionalFormatting sqref="C23">
    <cfRule type="expression" dxfId="155" priority="41">
      <formula>COUNTIF(F23:I23,"&lt;&gt;" &amp; "")&gt;0</formula>
    </cfRule>
    <cfRule type="expression" dxfId="154" priority="42">
      <formula>AND(COUNTIF(F23:I23,"&lt;&gt;" &amp; "")&gt;0,NOT(ISBLANK(C23)))</formula>
    </cfRule>
  </conditionalFormatting>
  <conditionalFormatting sqref="C24">
    <cfRule type="expression" dxfId="153" priority="43">
      <formula>COUNTIF(F24:I24,"&lt;&gt;" &amp; "")&gt;0</formula>
    </cfRule>
    <cfRule type="expression" dxfId="152" priority="44">
      <formula>AND(COUNTIF(F24:I24,"&lt;&gt;" &amp; "")&gt;0,NOT(ISBLANK(C24)))</formula>
    </cfRule>
  </conditionalFormatting>
  <conditionalFormatting sqref="C25">
    <cfRule type="expression" dxfId="151" priority="45">
      <formula>COUNTIF(F25:I25,"&lt;&gt;" &amp; "")&gt;0</formula>
    </cfRule>
    <cfRule type="expression" dxfId="150" priority="46">
      <formula>AND(COUNTIF(F25:I25,"&lt;&gt;" &amp; "")&gt;0,NOT(ISBLANK(C25)))</formula>
    </cfRule>
  </conditionalFormatting>
  <conditionalFormatting sqref="C26">
    <cfRule type="expression" dxfId="149" priority="47">
      <formula>COUNTIF(F26:I26,"&lt;&gt;" &amp; "")&gt;0</formula>
    </cfRule>
    <cfRule type="expression" dxfId="148" priority="48">
      <formula>AND(COUNTIF(F26:I26,"&lt;&gt;" &amp; "")&gt;0,NOT(ISBLANK(C26)))</formula>
    </cfRule>
  </conditionalFormatting>
  <conditionalFormatting sqref="C27">
    <cfRule type="expression" dxfId="147" priority="49">
      <formula>COUNTIF(F27:I27,"&lt;&gt;" &amp; "")&gt;0</formula>
    </cfRule>
    <cfRule type="expression" dxfId="146" priority="50">
      <formula>AND(COUNTIF(F27:I27,"&lt;&gt;" &amp; "")&gt;0,NOT(ISBLANK(C27)))</formula>
    </cfRule>
  </conditionalFormatting>
  <conditionalFormatting sqref="C3">
    <cfRule type="expression" dxfId="145" priority="13">
      <formula>COUNTIF(F3:I3,"&lt;&gt;" &amp; "")&gt;0</formula>
    </cfRule>
    <cfRule type="expression" dxfId="144" priority="14">
      <formula>AND(COUNTIF(F3:I3,"&lt;&gt;" &amp; "")&gt;0,NOT(ISBLANK(C3)))</formula>
    </cfRule>
  </conditionalFormatting>
  <conditionalFormatting sqref="C37">
    <cfRule type="expression" dxfId="143" priority="61">
      <formula>COUNTIF(F37:I37,"&lt;&gt;" &amp; "")&gt;0</formula>
    </cfRule>
    <cfRule type="expression" dxfId="142" priority="62">
      <formula>AND(COUNTIF(F37:I37,"&lt;&gt;" &amp; "")&gt;0,NOT(ISBLANK(C37)))</formula>
    </cfRule>
  </conditionalFormatting>
  <conditionalFormatting sqref="C38">
    <cfRule type="expression" dxfId="141" priority="63">
      <formula>COUNTIF(F38:I38,"&lt;&gt;" &amp; "")&gt;0</formula>
    </cfRule>
    <cfRule type="expression" dxfId="140" priority="64">
      <formula>AND(COUNTIF(F38:I38,"&lt;&gt;" &amp; "")&gt;0,NOT(ISBLANK(C38)))</formula>
    </cfRule>
  </conditionalFormatting>
  <conditionalFormatting sqref="C39">
    <cfRule type="expression" dxfId="139" priority="65">
      <formula>COUNTIF(F39:I39,"&lt;&gt;" &amp; "")&gt;0</formula>
    </cfRule>
    <cfRule type="expression" dxfId="138" priority="66">
      <formula>AND(COUNTIF(F39:I39,"&lt;&gt;" &amp; "")&gt;0,NOT(ISBLANK(C39)))</formula>
    </cfRule>
  </conditionalFormatting>
  <conditionalFormatting sqref="C4">
    <cfRule type="expression" dxfId="137" priority="15">
      <formula>COUNTIF(F4:I4,"&lt;&gt;" &amp; "")&gt;0</formula>
    </cfRule>
    <cfRule type="expression" dxfId="136" priority="16">
      <formula>AND(COUNTIF(F4:I4,"&lt;&gt;" &amp; "")&gt;0,NOT(ISBLANK(C4)))</formula>
    </cfRule>
  </conditionalFormatting>
  <conditionalFormatting sqref="C40">
    <cfRule type="expression" dxfId="135" priority="67">
      <formula>COUNTIF(F40:I40,"&lt;&gt;" &amp; "")&gt;0</formula>
    </cfRule>
    <cfRule type="expression" dxfId="134" priority="68">
      <formula>AND(COUNTIF(F40:I40,"&lt;&gt;" &amp; "")&gt;0,NOT(ISBLANK(C40)))</formula>
    </cfRule>
  </conditionalFormatting>
  <conditionalFormatting sqref="C41">
    <cfRule type="expression" dxfId="133" priority="69">
      <formula>COUNTIF(F41:I41,"&lt;&gt;" &amp; "")&gt;0</formula>
    </cfRule>
    <cfRule type="expression" dxfId="132" priority="70">
      <formula>AND(COUNTIF(F41:I41,"&lt;&gt;" &amp; "")&gt;0,NOT(ISBLANK(C41)))</formula>
    </cfRule>
  </conditionalFormatting>
  <conditionalFormatting sqref="C44">
    <cfRule type="expression" dxfId="131" priority="71">
      <formula>COUNTIF(F44:I44,"&lt;&gt;" &amp; "")&gt;0</formula>
    </cfRule>
    <cfRule type="expression" dxfId="130" priority="72">
      <formula>AND(COUNTIF(F44:I44,"&lt;&gt;" &amp; "")&gt;0,NOT(ISBLANK(C44)))</formula>
    </cfRule>
  </conditionalFormatting>
  <conditionalFormatting sqref="C45">
    <cfRule type="expression" dxfId="129" priority="73">
      <formula>COUNTIF(F45:I45,"&lt;&gt;" &amp; "")&gt;0</formula>
    </cfRule>
    <cfRule type="expression" dxfId="128" priority="74">
      <formula>AND(COUNTIF(F45:I45,"&lt;&gt;" &amp; "")&gt;0,NOT(ISBLANK(C45)))</formula>
    </cfRule>
  </conditionalFormatting>
  <conditionalFormatting sqref="C46">
    <cfRule type="expression" dxfId="127" priority="75">
      <formula>COUNTIF(F46:I46,"&lt;&gt;" &amp; "")&gt;0</formula>
    </cfRule>
    <cfRule type="expression" dxfId="126" priority="76">
      <formula>AND(COUNTIF(F46:I46,"&lt;&gt;" &amp; "")&gt;0,NOT(ISBLANK(C46)))</formula>
    </cfRule>
  </conditionalFormatting>
  <conditionalFormatting sqref="C47">
    <cfRule type="expression" dxfId="125" priority="77">
      <formula>COUNTIF(F47:I47,"&lt;&gt;" &amp; "")&gt;0</formula>
    </cfRule>
    <cfRule type="expression" dxfId="124" priority="78">
      <formula>AND(COUNTIF(F47:I47,"&lt;&gt;" &amp; "")&gt;0,NOT(ISBLANK(C47)))</formula>
    </cfRule>
  </conditionalFormatting>
  <conditionalFormatting sqref="C48">
    <cfRule type="expression" dxfId="123" priority="79">
      <formula>COUNTIF(F48:I48,"&lt;&gt;" &amp; "")&gt;0</formula>
    </cfRule>
    <cfRule type="expression" dxfId="122" priority="80">
      <formula>AND(COUNTIF(F48:I48,"&lt;&gt;" &amp; "")&gt;0,NOT(ISBLANK(C48)))</formula>
    </cfRule>
  </conditionalFormatting>
  <conditionalFormatting sqref="C5">
    <cfRule type="expression" dxfId="121" priority="17">
      <formula>COUNTIF(F5:I5,"&lt;&gt;" &amp; "")&gt;0</formula>
    </cfRule>
    <cfRule type="expression" dxfId="120" priority="18">
      <formula>AND(COUNTIF(F5:I5,"&lt;&gt;" &amp; "")&gt;0,NOT(ISBLANK(C5)))</formula>
    </cfRule>
  </conditionalFormatting>
  <conditionalFormatting sqref="C51">
    <cfRule type="expression" dxfId="119" priority="81">
      <formula>COUNTIF(F51:I51,"&lt;&gt;" &amp; "")&gt;0</formula>
    </cfRule>
    <cfRule type="expression" dxfId="118" priority="82">
      <formula>AND(COUNTIF(F51:I51,"&lt;&gt;" &amp; "")&gt;0,NOT(ISBLANK(C51)))</formula>
    </cfRule>
  </conditionalFormatting>
  <conditionalFormatting sqref="C52">
    <cfRule type="expression" dxfId="117" priority="83">
      <formula>COUNTIF(F52:I52,"&lt;&gt;" &amp; "")&gt;0</formula>
    </cfRule>
    <cfRule type="expression" dxfId="116" priority="84">
      <formula>AND(COUNTIF(F52:I52,"&lt;&gt;" &amp; "")&gt;0,NOT(ISBLANK(C52)))</formula>
    </cfRule>
  </conditionalFormatting>
  <conditionalFormatting sqref="C53">
    <cfRule type="expression" dxfId="115" priority="85">
      <formula>COUNTIF(F53:I53,"&lt;&gt;" &amp; "")&gt;0</formula>
    </cfRule>
    <cfRule type="expression" dxfId="114" priority="86">
      <formula>AND(COUNTIF(F53:I53,"&lt;&gt;" &amp; "")&gt;0,NOT(ISBLANK(C53)))</formula>
    </cfRule>
  </conditionalFormatting>
  <conditionalFormatting sqref="C54">
    <cfRule type="expression" dxfId="113" priority="87">
      <formula>COUNTIF(F54:I54,"&lt;&gt;" &amp; "")&gt;0</formula>
    </cfRule>
    <cfRule type="expression" dxfId="112" priority="88">
      <formula>AND(COUNTIF(F54:I54,"&lt;&gt;" &amp; "")&gt;0,NOT(ISBLANK(C54)))</formula>
    </cfRule>
  </conditionalFormatting>
  <conditionalFormatting sqref="C55">
    <cfRule type="expression" dxfId="111" priority="89">
      <formula>COUNTIF(F55:I55,"&lt;&gt;" &amp; "")&gt;0</formula>
    </cfRule>
    <cfRule type="expression" dxfId="110" priority="90">
      <formula>AND(COUNTIF(F55:I55,"&lt;&gt;" &amp; "")&gt;0,NOT(ISBLANK(C55)))</formula>
    </cfRule>
  </conditionalFormatting>
  <conditionalFormatting sqref="C58">
    <cfRule type="expression" dxfId="109" priority="91">
      <formula>COUNTIF(F58:I58,"&lt;&gt;" &amp; "")&gt;0</formula>
    </cfRule>
    <cfRule type="expression" dxfId="108" priority="92">
      <formula>AND(COUNTIF(F58:I58,"&lt;&gt;" &amp; "")&gt;0,NOT(ISBLANK(C58)))</formula>
    </cfRule>
  </conditionalFormatting>
  <conditionalFormatting sqref="C59">
    <cfRule type="expression" dxfId="107" priority="93">
      <formula>COUNTIF(F59:I59,"&lt;&gt;" &amp; "")&gt;0</formula>
    </cfRule>
    <cfRule type="expression" dxfId="106" priority="94">
      <formula>AND(COUNTIF(F59:I59,"&lt;&gt;" &amp; "")&gt;0,NOT(ISBLANK(C59)))</formula>
    </cfRule>
  </conditionalFormatting>
  <conditionalFormatting sqref="C6">
    <cfRule type="expression" dxfId="105" priority="19">
      <formula>COUNTIF(F6:I6,"&lt;&gt;" &amp; "")&gt;0</formula>
    </cfRule>
    <cfRule type="expression" dxfId="104" priority="20">
      <formula>AND(COUNTIF(F6:I6,"&lt;&gt;" &amp; "")&gt;0,NOT(ISBLANK(C6)))</formula>
    </cfRule>
  </conditionalFormatting>
  <conditionalFormatting sqref="C60">
    <cfRule type="expression" dxfId="103" priority="95">
      <formula>COUNTIF(F60:I60,"&lt;&gt;" &amp; "")&gt;0</formula>
    </cfRule>
    <cfRule type="expression" dxfId="102" priority="96">
      <formula>AND(COUNTIF(F60:I60,"&lt;&gt;" &amp; "")&gt;0,NOT(ISBLANK(C60)))</formula>
    </cfRule>
  </conditionalFormatting>
  <conditionalFormatting sqref="C61">
    <cfRule type="expression" dxfId="101" priority="97">
      <formula>COUNTIF(F61:I61,"&lt;&gt;" &amp; "")&gt;0</formula>
    </cfRule>
    <cfRule type="expression" dxfId="100" priority="98">
      <formula>AND(COUNTIF(F61:I61,"&lt;&gt;" &amp; "")&gt;0,NOT(ISBLANK(C61)))</formula>
    </cfRule>
  </conditionalFormatting>
  <conditionalFormatting sqref="C62">
    <cfRule type="expression" dxfId="99" priority="99">
      <formula>COUNTIF(F62:I62,"&lt;&gt;" &amp; "")&gt;0</formula>
    </cfRule>
    <cfRule type="expression" dxfId="98" priority="100">
      <formula>AND(COUNTIF(F62:I62,"&lt;&gt;" &amp; "")&gt;0,NOT(ISBLANK(C62)))</formula>
    </cfRule>
  </conditionalFormatting>
  <conditionalFormatting sqref="C9">
    <cfRule type="expression" dxfId="97" priority="21">
      <formula>COUNTIF(F9:I9,"&lt;&gt;" &amp; "")&gt;0</formula>
    </cfRule>
    <cfRule type="expression" dxfId="96" priority="22">
      <formula>AND(COUNTIF(F9:I9,"&lt;&gt;" &amp; "")&gt;0,NOT(ISBLANK(C9)))</formula>
    </cfRule>
  </conditionalFormatting>
  <conditionalFormatting sqref="C30">
    <cfRule type="expression" dxfId="95" priority="1">
      <formula>COUNTIF(F30:I30,"&lt;&gt;" &amp; "")&gt;0</formula>
    </cfRule>
    <cfRule type="expression" dxfId="94" priority="2">
      <formula>AND(COUNTIF(F30:I30,"&lt;&gt;" &amp; "")&gt;0,NOT(ISBLANK(C30)))</formula>
    </cfRule>
  </conditionalFormatting>
  <conditionalFormatting sqref="C31">
    <cfRule type="expression" dxfId="93" priority="3">
      <formula>COUNTIF(F31:I31,"&lt;&gt;" &amp; "")&gt;0</formula>
    </cfRule>
    <cfRule type="expression" dxfId="92" priority="4">
      <formula>AND(COUNTIF(F31:I31,"&lt;&gt;" &amp; "")&gt;0,NOT(ISBLANK(C31)))</formula>
    </cfRule>
  </conditionalFormatting>
  <conditionalFormatting sqref="C32">
    <cfRule type="expression" dxfId="91" priority="5">
      <formula>COUNTIF(F32:I32,"&lt;&gt;" &amp; "")&gt;0</formula>
    </cfRule>
    <cfRule type="expression" dxfId="90" priority="6">
      <formula>AND(COUNTIF(F32:I32,"&lt;&gt;" &amp; "")&gt;0,NOT(ISBLANK(C32)))</formula>
    </cfRule>
  </conditionalFormatting>
  <conditionalFormatting sqref="C33">
    <cfRule type="expression" dxfId="89" priority="7">
      <formula>COUNTIF(F33:I33,"&lt;&gt;" &amp; "")&gt;0</formula>
    </cfRule>
    <cfRule type="expression" dxfId="88" priority="8">
      <formula>AND(COUNTIF(F33:I33,"&lt;&gt;" &amp; "")&gt;0,NOT(ISBLANK(C33)))</formula>
    </cfRule>
  </conditionalFormatting>
  <conditionalFormatting sqref="C34">
    <cfRule type="expression" dxfId="87" priority="9">
      <formula>COUNTIF(F34:I34,"&lt;&gt;" &amp; "")&gt;0</formula>
    </cfRule>
    <cfRule type="expression" dxfId="86" priority="10">
      <formula>AND(COUNTIF(F34:I34,"&lt;&gt;" &amp; "")&gt;0,NOT(ISBLANK(C34)))</formula>
    </cfRule>
  </conditionalFormatting>
  <dataValidations count="1">
    <dataValidation type="list" allowBlank="1" showInputMessage="1" showErrorMessage="1" sqref="B3 B59 B52 B45 B38 B24 B17 B10 B31" xr:uid="{00000000-0002-0000-0100-000000000000}">
      <formula1>"$/person (one-off),$/person/year"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I2" sqref="I2"/>
    </sheetView>
  </sheetViews>
  <sheetFormatPr baseColWidth="10" defaultColWidth="8.83203125" defaultRowHeight="15"/>
  <cols>
    <col min="1" max="1" width="60.6640625" bestFit="1" customWidth="1"/>
    <col min="2" max="5" width="14.83203125" customWidth="1"/>
    <col min="6" max="6" width="1.33203125" customWidth="1"/>
    <col min="7" max="15" width="15.83203125" style="12" customWidth="1"/>
  </cols>
  <sheetData>
    <row r="1" spans="1:15" ht="64">
      <c r="A1" s="1" t="s">
        <v>46</v>
      </c>
      <c r="B1" s="3" t="s">
        <v>35</v>
      </c>
      <c r="C1" s="3" t="s">
        <v>36</v>
      </c>
      <c r="D1" s="3" t="s">
        <v>37</v>
      </c>
      <c r="E1" s="3" t="s">
        <v>23</v>
      </c>
      <c r="G1" s="8" t="str">
        <f>'Program targeting'!$B$3</f>
        <v>Blood glucose test (PHC level)</v>
      </c>
      <c r="H1" s="8" t="str">
        <f>'Program targeting'!$B$4</f>
        <v>Blood glucose test (Feldsher post family nurse)</v>
      </c>
      <c r="I1" s="8" t="str">
        <f>'Program targeting'!$B$5</f>
        <v>Blood glucose test (outreach/community-based)</v>
      </c>
      <c r="J1" s="8" t="str">
        <f>'Program targeting'!$B$6</f>
        <v>Confirmatory test</v>
      </c>
      <c r="K1" s="8" t="str">
        <f>'Program targeting'!$B$7</f>
        <v>Initiation</v>
      </c>
      <c r="L1" s="8" t="str">
        <f>'Program targeting'!$B$8</f>
        <v>Initiation counselling - patient schools</v>
      </c>
      <c r="M1" s="8" t="str">
        <f>'Program targeting'!$B$9</f>
        <v>Initiation counselling - PHC</v>
      </c>
      <c r="N1" s="8" t="str">
        <f>'Program targeting'!$B$10</f>
        <v>Advanced adherence counselling - PHC</v>
      </c>
      <c r="O1" s="8" t="str">
        <f>'Program targeting'!$B$11</f>
        <v>Advanced adherence counselling - family nurse</v>
      </c>
    </row>
    <row r="2" spans="1:15">
      <c r="A2" t="str">
        <f>'Program targeting'!$C$2</f>
        <v>Adults</v>
      </c>
      <c r="B2" s="6">
        <v>0</v>
      </c>
      <c r="C2" s="6" t="s">
        <v>38</v>
      </c>
      <c r="D2" s="5"/>
      <c r="E2" s="5"/>
      <c r="G2" s="17">
        <f>'#ignore - misc calcs'!$B$12</f>
        <v>6.85</v>
      </c>
      <c r="H2" s="17">
        <f>'#ignore - misc calcs'!$B$13</f>
        <v>6.85</v>
      </c>
      <c r="I2" s="17">
        <f>'#ignore - misc calcs'!$B$14</f>
        <v>8</v>
      </c>
      <c r="J2" s="9"/>
      <c r="K2" s="9"/>
      <c r="L2" s="9"/>
      <c r="M2" s="9"/>
      <c r="N2" s="9"/>
      <c r="O2" s="9"/>
    </row>
    <row r="4" spans="1:15" ht="64">
      <c r="A4" s="1" t="s">
        <v>47</v>
      </c>
      <c r="B4" s="3" t="s">
        <v>35</v>
      </c>
      <c r="C4" s="3" t="s">
        <v>36</v>
      </c>
      <c r="D4" s="3" t="s">
        <v>37</v>
      </c>
      <c r="E4" s="3" t="s">
        <v>23</v>
      </c>
      <c r="G4" s="8" t="str">
        <f>'Program targeting'!$B$3</f>
        <v>Blood glucose test (PHC level)</v>
      </c>
      <c r="H4" s="8" t="str">
        <f>'Program targeting'!$B$4</f>
        <v>Blood glucose test (Feldsher post family nurse)</v>
      </c>
      <c r="I4" s="8" t="str">
        <f>'Program targeting'!$B$5</f>
        <v>Blood glucose test (outreach/community-based)</v>
      </c>
      <c r="J4" s="8" t="str">
        <f>'Program targeting'!$B$6</f>
        <v>Confirmatory test</v>
      </c>
      <c r="K4" s="8" t="str">
        <f>'Program targeting'!$B$7</f>
        <v>Initiation</v>
      </c>
      <c r="L4" s="8" t="str">
        <f>'Program targeting'!$B$8</f>
        <v>Initiation counselling - patient schools</v>
      </c>
      <c r="M4" s="8" t="str">
        <f>'Program targeting'!$B$9</f>
        <v>Initiation counselling - PHC</v>
      </c>
      <c r="N4" s="8" t="str">
        <f>'Program targeting'!$B$10</f>
        <v>Advanced adherence counselling - PHC</v>
      </c>
      <c r="O4" s="8" t="str">
        <f>'Program targeting'!$B$11</f>
        <v>Advanced adherence counselling - family nurse</v>
      </c>
    </row>
    <row r="5" spans="1:15">
      <c r="A5" t="str">
        <f>'Program targeting'!$C$2</f>
        <v>Adults</v>
      </c>
      <c r="B5" s="6">
        <v>0</v>
      </c>
      <c r="C5" s="6" t="s">
        <v>38</v>
      </c>
      <c r="D5" s="5"/>
      <c r="E5" s="5"/>
      <c r="G5" s="9"/>
      <c r="H5" s="9"/>
      <c r="I5" s="9"/>
      <c r="J5" s="10">
        <v>1</v>
      </c>
      <c r="K5" s="9"/>
      <c r="L5" s="9"/>
      <c r="M5" s="9"/>
      <c r="N5" s="9"/>
      <c r="O5" s="9"/>
    </row>
    <row r="7" spans="1:15" ht="64">
      <c r="A7" s="1" t="s">
        <v>48</v>
      </c>
      <c r="B7" s="3" t="s">
        <v>35</v>
      </c>
      <c r="C7" s="3" t="s">
        <v>36</v>
      </c>
      <c r="D7" s="3" t="s">
        <v>37</v>
      </c>
      <c r="E7" s="3" t="s">
        <v>23</v>
      </c>
      <c r="G7" s="8" t="str">
        <f>'Program targeting'!$B$3</f>
        <v>Blood glucose test (PHC level)</v>
      </c>
      <c r="H7" s="8" t="str">
        <f>'Program targeting'!$B$4</f>
        <v>Blood glucose test (Feldsher post family nurse)</v>
      </c>
      <c r="I7" s="8" t="str">
        <f>'Program targeting'!$B$5</f>
        <v>Blood glucose test (outreach/community-based)</v>
      </c>
      <c r="J7" s="8" t="str">
        <f>'Program targeting'!$B$6</f>
        <v>Confirmatory test</v>
      </c>
      <c r="K7" s="8" t="str">
        <f>'Program targeting'!$B$7</f>
        <v>Initiation</v>
      </c>
      <c r="L7" s="8" t="str">
        <f>'Program targeting'!$B$8</f>
        <v>Initiation counselling - patient schools</v>
      </c>
      <c r="M7" s="8" t="str">
        <f>'Program targeting'!$B$9</f>
        <v>Initiation counselling - PHC</v>
      </c>
      <c r="N7" s="8" t="str">
        <f>'Program targeting'!$B$10</f>
        <v>Advanced adherence counselling - PHC</v>
      </c>
      <c r="O7" s="8" t="str">
        <f>'Program targeting'!$B$11</f>
        <v>Advanced adherence counselling - family nurse</v>
      </c>
    </row>
    <row r="8" spans="1:15">
      <c r="A8" t="str">
        <f>'Program targeting'!$C$2</f>
        <v>Adults</v>
      </c>
      <c r="B8" s="6">
        <v>0</v>
      </c>
      <c r="C8" s="6" t="s">
        <v>38</v>
      </c>
      <c r="D8" s="5"/>
      <c r="E8" s="5"/>
      <c r="G8" s="9"/>
      <c r="H8" s="9"/>
      <c r="I8" s="9"/>
      <c r="J8" s="9"/>
      <c r="K8" s="10">
        <v>1</v>
      </c>
      <c r="L8" s="10">
        <v>1</v>
      </c>
      <c r="M8" s="10">
        <v>1</v>
      </c>
      <c r="N8" s="9"/>
      <c r="O8" s="9"/>
    </row>
    <row r="10" spans="1:15" ht="64">
      <c r="A10" s="1" t="s">
        <v>39</v>
      </c>
      <c r="B10" s="3" t="s">
        <v>35</v>
      </c>
      <c r="C10" s="3" t="s">
        <v>36</v>
      </c>
      <c r="D10" s="3" t="s">
        <v>37</v>
      </c>
      <c r="E10" s="3" t="s">
        <v>23</v>
      </c>
      <c r="G10" s="8" t="str">
        <f>'Program targeting'!$B$3</f>
        <v>Blood glucose test (PHC level)</v>
      </c>
      <c r="H10" s="8" t="str">
        <f>'Program targeting'!$B$4</f>
        <v>Blood glucose test (Feldsher post family nurse)</v>
      </c>
      <c r="I10" s="8" t="str">
        <f>'Program targeting'!$B$5</f>
        <v>Blood glucose test (outreach/community-based)</v>
      </c>
      <c r="J10" s="8" t="str">
        <f>'Program targeting'!$B$6</f>
        <v>Confirmatory test</v>
      </c>
      <c r="K10" s="8" t="str">
        <f>'Program targeting'!$B$7</f>
        <v>Initiation</v>
      </c>
      <c r="L10" s="8" t="str">
        <f>'Program targeting'!$B$8</f>
        <v>Initiation counselling - patient schools</v>
      </c>
      <c r="M10" s="8" t="str">
        <f>'Program targeting'!$B$9</f>
        <v>Initiation counselling - PHC</v>
      </c>
      <c r="N10" s="8" t="str">
        <f>'Program targeting'!$B$10</f>
        <v>Advanced adherence counselling - PHC</v>
      </c>
      <c r="O10" s="8" t="str">
        <f>'Program targeting'!$B$11</f>
        <v>Advanced adherence counselling - family nurse</v>
      </c>
    </row>
    <row r="11" spans="1:15">
      <c r="A11" t="str">
        <f>'Program targeting'!$C$2</f>
        <v>Adults</v>
      </c>
      <c r="B11" s="6">
        <v>0.7</v>
      </c>
      <c r="C11" s="6" t="s">
        <v>38</v>
      </c>
      <c r="D11" s="5"/>
      <c r="E11" s="5"/>
      <c r="G11" s="9"/>
      <c r="H11" s="9"/>
      <c r="I11" s="9"/>
      <c r="J11" s="9"/>
      <c r="K11" s="11"/>
      <c r="L11" s="10">
        <v>0.25</v>
      </c>
      <c r="M11" s="10">
        <v>0.25</v>
      </c>
      <c r="N11" s="9"/>
      <c r="O11" s="9"/>
    </row>
    <row r="13" spans="1:15" ht="64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23</v>
      </c>
      <c r="G13" s="8" t="str">
        <f>'Program targeting'!$B$3</f>
        <v>Blood glucose test (PHC level)</v>
      </c>
      <c r="H13" s="8" t="str">
        <f>'Program targeting'!$B$4</f>
        <v>Blood glucose test (Feldsher post family nurse)</v>
      </c>
      <c r="I13" s="8" t="str">
        <f>'Program targeting'!$B$5</f>
        <v>Blood glucose test (outreach/community-based)</v>
      </c>
      <c r="J13" s="8" t="str">
        <f>'Program targeting'!$B$6</f>
        <v>Confirmatory test</v>
      </c>
      <c r="K13" s="8" t="str">
        <f>'Program targeting'!$B$7</f>
        <v>Initiation</v>
      </c>
      <c r="L13" s="8" t="str">
        <f>'Program targeting'!$B$8</f>
        <v>Initiation counselling - patient schools</v>
      </c>
      <c r="M13" s="8" t="str">
        <f>'Program targeting'!$B$9</f>
        <v>Initiation counselling - PHC</v>
      </c>
      <c r="N13" s="8" t="str">
        <f>'Program targeting'!$B$10</f>
        <v>Advanced adherence counselling - PHC</v>
      </c>
      <c r="O13" s="8" t="str">
        <f>'Program targeting'!$B$11</f>
        <v>Advanced adherence counselling - family nurse</v>
      </c>
    </row>
    <row r="14" spans="1:15">
      <c r="A14" t="str">
        <f>'Program targeting'!$C$2</f>
        <v>Adults</v>
      </c>
      <c r="B14" s="6">
        <v>0</v>
      </c>
      <c r="C14" s="6" t="s">
        <v>38</v>
      </c>
      <c r="D14" s="5"/>
      <c r="E14" s="5"/>
      <c r="G14" s="9"/>
      <c r="H14" s="9"/>
      <c r="I14" s="9"/>
      <c r="J14" s="9"/>
      <c r="K14" s="9"/>
      <c r="L14" s="9"/>
      <c r="M14" s="9"/>
      <c r="N14" s="10">
        <v>1</v>
      </c>
      <c r="O14" s="10">
        <v>1</v>
      </c>
    </row>
  </sheetData>
  <conditionalFormatting sqref="D11 D14 D2 D5 D8">
    <cfRule type="expression" dxfId="85" priority="150">
      <formula>COUNTIF(F2:O2,"&lt;&gt;" &amp; "")&lt;2</formula>
    </cfRule>
    <cfRule type="expression" dxfId="84" priority="151">
      <formula>AND(COUNTIF(F2:O2,"&lt;&gt;" &amp; "")&lt;2,NOT(ISBLANK(D2)))</formula>
    </cfRule>
  </conditionalFormatting>
  <dataValidations count="2">
    <dataValidation type="list" allowBlank="1" showInputMessage="1" showErrorMessage="1" sqref="C2 C14 C11 C8 C5" xr:uid="{00000000-0002-0000-0200-000000000000}">
      <formula1>"Random,Additive,Nested"</formula1>
    </dataValidation>
    <dataValidation type="list" allowBlank="1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5" id="{00000000-000E-0000-0200-00003D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3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15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35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55" id="{00000000-000E-0000-0200-000015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5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97" id="{00000000-000E-0000-0200-00003F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4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17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57" id="{00000000-000E-0000-0200-000017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7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9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59" id="{00000000-000E-0000-0200-000019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9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01" id="{00000000-000E-0000-0200-000043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4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J11:K11</xm:sqref>
        </x14:conditionalFormatting>
        <x14:conditionalFormatting xmlns:xm="http://schemas.microsoft.com/office/excel/2006/main">
          <x14:cfRule type="expression" priority="121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J14:K14</xm:sqref>
        </x14:conditionalFormatting>
        <x14:conditionalFormatting xmlns:xm="http://schemas.microsoft.com/office/excel/2006/main">
          <x14:cfRule type="expression" priority="41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J2:K2</xm:sqref>
        </x14:conditionalFormatting>
        <x14:conditionalFormatting xmlns:xm="http://schemas.microsoft.com/office/excel/2006/main">
          <x14:cfRule type="expression" priority="61" id="{00000000-000E-0000-0200-00001B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81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05" id="{00000000-000E-0000-0200-000047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4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25" id="{00000000-000E-0000-0200-00005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5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5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5" id="{00000000-000E-0000-0200-00001F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2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5" id="{00000000-000E-0000-0200-000033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3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07" id="{00000000-000E-0000-0200-000049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4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27" id="{00000000-000E-0000-0200-00005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5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7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7" id="{00000000-000E-0000-0200-000021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2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7" id="{00000000-000E-0000-0200-000035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3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09" id="{00000000-000E-0000-0200-00004B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4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29" id="{00000000-000E-0000-0200-00005F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6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9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69" id="{00000000-000E-0000-0200-000023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2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9" id="{00000000-000E-0000-0200-000037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3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1" id="{00000000-000E-0000-0200-00004D000000}">
            <xm:f>AND('Program targeting'!$C$11&lt;&gt;"Y",NOT(ISBLANK(O11)))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4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131" id="{00000000-000E-0000-0200-00006100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6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51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71" id="{00000000-000E-0000-0200-000025000000}">
            <xm:f>AND('Program targeting'!$C$11&lt;&gt;"Y",NOT(ISBLANK(O5)))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2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1" id="{00000000-000E-0000-0200-000039000000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3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9" id="{642494D2-0899-104A-B08E-BD6D03F3AA7B}">
            <xm:f>AND('Program targeting'!$C$6&lt;&gt;"Y",NOT(ISBLANK(K5)))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23421D63-3769-7940-B00E-373508DE46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7" id="{714D158E-965B-134A-B1DC-0FF31F032F19}">
            <xm:f>AND('Program targeting'!$C$8&lt;&gt;"Y",NOT(ISBLANK(K8)))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8BA81806-804D-F74A-A94C-FB8797A3B0E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5" id="{F989D883-E715-FC40-9F23-1BAC9B831AB3}">
            <xm:f>AND('Program targeting'!$C$4&lt;&gt;"Y",NOT(ISBLANK(I11)))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C539F369-E835-E143-8C8A-516B7CF2E6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3" id="{9DA2CA92-132C-EC43-A463-90575DD1C729}">
            <xm:f>AND('Program targeting'!$C$3&lt;&gt;"Y",NOT(ISBLANK(H2)))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33DFB858-6453-1843-88F5-8EF0DC7E3F6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" id="{20C4736F-8391-C84D-834E-4540D8840B66}">
            <xm:f>AND('Program targeting'!$C$3&lt;&gt;"Y",NOT(ISBLANK(I2)))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608FCD4-676E-BE43-8BC6-D03126459EF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FCFE-F49E-A043-ADE3-386E72782E8F}">
  <dimension ref="B1:M29"/>
  <sheetViews>
    <sheetView zoomScale="168" workbookViewId="0">
      <selection activeCell="C23" sqref="C23"/>
    </sheetView>
  </sheetViews>
  <sheetFormatPr baseColWidth="10" defaultRowHeight="15"/>
  <cols>
    <col min="2" max="2" width="13.5" bestFit="1" customWidth="1"/>
    <col min="3" max="3" width="15" bestFit="1" customWidth="1"/>
    <col min="6" max="6" width="12.5" bestFit="1" customWidth="1"/>
  </cols>
  <sheetData>
    <row r="1" spans="2:6">
      <c r="B1" s="13">
        <f>B2*8%</f>
        <v>3650.88</v>
      </c>
      <c r="C1" t="s">
        <v>147</v>
      </c>
      <c r="F1" s="110">
        <f>B1*92%</f>
        <v>3358.8096</v>
      </c>
    </row>
    <row r="2" spans="2:6">
      <c r="B2" s="13">
        <v>45636</v>
      </c>
      <c r="C2" t="s">
        <v>49</v>
      </c>
      <c r="F2">
        <v>3227</v>
      </c>
    </row>
    <row r="3" spans="2:6">
      <c r="B3" s="13">
        <v>3344</v>
      </c>
      <c r="C3" t="s">
        <v>50</v>
      </c>
      <c r="F3">
        <f>F2*96%</f>
        <v>3097.92</v>
      </c>
    </row>
    <row r="4" spans="2:6">
      <c r="B4" s="13">
        <v>3090</v>
      </c>
      <c r="C4" t="s">
        <v>51</v>
      </c>
    </row>
    <row r="5" spans="2:6">
      <c r="B5" s="13">
        <v>29239</v>
      </c>
      <c r="C5" t="s">
        <v>52</v>
      </c>
    </row>
    <row r="6" spans="2:6">
      <c r="B6" s="13">
        <v>1</v>
      </c>
      <c r="C6" t="s">
        <v>53</v>
      </c>
    </row>
    <row r="8" spans="2:6">
      <c r="B8" s="13">
        <f>(1247757.857-52315)</f>
        <v>1195442.8570000001</v>
      </c>
      <c r="C8" t="s">
        <v>54</v>
      </c>
    </row>
    <row r="9" spans="2:6">
      <c r="B9" s="14">
        <f>'Spending data'!H6/$B$8</f>
        <v>2.5449982675332508E-2</v>
      </c>
      <c r="C9" t="s">
        <v>55</v>
      </c>
    </row>
    <row r="10" spans="2:6">
      <c r="B10" s="14">
        <f>'Spending data'!H13/$B$8</f>
        <v>9.5437435032496905E-3</v>
      </c>
      <c r="C10" t="s">
        <v>56</v>
      </c>
    </row>
    <row r="11" spans="2:6">
      <c r="B11" s="14">
        <f>'Spending data'!H20/$B$8</f>
        <v>3.1812478344165635E-3</v>
      </c>
      <c r="C11" t="s">
        <v>57</v>
      </c>
    </row>
    <row r="12" spans="2:6">
      <c r="B12" s="116">
        <v>6.85</v>
      </c>
      <c r="C12" t="s">
        <v>65</v>
      </c>
    </row>
    <row r="13" spans="2:6">
      <c r="B13" s="116">
        <f>B12</f>
        <v>6.85</v>
      </c>
      <c r="C13" t="s">
        <v>66</v>
      </c>
    </row>
    <row r="14" spans="2:6">
      <c r="B14" s="116">
        <v>8</v>
      </c>
      <c r="C14" t="s">
        <v>67</v>
      </c>
    </row>
    <row r="15" spans="2:6">
      <c r="B15" s="15">
        <f>B9*B12</f>
        <v>0.17433238132602766</v>
      </c>
      <c r="C15" t="s">
        <v>61</v>
      </c>
    </row>
    <row r="16" spans="2:6">
      <c r="B16" s="15">
        <f>B10*B13</f>
        <v>6.5374642997260382E-2</v>
      </c>
      <c r="C16" t="s">
        <v>62</v>
      </c>
    </row>
    <row r="17" spans="2:13">
      <c r="B17" s="15">
        <f>B11*B14</f>
        <v>2.5449982675332508E-2</v>
      </c>
      <c r="C17" t="s">
        <v>63</v>
      </c>
    </row>
    <row r="18" spans="2:13">
      <c r="B18" s="16">
        <f>SUM(B15:B17)</f>
        <v>0.26515700699862055</v>
      </c>
      <c r="C18" t="s">
        <v>64</v>
      </c>
    </row>
    <row r="19" spans="2:13">
      <c r="B19" s="117">
        <v>13733</v>
      </c>
      <c r="C19" t="s">
        <v>58</v>
      </c>
    </row>
    <row r="20" spans="2:13">
      <c r="B20" s="18">
        <f>B19*B18</f>
        <v>3641.4011771120558</v>
      </c>
      <c r="C20" t="s">
        <v>59</v>
      </c>
    </row>
    <row r="21" spans="2:13">
      <c r="B21" s="13">
        <v>3650.88</v>
      </c>
      <c r="C21" t="s">
        <v>60</v>
      </c>
    </row>
    <row r="29" spans="2:13">
      <c r="M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B648-EE74-8145-9F25-536CEBA19B8C}">
  <dimension ref="A2:L59"/>
  <sheetViews>
    <sheetView topLeftCell="A28" zoomScale="97" workbookViewId="0">
      <selection activeCell="H53" sqref="H53"/>
    </sheetView>
  </sheetViews>
  <sheetFormatPr baseColWidth="10" defaultRowHeight="15"/>
  <cols>
    <col min="1" max="1" width="12.5" bestFit="1" customWidth="1"/>
    <col min="2" max="2" width="38.1640625" bestFit="1" customWidth="1"/>
    <col min="3" max="8" width="14.83203125" style="12" customWidth="1"/>
    <col min="9" max="9" width="34.5" customWidth="1"/>
    <col min="10" max="10" width="22.6640625" customWidth="1"/>
  </cols>
  <sheetData>
    <row r="2" spans="1:10" ht="64">
      <c r="A2" s="111" t="s">
        <v>138</v>
      </c>
      <c r="C2" s="12" t="s">
        <v>28</v>
      </c>
      <c r="D2" s="12" t="s">
        <v>74</v>
      </c>
      <c r="E2" s="12" t="s">
        <v>73</v>
      </c>
    </row>
    <row r="3" spans="1:10">
      <c r="A3" s="98" t="s">
        <v>131</v>
      </c>
      <c r="B3" s="98"/>
      <c r="C3" s="99"/>
      <c r="D3" s="99"/>
      <c r="E3" s="129">
        <f>SUM(E4:E6)</f>
        <v>789502.80000000016</v>
      </c>
      <c r="F3" s="101">
        <f>SUM(F4:F6)</f>
        <v>4.7976961347891501E-3</v>
      </c>
      <c r="I3" t="s">
        <v>142</v>
      </c>
      <c r="J3" s="13">
        <v>460000000</v>
      </c>
    </row>
    <row r="4" spans="1:10">
      <c r="B4" t="s">
        <v>41</v>
      </c>
      <c r="C4" s="90">
        <f>'Spending data'!$H$3</f>
        <v>17.3</v>
      </c>
      <c r="D4" s="93">
        <f>E4/C4</f>
        <v>30424.000000000004</v>
      </c>
      <c r="E4" s="130">
        <f>'Spending data'!$H$2</f>
        <v>526335.20000000007</v>
      </c>
      <c r="F4" s="97">
        <f>E4/$E$32</f>
        <v>3.1984640898594335E-3</v>
      </c>
      <c r="G4" s="19"/>
      <c r="I4" t="s">
        <v>143</v>
      </c>
      <c r="J4">
        <v>28.0291</v>
      </c>
    </row>
    <row r="5" spans="1:10">
      <c r="B5" t="s">
        <v>42</v>
      </c>
      <c r="C5" s="90">
        <f>'Spending data'!$H$10</f>
        <v>17.3</v>
      </c>
      <c r="D5" s="93">
        <f>E5/C5</f>
        <v>11409</v>
      </c>
      <c r="E5" s="130">
        <f>'Spending data'!$H$9</f>
        <v>197375.7</v>
      </c>
      <c r="F5" s="97">
        <f>E5/$E$32</f>
        <v>1.1994240336972873E-3</v>
      </c>
      <c r="G5" s="19"/>
      <c r="I5" t="s">
        <v>144</v>
      </c>
      <c r="J5" s="13">
        <f>J3*J4</f>
        <v>12893386000</v>
      </c>
    </row>
    <row r="6" spans="1:10">
      <c r="B6" t="s">
        <v>43</v>
      </c>
      <c r="C6" s="90">
        <f>'Spending data'!$H$17</f>
        <v>17.3</v>
      </c>
      <c r="D6" s="93">
        <f>E6/C6</f>
        <v>3803.0000000000005</v>
      </c>
      <c r="E6" s="130">
        <f>'Spending data'!$H$16</f>
        <v>65791.900000000009</v>
      </c>
      <c r="F6" s="97">
        <f>E6/$E$32</f>
        <v>3.9980801123242919E-4</v>
      </c>
      <c r="G6" s="19"/>
      <c r="I6" t="s">
        <v>139</v>
      </c>
      <c r="J6" s="13">
        <v>1438948</v>
      </c>
    </row>
    <row r="7" spans="1:10">
      <c r="A7" s="98" t="s">
        <v>132</v>
      </c>
      <c r="B7" s="98"/>
      <c r="C7" s="102"/>
      <c r="D7" s="103"/>
      <c r="E7" s="129">
        <f>SUM(E8:E8)</f>
        <v>334400</v>
      </c>
      <c r="F7" s="101">
        <f>SUM(F8:F8)</f>
        <v>2.0321012002408245E-3</v>
      </c>
      <c r="G7" s="19"/>
      <c r="I7" t="s">
        <v>141</v>
      </c>
      <c r="J7" s="13">
        <v>44657704</v>
      </c>
    </row>
    <row r="8" spans="1:10">
      <c r="B8" t="s">
        <v>68</v>
      </c>
      <c r="C8" s="90">
        <f>'Spending data'!$H$24</f>
        <v>100</v>
      </c>
      <c r="D8" s="93">
        <f>E8/C8</f>
        <v>3344</v>
      </c>
      <c r="E8" s="130">
        <f>'Spending data'!$H$23</f>
        <v>334400</v>
      </c>
      <c r="F8" s="97">
        <f>E8/$E$32</f>
        <v>2.0321012002408245E-3</v>
      </c>
      <c r="G8" s="19"/>
      <c r="I8" t="s">
        <v>140</v>
      </c>
      <c r="J8" s="112">
        <f>J6/J7</f>
        <v>3.2221719235722465E-2</v>
      </c>
    </row>
    <row r="9" spans="1:10">
      <c r="A9" s="98" t="s">
        <v>45</v>
      </c>
      <c r="B9" s="98"/>
      <c r="C9" s="102"/>
      <c r="D9" s="103"/>
      <c r="E9" s="129">
        <f>SUM(E10:E13)</f>
        <v>2925606.3841233561</v>
      </c>
      <c r="F9" s="101">
        <f>SUM(F10:F13)</f>
        <v>1.7778493554453618E-2</v>
      </c>
      <c r="G9" s="19"/>
      <c r="I9" t="s">
        <v>145</v>
      </c>
      <c r="J9" s="110">
        <f>J8*J5</f>
        <v>415447063.68979472</v>
      </c>
    </row>
    <row r="10" spans="1:10">
      <c r="B10" t="s">
        <v>128</v>
      </c>
      <c r="C10" s="90">
        <v>327.27999999999997</v>
      </c>
      <c r="D10" s="93">
        <f>'#ignore - misc calcs'!$B$4</f>
        <v>3090</v>
      </c>
      <c r="E10" s="130">
        <f>C10*D10</f>
        <v>1011295.2</v>
      </c>
      <c r="F10" s="97">
        <f>E10/$E$32</f>
        <v>6.145496978821126E-3</v>
      </c>
      <c r="G10" s="19"/>
      <c r="I10" t="s">
        <v>146</v>
      </c>
      <c r="J10" s="110">
        <f>J9/J4</f>
        <v>14821990.848432334</v>
      </c>
    </row>
    <row r="11" spans="1:10">
      <c r="B11" t="s">
        <v>72</v>
      </c>
      <c r="C11" s="90">
        <v>550</v>
      </c>
      <c r="D11" s="93">
        <f>'#ignore - misc calcs'!$B$4</f>
        <v>3090</v>
      </c>
      <c r="E11" s="130">
        <f>C11*D11</f>
        <v>1699500</v>
      </c>
      <c r="F11" s="97">
        <f>E11/$E$32</f>
        <v>1.0327619586750242E-2</v>
      </c>
      <c r="G11" s="19"/>
    </row>
    <row r="12" spans="1:10">
      <c r="B12" t="s">
        <v>69</v>
      </c>
      <c r="C12" s="90">
        <v>151.52227120181405</v>
      </c>
      <c r="D12" s="93">
        <f>'Spending data'!$H$41</f>
        <v>773</v>
      </c>
      <c r="E12" s="130">
        <f>C12*D12</f>
        <v>117126.71563900226</v>
      </c>
      <c r="F12" s="97">
        <f>E12/$E$32</f>
        <v>7.1176237867907367E-4</v>
      </c>
      <c r="G12" s="19"/>
    </row>
    <row r="13" spans="1:10">
      <c r="B13" t="s">
        <v>125</v>
      </c>
      <c r="C13" s="90">
        <v>42.141703401360544</v>
      </c>
      <c r="D13" s="93">
        <f>'Spending data'!$H$48</f>
        <v>2318</v>
      </c>
      <c r="E13" s="130">
        <f>C13*D13</f>
        <v>97684.46848435374</v>
      </c>
      <c r="F13" s="97">
        <f>E13/$E$32</f>
        <v>5.9361461020317652E-4</v>
      </c>
      <c r="G13" s="19"/>
    </row>
    <row r="14" spans="1:10">
      <c r="A14" s="98" t="s">
        <v>133</v>
      </c>
      <c r="B14" s="98"/>
      <c r="C14" s="102"/>
      <c r="D14" s="103"/>
      <c r="E14" s="131">
        <f>SUM(E15:E19)</f>
        <v>160454367.577005</v>
      </c>
      <c r="F14" s="105">
        <f>E14/$E$32</f>
        <v>0.97505835208467184</v>
      </c>
      <c r="G14" s="19"/>
    </row>
    <row r="15" spans="1:10">
      <c r="B15" t="s">
        <v>126</v>
      </c>
      <c r="C15" s="90">
        <v>902.5</v>
      </c>
      <c r="D15" s="93">
        <f>$H$22+$H$24</f>
        <v>31066.666666666668</v>
      </c>
      <c r="E15" s="130">
        <f>C15*D15</f>
        <v>28037666.666666668</v>
      </c>
      <c r="F15" s="97">
        <f>E15/$E$32</f>
        <v>0.17038090934594943</v>
      </c>
      <c r="G15" s="19"/>
    </row>
    <row r="16" spans="1:10">
      <c r="B16" t="s">
        <v>149</v>
      </c>
      <c r="C16" s="90">
        <v>9382.44</v>
      </c>
      <c r="D16" s="93">
        <f>$H$23+$H$24</f>
        <v>8600</v>
      </c>
      <c r="E16" s="130">
        <f>C16*D16</f>
        <v>80688984</v>
      </c>
      <c r="F16" s="97">
        <f>E16/$E$32</f>
        <v>0.49033547019321971</v>
      </c>
      <c r="G16" s="19"/>
    </row>
    <row r="17" spans="1:12">
      <c r="C17" s="90"/>
      <c r="D17" s="93"/>
      <c r="E17" s="130"/>
      <c r="F17" s="97"/>
      <c r="G17" s="19"/>
    </row>
    <row r="18" spans="1:12">
      <c r="C18" s="90"/>
      <c r="D18" s="93"/>
      <c r="E18" s="130"/>
      <c r="F18" s="97"/>
      <c r="G18" s="19"/>
    </row>
    <row r="19" spans="1:12">
      <c r="B19" t="s">
        <v>129</v>
      </c>
      <c r="C19" s="90"/>
      <c r="D19" s="94">
        <f>SUM(D20:D25)</f>
        <v>40000</v>
      </c>
      <c r="E19" s="130">
        <f>SUM(E20:E25)</f>
        <v>51727716.910338327</v>
      </c>
      <c r="F19" s="97">
        <f>E19/$E$32</f>
        <v>0.31434197254550272</v>
      </c>
    </row>
    <row r="20" spans="1:12">
      <c r="B20" s="89" t="s">
        <v>117</v>
      </c>
      <c r="C20" s="91">
        <f>Monitoring!$J$37</f>
        <v>644.2613238095239</v>
      </c>
      <c r="D20" s="96">
        <f>30%*$H$21</f>
        <v>960</v>
      </c>
      <c r="E20" s="132">
        <f t="shared" ref="E20:E25" si="0">C20*D20</f>
        <v>618490.87085714296</v>
      </c>
      <c r="F20" s="97">
        <f>E20/$E$32</f>
        <v>3.7584809838719885E-3</v>
      </c>
    </row>
    <row r="21" spans="1:12">
      <c r="B21" s="89" t="s">
        <v>118</v>
      </c>
      <c r="C21" s="91">
        <f>Monitoring!$J$39</f>
        <v>744.2613238095239</v>
      </c>
      <c r="D21" s="96">
        <f>70%*$H$21</f>
        <v>2240</v>
      </c>
      <c r="E21" s="132">
        <f t="shared" si="0"/>
        <v>1667145.3653333336</v>
      </c>
      <c r="F21" s="97">
        <f>E21/$E$32</f>
        <v>1.0131005077361827E-2</v>
      </c>
      <c r="H21" s="93">
        <f>8%*40000</f>
        <v>3200</v>
      </c>
      <c r="I21" t="s">
        <v>135</v>
      </c>
      <c r="J21" s="128">
        <f>H21/$H$25</f>
        <v>0.08</v>
      </c>
      <c r="L21">
        <f>72%*H24</f>
        <v>2064</v>
      </c>
    </row>
    <row r="22" spans="1:12">
      <c r="B22" s="89" t="s">
        <v>119</v>
      </c>
      <c r="C22" s="91">
        <f>Monitoring!$K$37</f>
        <v>673.94638458049894</v>
      </c>
      <c r="D22" s="96">
        <f>30%*$H$22</f>
        <v>8460</v>
      </c>
      <c r="E22" s="132">
        <f t="shared" si="0"/>
        <v>5701586.4135510214</v>
      </c>
      <c r="F22" s="97">
        <f>E22/$E$32</f>
        <v>3.464772904980206E-2</v>
      </c>
      <c r="H22" s="93">
        <f>40000-H21-H23-H24</f>
        <v>28200</v>
      </c>
      <c r="I22" t="s">
        <v>137</v>
      </c>
      <c r="J22" s="128">
        <f t="shared" ref="J22:J24" si="1">H22/$H$25</f>
        <v>0.70499999999999996</v>
      </c>
    </row>
    <row r="23" spans="1:12">
      <c r="B23" s="89" t="s">
        <v>120</v>
      </c>
      <c r="C23" s="91">
        <f>Monitoring!$K$39</f>
        <v>1390.7116653061225</v>
      </c>
      <c r="D23" s="96">
        <f>70%*$H$22</f>
        <v>19740</v>
      </c>
      <c r="E23" s="132">
        <f t="shared" si="0"/>
        <v>27452648.273142859</v>
      </c>
      <c r="F23" s="97">
        <f>E23/$E$32</f>
        <v>0.16682583584223326</v>
      </c>
      <c r="H23" s="94">
        <f>8600*2/3</f>
        <v>5733.333333333333</v>
      </c>
      <c r="I23" t="s">
        <v>136</v>
      </c>
      <c r="J23" s="128">
        <f t="shared" si="1"/>
        <v>0.14333333333333331</v>
      </c>
    </row>
    <row r="24" spans="1:12">
      <c r="B24" s="89" t="s">
        <v>121</v>
      </c>
      <c r="C24" s="91">
        <f>Monitoring!$O$37</f>
        <v>1288.5226476190478</v>
      </c>
      <c r="D24" s="96">
        <f>23%*SUM($H$23:$H$24)</f>
        <v>1978</v>
      </c>
      <c r="E24" s="132">
        <f t="shared" si="0"/>
        <v>2548697.7969904765</v>
      </c>
      <c r="F24" s="97">
        <f>E24/$E$32</f>
        <v>1.5488073721039152E-2</v>
      </c>
      <c r="H24" s="94">
        <f>8600*1/3</f>
        <v>2866.6666666666665</v>
      </c>
      <c r="I24" t="s">
        <v>148</v>
      </c>
      <c r="J24" s="128">
        <f t="shared" si="1"/>
        <v>7.1666666666666656E-2</v>
      </c>
    </row>
    <row r="25" spans="1:12">
      <c r="B25" s="89" t="s">
        <v>122</v>
      </c>
      <c r="C25" s="91">
        <f>Monitoring!$O$39</f>
        <v>2074.7732090702948</v>
      </c>
      <c r="D25" s="96">
        <f>(1-23%)*SUM($H$23:$H$24)</f>
        <v>6622</v>
      </c>
      <c r="E25" s="132">
        <f t="shared" si="0"/>
        <v>13739148.190463493</v>
      </c>
      <c r="F25" s="97">
        <f>E25/$E$32</f>
        <v>8.3490847871194415E-2</v>
      </c>
      <c r="H25" s="94">
        <f>SUM(H21:H24)</f>
        <v>40000</v>
      </c>
    </row>
    <row r="26" spans="1:12">
      <c r="A26" s="98" t="s">
        <v>134</v>
      </c>
      <c r="B26" s="106"/>
      <c r="C26" s="107"/>
      <c r="D26" s="108"/>
      <c r="E26" s="133">
        <f>SUM(E27:E28)</f>
        <v>54856.81</v>
      </c>
      <c r="F26" s="105">
        <f>E26/$E$32</f>
        <v>3.3335702584444632E-4</v>
      </c>
    </row>
    <row r="27" spans="1:12">
      <c r="B27" t="s">
        <v>70</v>
      </c>
      <c r="C27" s="90">
        <v>16.190283900226756</v>
      </c>
      <c r="D27" s="93">
        <f>E27/C27</f>
        <v>2338.9589851151177</v>
      </c>
      <c r="E27" s="130">
        <f>'Spending data'!$H$51</f>
        <v>37868.410000000003</v>
      </c>
      <c r="F27" s="97">
        <f>E27/$E$32</f>
        <v>2.3012093723747502E-4</v>
      </c>
      <c r="G27" s="19"/>
      <c r="H27" s="12">
        <f>873/SUM(873,1980)</f>
        <v>0.305993690851735</v>
      </c>
    </row>
    <row r="28" spans="1:12">
      <c r="B28" t="s">
        <v>71</v>
      </c>
      <c r="C28" s="90">
        <v>14.517804988662132</v>
      </c>
      <c r="D28" s="93">
        <f>E28/C28</f>
        <v>1170.1768974901722</v>
      </c>
      <c r="E28" s="130">
        <f>'Spending data'!$H$58</f>
        <v>16988.399999999998</v>
      </c>
      <c r="F28" s="97">
        <f>E28/$E$32</f>
        <v>1.0323608860697134E-4</v>
      </c>
      <c r="G28" s="19"/>
    </row>
    <row r="29" spans="1:12">
      <c r="A29" s="98"/>
      <c r="B29" s="106"/>
      <c r="C29" s="107"/>
      <c r="D29" s="108"/>
      <c r="E29" s="109"/>
      <c r="F29" s="105"/>
    </row>
    <row r="30" spans="1:12">
      <c r="C30" s="90"/>
      <c r="D30" s="93"/>
      <c r="E30" s="92"/>
      <c r="F30" s="97"/>
      <c r="G30" s="19"/>
    </row>
    <row r="31" spans="1:12">
      <c r="C31" s="90"/>
      <c r="D31" s="93"/>
      <c r="E31" s="92"/>
      <c r="F31" s="97"/>
      <c r="G31" s="19"/>
      <c r="H31" s="12">
        <f>D24/SUM(D24:D25)</f>
        <v>0.23</v>
      </c>
    </row>
    <row r="32" spans="1:12">
      <c r="B32" s="113" t="s">
        <v>130</v>
      </c>
      <c r="C32" s="114"/>
      <c r="D32" s="114"/>
      <c r="E32" s="127">
        <f>SUMIFS(E3:E31,A3:A31,"&lt;&gt;")</f>
        <v>164558733.57112837</v>
      </c>
      <c r="F32" s="126">
        <f>SUMIFS(F3:F31,A3:A31,"&lt;&gt;")</f>
        <v>0.99999999999999989</v>
      </c>
    </row>
    <row r="33" spans="1:6">
      <c r="E33" s="94"/>
      <c r="F33" s="20"/>
    </row>
    <row r="34" spans="1:6">
      <c r="E34" s="94"/>
      <c r="F34" s="20"/>
    </row>
    <row r="35" spans="1:6" ht="64">
      <c r="A35" s="111" t="s">
        <v>138</v>
      </c>
      <c r="C35" s="12" t="s">
        <v>28</v>
      </c>
      <c r="D35" s="12" t="s">
        <v>74</v>
      </c>
      <c r="E35" s="12" t="s">
        <v>73</v>
      </c>
    </row>
    <row r="36" spans="1:6">
      <c r="A36" s="98" t="s">
        <v>131</v>
      </c>
      <c r="B36" s="98"/>
      <c r="C36" s="99"/>
      <c r="D36" s="100">
        <f>SUM(D37:D39)</f>
        <v>45636</v>
      </c>
      <c r="E36" s="100">
        <f>SUM(E37:E39)</f>
        <v>789502.80000000016</v>
      </c>
      <c r="F36" s="101">
        <f>SUM(F37:F39)</f>
        <v>4.8477619763277755E-3</v>
      </c>
    </row>
    <row r="37" spans="1:6">
      <c r="B37" t="s">
        <v>41</v>
      </c>
      <c r="C37" s="90">
        <f>'Spending data'!$H$3</f>
        <v>17.3</v>
      </c>
      <c r="D37" s="93">
        <f>E37/C37</f>
        <v>30424.000000000004</v>
      </c>
      <c r="E37" s="92">
        <f>'Spending data'!$H$2</f>
        <v>526335.20000000007</v>
      </c>
      <c r="F37" s="97">
        <f>E37/$E$59</f>
        <v>3.2318413175518503E-3</v>
      </c>
    </row>
    <row r="38" spans="1:6">
      <c r="B38" t="s">
        <v>42</v>
      </c>
      <c r="C38" s="90">
        <f>'Spending data'!$H$10</f>
        <v>17.3</v>
      </c>
      <c r="D38" s="93">
        <f>E38/C38</f>
        <v>11409</v>
      </c>
      <c r="E38" s="92">
        <f>'Spending data'!$H$9</f>
        <v>197375.7</v>
      </c>
      <c r="F38" s="97">
        <f>E38/$E$59</f>
        <v>1.2119404940819439E-3</v>
      </c>
    </row>
    <row r="39" spans="1:6">
      <c r="B39" t="s">
        <v>43</v>
      </c>
      <c r="C39" s="90">
        <f>'Spending data'!$H$17</f>
        <v>17.3</v>
      </c>
      <c r="D39" s="93">
        <f>E39/C39</f>
        <v>3803.0000000000005</v>
      </c>
      <c r="E39" s="92">
        <f>'Spending data'!$H$16</f>
        <v>65791.900000000009</v>
      </c>
      <c r="F39" s="97">
        <f>E39/$E$59</f>
        <v>4.0398016469398129E-4</v>
      </c>
    </row>
    <row r="40" spans="1:6">
      <c r="A40" s="98" t="s">
        <v>132</v>
      </c>
      <c r="B40" s="98"/>
      <c r="C40" s="102"/>
      <c r="D40" s="100">
        <f>SUM(D41:D41)</f>
        <v>3344</v>
      </c>
      <c r="E40" s="100">
        <f>SUM(E41:E41)</f>
        <v>334400</v>
      </c>
      <c r="F40" s="101">
        <f>SUM(F41:F41)</f>
        <v>2.0533069735585588E-3</v>
      </c>
    </row>
    <row r="41" spans="1:6">
      <c r="B41" t="s">
        <v>68</v>
      </c>
      <c r="C41" s="90">
        <f>'Spending data'!$H$24</f>
        <v>100</v>
      </c>
      <c r="D41" s="93">
        <f>E41/C41</f>
        <v>3344</v>
      </c>
      <c r="E41" s="92">
        <f>'Spending data'!$H$23</f>
        <v>334400</v>
      </c>
      <c r="F41" s="97">
        <f>E41/$E$59</f>
        <v>2.0533069735585588E-3</v>
      </c>
    </row>
    <row r="42" spans="1:6">
      <c r="A42" s="98" t="s">
        <v>45</v>
      </c>
      <c r="B42" s="98"/>
      <c r="C42" s="102"/>
      <c r="D42" s="103">
        <f>D43</f>
        <v>3090</v>
      </c>
      <c r="E42" s="100">
        <f>SUM(E43:E45)</f>
        <v>1226106.3841233558</v>
      </c>
      <c r="F42" s="101">
        <f>SUM(F43:F45)</f>
        <v>7.5286267609005848E-3</v>
      </c>
    </row>
    <row r="43" spans="1:6">
      <c r="B43" t="s">
        <v>128</v>
      </c>
      <c r="C43" s="90">
        <v>327.27999999999997</v>
      </c>
      <c r="D43" s="93">
        <f>'#ignore - misc calcs'!$B$4</f>
        <v>3090</v>
      </c>
      <c r="E43" s="92">
        <f>C43*D43</f>
        <v>1011295.2</v>
      </c>
      <c r="F43" s="97">
        <f t="shared" ref="F43:F45" si="2">E43/$E$59</f>
        <v>6.2096276509757686E-3</v>
      </c>
    </row>
    <row r="44" spans="1:6">
      <c r="B44" t="s">
        <v>69</v>
      </c>
      <c r="C44" s="90">
        <v>151.52227120181405</v>
      </c>
      <c r="D44" s="93">
        <f>'Spending data'!$H$41</f>
        <v>773</v>
      </c>
      <c r="E44" s="92">
        <f>C44*D44</f>
        <v>117126.71563900226</v>
      </c>
      <c r="F44" s="97">
        <f t="shared" si="2"/>
        <v>7.1918989835996895E-4</v>
      </c>
    </row>
    <row r="45" spans="1:6">
      <c r="B45" t="s">
        <v>125</v>
      </c>
      <c r="C45" s="90">
        <v>42.141703401360544</v>
      </c>
      <c r="D45" s="93">
        <f>'Spending data'!$H$48</f>
        <v>2318</v>
      </c>
      <c r="E45" s="92">
        <f>C45*D45</f>
        <v>97684.46848435374</v>
      </c>
      <c r="F45" s="97">
        <f t="shared" si="2"/>
        <v>5.9980921156484678E-4</v>
      </c>
    </row>
    <row r="46" spans="1:6">
      <c r="A46" s="98" t="s">
        <v>133</v>
      </c>
      <c r="B46" s="98"/>
      <c r="C46" s="102"/>
      <c r="D46" s="103">
        <f>D49</f>
        <v>40000</v>
      </c>
      <c r="E46" s="104">
        <f>SUM(E47:E49)</f>
        <v>160454367.577005</v>
      </c>
      <c r="F46" s="105">
        <f>SUM(F47:F49)</f>
        <v>0.98523346855201144</v>
      </c>
    </row>
    <row r="47" spans="1:6">
      <c r="B47" t="s">
        <v>126</v>
      </c>
      <c r="C47" s="90">
        <v>902.5</v>
      </c>
      <c r="D47" s="93">
        <f>$H$22+$H$24</f>
        <v>31066.666666666668</v>
      </c>
      <c r="E47" s="92">
        <f>C47*D47</f>
        <v>28037666.666666668</v>
      </c>
      <c r="F47" s="97">
        <f t="shared" ref="F47:F55" si="3">E47/$E$59</f>
        <v>0.17215890098378295</v>
      </c>
    </row>
    <row r="48" spans="1:6">
      <c r="B48" t="s">
        <v>127</v>
      </c>
      <c r="C48" s="90">
        <v>9382.44</v>
      </c>
      <c r="D48" s="93">
        <f>$H$23+$H$24</f>
        <v>8600</v>
      </c>
      <c r="E48" s="92">
        <f>C48*D48</f>
        <v>80688984</v>
      </c>
      <c r="F48" s="97">
        <f t="shared" si="3"/>
        <v>0.49545231320740118</v>
      </c>
    </row>
    <row r="49" spans="1:8">
      <c r="B49" t="s">
        <v>129</v>
      </c>
      <c r="C49" s="90"/>
      <c r="D49" s="94">
        <f>SUM(D50:D55)</f>
        <v>40000</v>
      </c>
      <c r="E49" s="92">
        <f>SUM(E50:E55)</f>
        <v>51727716.910338327</v>
      </c>
      <c r="F49" s="97">
        <f t="shared" si="3"/>
        <v>0.31762225436082736</v>
      </c>
    </row>
    <row r="50" spans="1:8">
      <c r="B50" s="89" t="s">
        <v>117</v>
      </c>
      <c r="C50" s="91">
        <f>Monitoring!$J$37</f>
        <v>644.2613238095239</v>
      </c>
      <c r="D50" s="96">
        <f>30%*$H$21</f>
        <v>960</v>
      </c>
      <c r="E50" s="95">
        <f t="shared" ref="E50:E55" si="4">C50*D50</f>
        <v>618490.87085714296</v>
      </c>
      <c r="F50" s="97">
        <f t="shared" si="3"/>
        <v>3.7977022075755909E-3</v>
      </c>
    </row>
    <row r="51" spans="1:8">
      <c r="B51" s="89" t="s">
        <v>118</v>
      </c>
      <c r="C51" s="91">
        <f>Monitoring!$J$39</f>
        <v>744.2613238095239</v>
      </c>
      <c r="D51" s="96">
        <f>70%*$H$21</f>
        <v>2240</v>
      </c>
      <c r="E51" s="95">
        <f t="shared" si="4"/>
        <v>1667145.3653333336</v>
      </c>
      <c r="F51" s="97">
        <f t="shared" si="3"/>
        <v>1.0236726090235541E-2</v>
      </c>
    </row>
    <row r="52" spans="1:8">
      <c r="B52" s="89" t="s">
        <v>119</v>
      </c>
      <c r="C52" s="91">
        <f>Monitoring!$K$37</f>
        <v>673.94638458049894</v>
      </c>
      <c r="D52" s="96">
        <f>30%*$H$22</f>
        <v>8460</v>
      </c>
      <c r="E52" s="95">
        <f t="shared" si="4"/>
        <v>5701586.4135510214</v>
      </c>
      <c r="F52" s="97">
        <f t="shared" si="3"/>
        <v>3.5009291696444511E-2</v>
      </c>
    </row>
    <row r="53" spans="1:8">
      <c r="B53" s="89" t="s">
        <v>120</v>
      </c>
      <c r="C53" s="91">
        <f>Monitoring!$K$39</f>
        <v>1390.7116653061225</v>
      </c>
      <c r="D53" s="96">
        <f>70%*$H$22</f>
        <v>19740</v>
      </c>
      <c r="E53" s="95">
        <f t="shared" si="4"/>
        <v>27452648.273142859</v>
      </c>
      <c r="F53" s="97">
        <f t="shared" si="3"/>
        <v>0.16856672889322535</v>
      </c>
      <c r="H53" s="94">
        <f>E46-E48</f>
        <v>79765383.577004999</v>
      </c>
    </row>
    <row r="54" spans="1:8">
      <c r="B54" s="89" t="s">
        <v>121</v>
      </c>
      <c r="C54" s="91">
        <f>Monitoring!$O$37</f>
        <v>1288.5226476190478</v>
      </c>
      <c r="D54" s="96">
        <f>23%*SUM($H$23:$H$24)</f>
        <v>1978</v>
      </c>
      <c r="E54" s="95">
        <f t="shared" si="4"/>
        <v>2548697.7969904765</v>
      </c>
      <c r="F54" s="97">
        <f t="shared" si="3"/>
        <v>1.5649697847051079E-2</v>
      </c>
    </row>
    <row r="55" spans="1:8">
      <c r="B55" s="89" t="s">
        <v>122</v>
      </c>
      <c r="C55" s="91">
        <f>Monitoring!$O$39</f>
        <v>2074.7732090702948</v>
      </c>
      <c r="D55" s="96">
        <f>(1-23%)*SUM($H$23:$H$24)</f>
        <v>6622</v>
      </c>
      <c r="E55" s="95">
        <f t="shared" si="4"/>
        <v>13739148.190463493</v>
      </c>
      <c r="F55" s="97">
        <f t="shared" si="3"/>
        <v>8.4362107626295285E-2</v>
      </c>
    </row>
    <row r="56" spans="1:8">
      <c r="A56" s="98" t="s">
        <v>134</v>
      </c>
      <c r="B56" s="106"/>
      <c r="C56" s="107"/>
      <c r="D56" s="108"/>
      <c r="E56" s="109">
        <f>SUM(E57:E58)</f>
        <v>54856.81</v>
      </c>
      <c r="F56" s="105">
        <f t="shared" ref="F56" si="5">E56/$E$32</f>
        <v>3.3335702584444632E-4</v>
      </c>
    </row>
    <row r="57" spans="1:8">
      <c r="B57" t="s">
        <v>70</v>
      </c>
      <c r="C57" s="90">
        <v>16.190283900226756</v>
      </c>
      <c r="D57" s="93">
        <f>E57/C57</f>
        <v>2338.9589851151177</v>
      </c>
      <c r="E57" s="92">
        <f>'Spending data'!$H$51</f>
        <v>37868.410000000003</v>
      </c>
      <c r="F57" s="97">
        <f t="shared" ref="F57:F58" si="6">E57/$E$59</f>
        <v>2.3252233950530701E-4</v>
      </c>
    </row>
    <row r="58" spans="1:8">
      <c r="B58" t="s">
        <v>71</v>
      </c>
      <c r="C58" s="90">
        <v>14.517804988662132</v>
      </c>
      <c r="D58" s="93">
        <f>E58/C58</f>
        <v>1170.1768974901722</v>
      </c>
      <c r="E58" s="92">
        <f>'Spending data'!$H$58</f>
        <v>16988.399999999998</v>
      </c>
      <c r="F58" s="97">
        <f t="shared" si="6"/>
        <v>1.0431339769617886E-4</v>
      </c>
    </row>
    <row r="59" spans="1:8">
      <c r="B59" s="113" t="s">
        <v>130</v>
      </c>
      <c r="C59" s="114"/>
      <c r="D59" s="114"/>
      <c r="E59" s="115">
        <f>SUMIFS(E36:E58,A36:A58,"&lt;&gt;")</f>
        <v>162859233.57112837</v>
      </c>
      <c r="F59" s="134">
        <f>SUMIFS(F36:F58,A36:A58,"&lt;&gt;")</f>
        <v>0.9999965212886428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B57D-1FE9-A24C-A457-896CC539400B}">
  <dimension ref="A1:S45"/>
  <sheetViews>
    <sheetView showGridLines="0" topLeftCell="A3" zoomScale="118" zoomScaleNormal="82" workbookViewId="0">
      <selection activeCell="O40" sqref="O40"/>
    </sheetView>
  </sheetViews>
  <sheetFormatPr baseColWidth="10" defaultColWidth="5.83203125" defaultRowHeight="12"/>
  <cols>
    <col min="1" max="1" width="4" style="21" customWidth="1"/>
    <col min="2" max="2" width="33.5" style="21" customWidth="1"/>
    <col min="3" max="3" width="5.83203125" style="21" customWidth="1"/>
    <col min="4" max="4" width="8.83203125" style="21" customWidth="1"/>
    <col min="5" max="5" width="7.83203125" style="21" customWidth="1"/>
    <col min="6" max="7" width="5.83203125" style="21" customWidth="1"/>
    <col min="8" max="8" width="7.1640625" style="21" customWidth="1"/>
    <col min="9" max="9" width="8.6640625" style="21" customWidth="1"/>
    <col min="10" max="10" width="7.33203125" style="21" customWidth="1"/>
    <col min="11" max="12" width="7.5" style="21" customWidth="1"/>
    <col min="13" max="14" width="5.83203125" style="21" customWidth="1"/>
    <col min="15" max="15" width="7.33203125" style="21" customWidth="1"/>
    <col min="16" max="16" width="1.33203125" style="21" customWidth="1"/>
    <col min="17" max="17" width="3.5" style="22" customWidth="1"/>
    <col min="18" max="18" width="6.1640625" style="22" customWidth="1"/>
    <col min="19" max="256" width="5.83203125" style="21"/>
    <col min="257" max="257" width="4" style="21" customWidth="1"/>
    <col min="258" max="258" width="33.5" style="21" customWidth="1"/>
    <col min="259" max="259" width="5.83203125" style="21"/>
    <col min="260" max="260" width="8.83203125" style="21" customWidth="1"/>
    <col min="261" max="261" width="7.83203125" style="21" customWidth="1"/>
    <col min="262" max="263" width="5.83203125" style="21"/>
    <col min="264" max="264" width="7.1640625" style="21" customWidth="1"/>
    <col min="265" max="265" width="8.6640625" style="21" customWidth="1"/>
    <col min="266" max="266" width="7.33203125" style="21" customWidth="1"/>
    <col min="267" max="268" width="7.5" style="21" customWidth="1"/>
    <col min="269" max="270" width="5.83203125" style="21"/>
    <col min="271" max="271" width="7.33203125" style="21" customWidth="1"/>
    <col min="272" max="272" width="1.33203125" style="21" customWidth="1"/>
    <col min="273" max="273" width="3.5" style="21" customWidth="1"/>
    <col min="274" max="274" width="6.1640625" style="21" customWidth="1"/>
    <col min="275" max="512" width="5.83203125" style="21"/>
    <col min="513" max="513" width="4" style="21" customWidth="1"/>
    <col min="514" max="514" width="33.5" style="21" customWidth="1"/>
    <col min="515" max="515" width="5.83203125" style="21"/>
    <col min="516" max="516" width="8.83203125" style="21" customWidth="1"/>
    <col min="517" max="517" width="7.83203125" style="21" customWidth="1"/>
    <col min="518" max="519" width="5.83203125" style="21"/>
    <col min="520" max="520" width="7.1640625" style="21" customWidth="1"/>
    <col min="521" max="521" width="8.6640625" style="21" customWidth="1"/>
    <col min="522" max="522" width="7.33203125" style="21" customWidth="1"/>
    <col min="523" max="524" width="7.5" style="21" customWidth="1"/>
    <col min="525" max="526" width="5.83203125" style="21"/>
    <col min="527" max="527" width="7.33203125" style="21" customWidth="1"/>
    <col min="528" max="528" width="1.33203125" style="21" customWidth="1"/>
    <col min="529" max="529" width="3.5" style="21" customWidth="1"/>
    <col min="530" max="530" width="6.1640625" style="21" customWidth="1"/>
    <col min="531" max="768" width="5.83203125" style="21"/>
    <col min="769" max="769" width="4" style="21" customWidth="1"/>
    <col min="770" max="770" width="33.5" style="21" customWidth="1"/>
    <col min="771" max="771" width="5.83203125" style="21"/>
    <col min="772" max="772" width="8.83203125" style="21" customWidth="1"/>
    <col min="773" max="773" width="7.83203125" style="21" customWidth="1"/>
    <col min="774" max="775" width="5.83203125" style="21"/>
    <col min="776" max="776" width="7.1640625" style="21" customWidth="1"/>
    <col min="777" max="777" width="8.6640625" style="21" customWidth="1"/>
    <col min="778" max="778" width="7.33203125" style="21" customWidth="1"/>
    <col min="779" max="780" width="7.5" style="21" customWidth="1"/>
    <col min="781" max="782" width="5.83203125" style="21"/>
    <col min="783" max="783" width="7.33203125" style="21" customWidth="1"/>
    <col min="784" max="784" width="1.33203125" style="21" customWidth="1"/>
    <col min="785" max="785" width="3.5" style="21" customWidth="1"/>
    <col min="786" max="786" width="6.1640625" style="21" customWidth="1"/>
    <col min="787" max="1024" width="5.83203125" style="21"/>
    <col min="1025" max="1025" width="4" style="21" customWidth="1"/>
    <col min="1026" max="1026" width="33.5" style="21" customWidth="1"/>
    <col min="1027" max="1027" width="5.83203125" style="21"/>
    <col min="1028" max="1028" width="8.83203125" style="21" customWidth="1"/>
    <col min="1029" max="1029" width="7.83203125" style="21" customWidth="1"/>
    <col min="1030" max="1031" width="5.83203125" style="21"/>
    <col min="1032" max="1032" width="7.1640625" style="21" customWidth="1"/>
    <col min="1033" max="1033" width="8.6640625" style="21" customWidth="1"/>
    <col min="1034" max="1034" width="7.33203125" style="21" customWidth="1"/>
    <col min="1035" max="1036" width="7.5" style="21" customWidth="1"/>
    <col min="1037" max="1038" width="5.83203125" style="21"/>
    <col min="1039" max="1039" width="7.33203125" style="21" customWidth="1"/>
    <col min="1040" max="1040" width="1.33203125" style="21" customWidth="1"/>
    <col min="1041" max="1041" width="3.5" style="21" customWidth="1"/>
    <col min="1042" max="1042" width="6.1640625" style="21" customWidth="1"/>
    <col min="1043" max="1280" width="5.83203125" style="21"/>
    <col min="1281" max="1281" width="4" style="21" customWidth="1"/>
    <col min="1282" max="1282" width="33.5" style="21" customWidth="1"/>
    <col min="1283" max="1283" width="5.83203125" style="21"/>
    <col min="1284" max="1284" width="8.83203125" style="21" customWidth="1"/>
    <col min="1285" max="1285" width="7.83203125" style="21" customWidth="1"/>
    <col min="1286" max="1287" width="5.83203125" style="21"/>
    <col min="1288" max="1288" width="7.1640625" style="21" customWidth="1"/>
    <col min="1289" max="1289" width="8.6640625" style="21" customWidth="1"/>
    <col min="1290" max="1290" width="7.33203125" style="21" customWidth="1"/>
    <col min="1291" max="1292" width="7.5" style="21" customWidth="1"/>
    <col min="1293" max="1294" width="5.83203125" style="21"/>
    <col min="1295" max="1295" width="7.33203125" style="21" customWidth="1"/>
    <col min="1296" max="1296" width="1.33203125" style="21" customWidth="1"/>
    <col min="1297" max="1297" width="3.5" style="21" customWidth="1"/>
    <col min="1298" max="1298" width="6.1640625" style="21" customWidth="1"/>
    <col min="1299" max="1536" width="5.83203125" style="21"/>
    <col min="1537" max="1537" width="4" style="21" customWidth="1"/>
    <col min="1538" max="1538" width="33.5" style="21" customWidth="1"/>
    <col min="1539" max="1539" width="5.83203125" style="21"/>
    <col min="1540" max="1540" width="8.83203125" style="21" customWidth="1"/>
    <col min="1541" max="1541" width="7.83203125" style="21" customWidth="1"/>
    <col min="1542" max="1543" width="5.83203125" style="21"/>
    <col min="1544" max="1544" width="7.1640625" style="21" customWidth="1"/>
    <col min="1545" max="1545" width="8.6640625" style="21" customWidth="1"/>
    <col min="1546" max="1546" width="7.33203125" style="21" customWidth="1"/>
    <col min="1547" max="1548" width="7.5" style="21" customWidth="1"/>
    <col min="1549" max="1550" width="5.83203125" style="21"/>
    <col min="1551" max="1551" width="7.33203125" style="21" customWidth="1"/>
    <col min="1552" max="1552" width="1.33203125" style="21" customWidth="1"/>
    <col min="1553" max="1553" width="3.5" style="21" customWidth="1"/>
    <col min="1554" max="1554" width="6.1640625" style="21" customWidth="1"/>
    <col min="1555" max="1792" width="5.83203125" style="21"/>
    <col min="1793" max="1793" width="4" style="21" customWidth="1"/>
    <col min="1794" max="1794" width="33.5" style="21" customWidth="1"/>
    <col min="1795" max="1795" width="5.83203125" style="21"/>
    <col min="1796" max="1796" width="8.83203125" style="21" customWidth="1"/>
    <col min="1797" max="1797" width="7.83203125" style="21" customWidth="1"/>
    <col min="1798" max="1799" width="5.83203125" style="21"/>
    <col min="1800" max="1800" width="7.1640625" style="21" customWidth="1"/>
    <col min="1801" max="1801" width="8.6640625" style="21" customWidth="1"/>
    <col min="1802" max="1802" width="7.33203125" style="21" customWidth="1"/>
    <col min="1803" max="1804" width="7.5" style="21" customWidth="1"/>
    <col min="1805" max="1806" width="5.83203125" style="21"/>
    <col min="1807" max="1807" width="7.33203125" style="21" customWidth="1"/>
    <col min="1808" max="1808" width="1.33203125" style="21" customWidth="1"/>
    <col min="1809" max="1809" width="3.5" style="21" customWidth="1"/>
    <col min="1810" max="1810" width="6.1640625" style="21" customWidth="1"/>
    <col min="1811" max="2048" width="5.83203125" style="21"/>
    <col min="2049" max="2049" width="4" style="21" customWidth="1"/>
    <col min="2050" max="2050" width="33.5" style="21" customWidth="1"/>
    <col min="2051" max="2051" width="5.83203125" style="21"/>
    <col min="2052" max="2052" width="8.83203125" style="21" customWidth="1"/>
    <col min="2053" max="2053" width="7.83203125" style="21" customWidth="1"/>
    <col min="2054" max="2055" width="5.83203125" style="21"/>
    <col min="2056" max="2056" width="7.1640625" style="21" customWidth="1"/>
    <col min="2057" max="2057" width="8.6640625" style="21" customWidth="1"/>
    <col min="2058" max="2058" width="7.33203125" style="21" customWidth="1"/>
    <col min="2059" max="2060" width="7.5" style="21" customWidth="1"/>
    <col min="2061" max="2062" width="5.83203125" style="21"/>
    <col min="2063" max="2063" width="7.33203125" style="21" customWidth="1"/>
    <col min="2064" max="2064" width="1.33203125" style="21" customWidth="1"/>
    <col min="2065" max="2065" width="3.5" style="21" customWidth="1"/>
    <col min="2066" max="2066" width="6.1640625" style="21" customWidth="1"/>
    <col min="2067" max="2304" width="5.83203125" style="21"/>
    <col min="2305" max="2305" width="4" style="21" customWidth="1"/>
    <col min="2306" max="2306" width="33.5" style="21" customWidth="1"/>
    <col min="2307" max="2307" width="5.83203125" style="21"/>
    <col min="2308" max="2308" width="8.83203125" style="21" customWidth="1"/>
    <col min="2309" max="2309" width="7.83203125" style="21" customWidth="1"/>
    <col min="2310" max="2311" width="5.83203125" style="21"/>
    <col min="2312" max="2312" width="7.1640625" style="21" customWidth="1"/>
    <col min="2313" max="2313" width="8.6640625" style="21" customWidth="1"/>
    <col min="2314" max="2314" width="7.33203125" style="21" customWidth="1"/>
    <col min="2315" max="2316" width="7.5" style="21" customWidth="1"/>
    <col min="2317" max="2318" width="5.83203125" style="21"/>
    <col min="2319" max="2319" width="7.33203125" style="21" customWidth="1"/>
    <col min="2320" max="2320" width="1.33203125" style="21" customWidth="1"/>
    <col min="2321" max="2321" width="3.5" style="21" customWidth="1"/>
    <col min="2322" max="2322" width="6.1640625" style="21" customWidth="1"/>
    <col min="2323" max="2560" width="5.83203125" style="21"/>
    <col min="2561" max="2561" width="4" style="21" customWidth="1"/>
    <col min="2562" max="2562" width="33.5" style="21" customWidth="1"/>
    <col min="2563" max="2563" width="5.83203125" style="21"/>
    <col min="2564" max="2564" width="8.83203125" style="21" customWidth="1"/>
    <col min="2565" max="2565" width="7.83203125" style="21" customWidth="1"/>
    <col min="2566" max="2567" width="5.83203125" style="21"/>
    <col min="2568" max="2568" width="7.1640625" style="21" customWidth="1"/>
    <col min="2569" max="2569" width="8.6640625" style="21" customWidth="1"/>
    <col min="2570" max="2570" width="7.33203125" style="21" customWidth="1"/>
    <col min="2571" max="2572" width="7.5" style="21" customWidth="1"/>
    <col min="2573" max="2574" width="5.83203125" style="21"/>
    <col min="2575" max="2575" width="7.33203125" style="21" customWidth="1"/>
    <col min="2576" max="2576" width="1.33203125" style="21" customWidth="1"/>
    <col min="2577" max="2577" width="3.5" style="21" customWidth="1"/>
    <col min="2578" max="2578" width="6.1640625" style="21" customWidth="1"/>
    <col min="2579" max="2816" width="5.83203125" style="21"/>
    <col min="2817" max="2817" width="4" style="21" customWidth="1"/>
    <col min="2818" max="2818" width="33.5" style="21" customWidth="1"/>
    <col min="2819" max="2819" width="5.83203125" style="21"/>
    <col min="2820" max="2820" width="8.83203125" style="21" customWidth="1"/>
    <col min="2821" max="2821" width="7.83203125" style="21" customWidth="1"/>
    <col min="2822" max="2823" width="5.83203125" style="21"/>
    <col min="2824" max="2824" width="7.1640625" style="21" customWidth="1"/>
    <col min="2825" max="2825" width="8.6640625" style="21" customWidth="1"/>
    <col min="2826" max="2826" width="7.33203125" style="21" customWidth="1"/>
    <col min="2827" max="2828" width="7.5" style="21" customWidth="1"/>
    <col min="2829" max="2830" width="5.83203125" style="21"/>
    <col min="2831" max="2831" width="7.33203125" style="21" customWidth="1"/>
    <col min="2832" max="2832" width="1.33203125" style="21" customWidth="1"/>
    <col min="2833" max="2833" width="3.5" style="21" customWidth="1"/>
    <col min="2834" max="2834" width="6.1640625" style="21" customWidth="1"/>
    <col min="2835" max="3072" width="5.83203125" style="21"/>
    <col min="3073" max="3073" width="4" style="21" customWidth="1"/>
    <col min="3074" max="3074" width="33.5" style="21" customWidth="1"/>
    <col min="3075" max="3075" width="5.83203125" style="21"/>
    <col min="3076" max="3076" width="8.83203125" style="21" customWidth="1"/>
    <col min="3077" max="3077" width="7.83203125" style="21" customWidth="1"/>
    <col min="3078" max="3079" width="5.83203125" style="21"/>
    <col min="3080" max="3080" width="7.1640625" style="21" customWidth="1"/>
    <col min="3081" max="3081" width="8.6640625" style="21" customWidth="1"/>
    <col min="3082" max="3082" width="7.33203125" style="21" customWidth="1"/>
    <col min="3083" max="3084" width="7.5" style="21" customWidth="1"/>
    <col min="3085" max="3086" width="5.83203125" style="21"/>
    <col min="3087" max="3087" width="7.33203125" style="21" customWidth="1"/>
    <col min="3088" max="3088" width="1.33203125" style="21" customWidth="1"/>
    <col min="3089" max="3089" width="3.5" style="21" customWidth="1"/>
    <col min="3090" max="3090" width="6.1640625" style="21" customWidth="1"/>
    <col min="3091" max="3328" width="5.83203125" style="21"/>
    <col min="3329" max="3329" width="4" style="21" customWidth="1"/>
    <col min="3330" max="3330" width="33.5" style="21" customWidth="1"/>
    <col min="3331" max="3331" width="5.83203125" style="21"/>
    <col min="3332" max="3332" width="8.83203125" style="21" customWidth="1"/>
    <col min="3333" max="3333" width="7.83203125" style="21" customWidth="1"/>
    <col min="3334" max="3335" width="5.83203125" style="21"/>
    <col min="3336" max="3336" width="7.1640625" style="21" customWidth="1"/>
    <col min="3337" max="3337" width="8.6640625" style="21" customWidth="1"/>
    <col min="3338" max="3338" width="7.33203125" style="21" customWidth="1"/>
    <col min="3339" max="3340" width="7.5" style="21" customWidth="1"/>
    <col min="3341" max="3342" width="5.83203125" style="21"/>
    <col min="3343" max="3343" width="7.33203125" style="21" customWidth="1"/>
    <col min="3344" max="3344" width="1.33203125" style="21" customWidth="1"/>
    <col min="3345" max="3345" width="3.5" style="21" customWidth="1"/>
    <col min="3346" max="3346" width="6.1640625" style="21" customWidth="1"/>
    <col min="3347" max="3584" width="5.83203125" style="21"/>
    <col min="3585" max="3585" width="4" style="21" customWidth="1"/>
    <col min="3586" max="3586" width="33.5" style="21" customWidth="1"/>
    <col min="3587" max="3587" width="5.83203125" style="21"/>
    <col min="3588" max="3588" width="8.83203125" style="21" customWidth="1"/>
    <col min="3589" max="3589" width="7.83203125" style="21" customWidth="1"/>
    <col min="3590" max="3591" width="5.83203125" style="21"/>
    <col min="3592" max="3592" width="7.1640625" style="21" customWidth="1"/>
    <col min="3593" max="3593" width="8.6640625" style="21" customWidth="1"/>
    <col min="3594" max="3594" width="7.33203125" style="21" customWidth="1"/>
    <col min="3595" max="3596" width="7.5" style="21" customWidth="1"/>
    <col min="3597" max="3598" width="5.83203125" style="21"/>
    <col min="3599" max="3599" width="7.33203125" style="21" customWidth="1"/>
    <col min="3600" max="3600" width="1.33203125" style="21" customWidth="1"/>
    <col min="3601" max="3601" width="3.5" style="21" customWidth="1"/>
    <col min="3602" max="3602" width="6.1640625" style="21" customWidth="1"/>
    <col min="3603" max="3840" width="5.83203125" style="21"/>
    <col min="3841" max="3841" width="4" style="21" customWidth="1"/>
    <col min="3842" max="3842" width="33.5" style="21" customWidth="1"/>
    <col min="3843" max="3843" width="5.83203125" style="21"/>
    <col min="3844" max="3844" width="8.83203125" style="21" customWidth="1"/>
    <col min="3845" max="3845" width="7.83203125" style="21" customWidth="1"/>
    <col min="3846" max="3847" width="5.83203125" style="21"/>
    <col min="3848" max="3848" width="7.1640625" style="21" customWidth="1"/>
    <col min="3849" max="3849" width="8.6640625" style="21" customWidth="1"/>
    <col min="3850" max="3850" width="7.33203125" style="21" customWidth="1"/>
    <col min="3851" max="3852" width="7.5" style="21" customWidth="1"/>
    <col min="3853" max="3854" width="5.83203125" style="21"/>
    <col min="3855" max="3855" width="7.33203125" style="21" customWidth="1"/>
    <col min="3856" max="3856" width="1.33203125" style="21" customWidth="1"/>
    <col min="3857" max="3857" width="3.5" style="21" customWidth="1"/>
    <col min="3858" max="3858" width="6.1640625" style="21" customWidth="1"/>
    <col min="3859" max="4096" width="5.83203125" style="21"/>
    <col min="4097" max="4097" width="4" style="21" customWidth="1"/>
    <col min="4098" max="4098" width="33.5" style="21" customWidth="1"/>
    <col min="4099" max="4099" width="5.83203125" style="21"/>
    <col min="4100" max="4100" width="8.83203125" style="21" customWidth="1"/>
    <col min="4101" max="4101" width="7.83203125" style="21" customWidth="1"/>
    <col min="4102" max="4103" width="5.83203125" style="21"/>
    <col min="4104" max="4104" width="7.1640625" style="21" customWidth="1"/>
    <col min="4105" max="4105" width="8.6640625" style="21" customWidth="1"/>
    <col min="4106" max="4106" width="7.33203125" style="21" customWidth="1"/>
    <col min="4107" max="4108" width="7.5" style="21" customWidth="1"/>
    <col min="4109" max="4110" width="5.83203125" style="21"/>
    <col min="4111" max="4111" width="7.33203125" style="21" customWidth="1"/>
    <col min="4112" max="4112" width="1.33203125" style="21" customWidth="1"/>
    <col min="4113" max="4113" width="3.5" style="21" customWidth="1"/>
    <col min="4114" max="4114" width="6.1640625" style="21" customWidth="1"/>
    <col min="4115" max="4352" width="5.83203125" style="21"/>
    <col min="4353" max="4353" width="4" style="21" customWidth="1"/>
    <col min="4354" max="4354" width="33.5" style="21" customWidth="1"/>
    <col min="4355" max="4355" width="5.83203125" style="21"/>
    <col min="4356" max="4356" width="8.83203125" style="21" customWidth="1"/>
    <col min="4357" max="4357" width="7.83203125" style="21" customWidth="1"/>
    <col min="4358" max="4359" width="5.83203125" style="21"/>
    <col min="4360" max="4360" width="7.1640625" style="21" customWidth="1"/>
    <col min="4361" max="4361" width="8.6640625" style="21" customWidth="1"/>
    <col min="4362" max="4362" width="7.33203125" style="21" customWidth="1"/>
    <col min="4363" max="4364" width="7.5" style="21" customWidth="1"/>
    <col min="4365" max="4366" width="5.83203125" style="21"/>
    <col min="4367" max="4367" width="7.33203125" style="21" customWidth="1"/>
    <col min="4368" max="4368" width="1.33203125" style="21" customWidth="1"/>
    <col min="4369" max="4369" width="3.5" style="21" customWidth="1"/>
    <col min="4370" max="4370" width="6.1640625" style="21" customWidth="1"/>
    <col min="4371" max="4608" width="5.83203125" style="21"/>
    <col min="4609" max="4609" width="4" style="21" customWidth="1"/>
    <col min="4610" max="4610" width="33.5" style="21" customWidth="1"/>
    <col min="4611" max="4611" width="5.83203125" style="21"/>
    <col min="4612" max="4612" width="8.83203125" style="21" customWidth="1"/>
    <col min="4613" max="4613" width="7.83203125" style="21" customWidth="1"/>
    <col min="4614" max="4615" width="5.83203125" style="21"/>
    <col min="4616" max="4616" width="7.1640625" style="21" customWidth="1"/>
    <col min="4617" max="4617" width="8.6640625" style="21" customWidth="1"/>
    <col min="4618" max="4618" width="7.33203125" style="21" customWidth="1"/>
    <col min="4619" max="4620" width="7.5" style="21" customWidth="1"/>
    <col min="4621" max="4622" width="5.83203125" style="21"/>
    <col min="4623" max="4623" width="7.33203125" style="21" customWidth="1"/>
    <col min="4624" max="4624" width="1.33203125" style="21" customWidth="1"/>
    <col min="4625" max="4625" width="3.5" style="21" customWidth="1"/>
    <col min="4626" max="4626" width="6.1640625" style="21" customWidth="1"/>
    <col min="4627" max="4864" width="5.83203125" style="21"/>
    <col min="4865" max="4865" width="4" style="21" customWidth="1"/>
    <col min="4866" max="4866" width="33.5" style="21" customWidth="1"/>
    <col min="4867" max="4867" width="5.83203125" style="21"/>
    <col min="4868" max="4868" width="8.83203125" style="21" customWidth="1"/>
    <col min="4869" max="4869" width="7.83203125" style="21" customWidth="1"/>
    <col min="4870" max="4871" width="5.83203125" style="21"/>
    <col min="4872" max="4872" width="7.1640625" style="21" customWidth="1"/>
    <col min="4873" max="4873" width="8.6640625" style="21" customWidth="1"/>
    <col min="4874" max="4874" width="7.33203125" style="21" customWidth="1"/>
    <col min="4875" max="4876" width="7.5" style="21" customWidth="1"/>
    <col min="4877" max="4878" width="5.83203125" style="21"/>
    <col min="4879" max="4879" width="7.33203125" style="21" customWidth="1"/>
    <col min="4880" max="4880" width="1.33203125" style="21" customWidth="1"/>
    <col min="4881" max="4881" width="3.5" style="21" customWidth="1"/>
    <col min="4882" max="4882" width="6.1640625" style="21" customWidth="1"/>
    <col min="4883" max="5120" width="5.83203125" style="21"/>
    <col min="5121" max="5121" width="4" style="21" customWidth="1"/>
    <col min="5122" max="5122" width="33.5" style="21" customWidth="1"/>
    <col min="5123" max="5123" width="5.83203125" style="21"/>
    <col min="5124" max="5124" width="8.83203125" style="21" customWidth="1"/>
    <col min="5125" max="5125" width="7.83203125" style="21" customWidth="1"/>
    <col min="5126" max="5127" width="5.83203125" style="21"/>
    <col min="5128" max="5128" width="7.1640625" style="21" customWidth="1"/>
    <col min="5129" max="5129" width="8.6640625" style="21" customWidth="1"/>
    <col min="5130" max="5130" width="7.33203125" style="21" customWidth="1"/>
    <col min="5131" max="5132" width="7.5" style="21" customWidth="1"/>
    <col min="5133" max="5134" width="5.83203125" style="21"/>
    <col min="5135" max="5135" width="7.33203125" style="21" customWidth="1"/>
    <col min="5136" max="5136" width="1.33203125" style="21" customWidth="1"/>
    <col min="5137" max="5137" width="3.5" style="21" customWidth="1"/>
    <col min="5138" max="5138" width="6.1640625" style="21" customWidth="1"/>
    <col min="5139" max="5376" width="5.83203125" style="21"/>
    <col min="5377" max="5377" width="4" style="21" customWidth="1"/>
    <col min="5378" max="5378" width="33.5" style="21" customWidth="1"/>
    <col min="5379" max="5379" width="5.83203125" style="21"/>
    <col min="5380" max="5380" width="8.83203125" style="21" customWidth="1"/>
    <col min="5381" max="5381" width="7.83203125" style="21" customWidth="1"/>
    <col min="5382" max="5383" width="5.83203125" style="21"/>
    <col min="5384" max="5384" width="7.1640625" style="21" customWidth="1"/>
    <col min="5385" max="5385" width="8.6640625" style="21" customWidth="1"/>
    <col min="5386" max="5386" width="7.33203125" style="21" customWidth="1"/>
    <col min="5387" max="5388" width="7.5" style="21" customWidth="1"/>
    <col min="5389" max="5390" width="5.83203125" style="21"/>
    <col min="5391" max="5391" width="7.33203125" style="21" customWidth="1"/>
    <col min="5392" max="5392" width="1.33203125" style="21" customWidth="1"/>
    <col min="5393" max="5393" width="3.5" style="21" customWidth="1"/>
    <col min="5394" max="5394" width="6.1640625" style="21" customWidth="1"/>
    <col min="5395" max="5632" width="5.83203125" style="21"/>
    <col min="5633" max="5633" width="4" style="21" customWidth="1"/>
    <col min="5634" max="5634" width="33.5" style="21" customWidth="1"/>
    <col min="5635" max="5635" width="5.83203125" style="21"/>
    <col min="5636" max="5636" width="8.83203125" style="21" customWidth="1"/>
    <col min="5637" max="5637" width="7.83203125" style="21" customWidth="1"/>
    <col min="5638" max="5639" width="5.83203125" style="21"/>
    <col min="5640" max="5640" width="7.1640625" style="21" customWidth="1"/>
    <col min="5641" max="5641" width="8.6640625" style="21" customWidth="1"/>
    <col min="5642" max="5642" width="7.33203125" style="21" customWidth="1"/>
    <col min="5643" max="5644" width="7.5" style="21" customWidth="1"/>
    <col min="5645" max="5646" width="5.83203125" style="21"/>
    <col min="5647" max="5647" width="7.33203125" style="21" customWidth="1"/>
    <col min="5648" max="5648" width="1.33203125" style="21" customWidth="1"/>
    <col min="5649" max="5649" width="3.5" style="21" customWidth="1"/>
    <col min="5650" max="5650" width="6.1640625" style="21" customWidth="1"/>
    <col min="5651" max="5888" width="5.83203125" style="21"/>
    <col min="5889" max="5889" width="4" style="21" customWidth="1"/>
    <col min="5890" max="5890" width="33.5" style="21" customWidth="1"/>
    <col min="5891" max="5891" width="5.83203125" style="21"/>
    <col min="5892" max="5892" width="8.83203125" style="21" customWidth="1"/>
    <col min="5893" max="5893" width="7.83203125" style="21" customWidth="1"/>
    <col min="5894" max="5895" width="5.83203125" style="21"/>
    <col min="5896" max="5896" width="7.1640625" style="21" customWidth="1"/>
    <col min="5897" max="5897" width="8.6640625" style="21" customWidth="1"/>
    <col min="5898" max="5898" width="7.33203125" style="21" customWidth="1"/>
    <col min="5899" max="5900" width="7.5" style="21" customWidth="1"/>
    <col min="5901" max="5902" width="5.83203125" style="21"/>
    <col min="5903" max="5903" width="7.33203125" style="21" customWidth="1"/>
    <col min="5904" max="5904" width="1.33203125" style="21" customWidth="1"/>
    <col min="5905" max="5905" width="3.5" style="21" customWidth="1"/>
    <col min="5906" max="5906" width="6.1640625" style="21" customWidth="1"/>
    <col min="5907" max="6144" width="5.83203125" style="21"/>
    <col min="6145" max="6145" width="4" style="21" customWidth="1"/>
    <col min="6146" max="6146" width="33.5" style="21" customWidth="1"/>
    <col min="6147" max="6147" width="5.83203125" style="21"/>
    <col min="6148" max="6148" width="8.83203125" style="21" customWidth="1"/>
    <col min="6149" max="6149" width="7.83203125" style="21" customWidth="1"/>
    <col min="6150" max="6151" width="5.83203125" style="21"/>
    <col min="6152" max="6152" width="7.1640625" style="21" customWidth="1"/>
    <col min="6153" max="6153" width="8.6640625" style="21" customWidth="1"/>
    <col min="6154" max="6154" width="7.33203125" style="21" customWidth="1"/>
    <col min="6155" max="6156" width="7.5" style="21" customWidth="1"/>
    <col min="6157" max="6158" width="5.83203125" style="21"/>
    <col min="6159" max="6159" width="7.33203125" style="21" customWidth="1"/>
    <col min="6160" max="6160" width="1.33203125" style="21" customWidth="1"/>
    <col min="6161" max="6161" width="3.5" style="21" customWidth="1"/>
    <col min="6162" max="6162" width="6.1640625" style="21" customWidth="1"/>
    <col min="6163" max="6400" width="5.83203125" style="21"/>
    <col min="6401" max="6401" width="4" style="21" customWidth="1"/>
    <col min="6402" max="6402" width="33.5" style="21" customWidth="1"/>
    <col min="6403" max="6403" width="5.83203125" style="21"/>
    <col min="6404" max="6404" width="8.83203125" style="21" customWidth="1"/>
    <col min="6405" max="6405" width="7.83203125" style="21" customWidth="1"/>
    <col min="6406" max="6407" width="5.83203125" style="21"/>
    <col min="6408" max="6408" width="7.1640625" style="21" customWidth="1"/>
    <col min="6409" max="6409" width="8.6640625" style="21" customWidth="1"/>
    <col min="6410" max="6410" width="7.33203125" style="21" customWidth="1"/>
    <col min="6411" max="6412" width="7.5" style="21" customWidth="1"/>
    <col min="6413" max="6414" width="5.83203125" style="21"/>
    <col min="6415" max="6415" width="7.33203125" style="21" customWidth="1"/>
    <col min="6416" max="6416" width="1.33203125" style="21" customWidth="1"/>
    <col min="6417" max="6417" width="3.5" style="21" customWidth="1"/>
    <col min="6418" max="6418" width="6.1640625" style="21" customWidth="1"/>
    <col min="6419" max="6656" width="5.83203125" style="21"/>
    <col min="6657" max="6657" width="4" style="21" customWidth="1"/>
    <col min="6658" max="6658" width="33.5" style="21" customWidth="1"/>
    <col min="6659" max="6659" width="5.83203125" style="21"/>
    <col min="6660" max="6660" width="8.83203125" style="21" customWidth="1"/>
    <col min="6661" max="6661" width="7.83203125" style="21" customWidth="1"/>
    <col min="6662" max="6663" width="5.83203125" style="21"/>
    <col min="6664" max="6664" width="7.1640625" style="21" customWidth="1"/>
    <col min="6665" max="6665" width="8.6640625" style="21" customWidth="1"/>
    <col min="6666" max="6666" width="7.33203125" style="21" customWidth="1"/>
    <col min="6667" max="6668" width="7.5" style="21" customWidth="1"/>
    <col min="6669" max="6670" width="5.83203125" style="21"/>
    <col min="6671" max="6671" width="7.33203125" style="21" customWidth="1"/>
    <col min="6672" max="6672" width="1.33203125" style="21" customWidth="1"/>
    <col min="6673" max="6673" width="3.5" style="21" customWidth="1"/>
    <col min="6674" max="6674" width="6.1640625" style="21" customWidth="1"/>
    <col min="6675" max="6912" width="5.83203125" style="21"/>
    <col min="6913" max="6913" width="4" style="21" customWidth="1"/>
    <col min="6914" max="6914" width="33.5" style="21" customWidth="1"/>
    <col min="6915" max="6915" width="5.83203125" style="21"/>
    <col min="6916" max="6916" width="8.83203125" style="21" customWidth="1"/>
    <col min="6917" max="6917" width="7.83203125" style="21" customWidth="1"/>
    <col min="6918" max="6919" width="5.83203125" style="21"/>
    <col min="6920" max="6920" width="7.1640625" style="21" customWidth="1"/>
    <col min="6921" max="6921" width="8.6640625" style="21" customWidth="1"/>
    <col min="6922" max="6922" width="7.33203125" style="21" customWidth="1"/>
    <col min="6923" max="6924" width="7.5" style="21" customWidth="1"/>
    <col min="6925" max="6926" width="5.83203125" style="21"/>
    <col min="6927" max="6927" width="7.33203125" style="21" customWidth="1"/>
    <col min="6928" max="6928" width="1.33203125" style="21" customWidth="1"/>
    <col min="6929" max="6929" width="3.5" style="21" customWidth="1"/>
    <col min="6930" max="6930" width="6.1640625" style="21" customWidth="1"/>
    <col min="6931" max="7168" width="5.83203125" style="21"/>
    <col min="7169" max="7169" width="4" style="21" customWidth="1"/>
    <col min="7170" max="7170" width="33.5" style="21" customWidth="1"/>
    <col min="7171" max="7171" width="5.83203125" style="21"/>
    <col min="7172" max="7172" width="8.83203125" style="21" customWidth="1"/>
    <col min="7173" max="7173" width="7.83203125" style="21" customWidth="1"/>
    <col min="7174" max="7175" width="5.83203125" style="21"/>
    <col min="7176" max="7176" width="7.1640625" style="21" customWidth="1"/>
    <col min="7177" max="7177" width="8.6640625" style="21" customWidth="1"/>
    <col min="7178" max="7178" width="7.33203125" style="21" customWidth="1"/>
    <col min="7179" max="7180" width="7.5" style="21" customWidth="1"/>
    <col min="7181" max="7182" width="5.83203125" style="21"/>
    <col min="7183" max="7183" width="7.33203125" style="21" customWidth="1"/>
    <col min="7184" max="7184" width="1.33203125" style="21" customWidth="1"/>
    <col min="7185" max="7185" width="3.5" style="21" customWidth="1"/>
    <col min="7186" max="7186" width="6.1640625" style="21" customWidth="1"/>
    <col min="7187" max="7424" width="5.83203125" style="21"/>
    <col min="7425" max="7425" width="4" style="21" customWidth="1"/>
    <col min="7426" max="7426" width="33.5" style="21" customWidth="1"/>
    <col min="7427" max="7427" width="5.83203125" style="21"/>
    <col min="7428" max="7428" width="8.83203125" style="21" customWidth="1"/>
    <col min="7429" max="7429" width="7.83203125" style="21" customWidth="1"/>
    <col min="7430" max="7431" width="5.83203125" style="21"/>
    <col min="7432" max="7432" width="7.1640625" style="21" customWidth="1"/>
    <col min="7433" max="7433" width="8.6640625" style="21" customWidth="1"/>
    <col min="7434" max="7434" width="7.33203125" style="21" customWidth="1"/>
    <col min="7435" max="7436" width="7.5" style="21" customWidth="1"/>
    <col min="7437" max="7438" width="5.83203125" style="21"/>
    <col min="7439" max="7439" width="7.33203125" style="21" customWidth="1"/>
    <col min="7440" max="7440" width="1.33203125" style="21" customWidth="1"/>
    <col min="7441" max="7441" width="3.5" style="21" customWidth="1"/>
    <col min="7442" max="7442" width="6.1640625" style="21" customWidth="1"/>
    <col min="7443" max="7680" width="5.83203125" style="21"/>
    <col min="7681" max="7681" width="4" style="21" customWidth="1"/>
    <col min="7682" max="7682" width="33.5" style="21" customWidth="1"/>
    <col min="7683" max="7683" width="5.83203125" style="21"/>
    <col min="7684" max="7684" width="8.83203125" style="21" customWidth="1"/>
    <col min="7685" max="7685" width="7.83203125" style="21" customWidth="1"/>
    <col min="7686" max="7687" width="5.83203125" style="21"/>
    <col min="7688" max="7688" width="7.1640625" style="21" customWidth="1"/>
    <col min="7689" max="7689" width="8.6640625" style="21" customWidth="1"/>
    <col min="7690" max="7690" width="7.33203125" style="21" customWidth="1"/>
    <col min="7691" max="7692" width="7.5" style="21" customWidth="1"/>
    <col min="7693" max="7694" width="5.83203125" style="21"/>
    <col min="7695" max="7695" width="7.33203125" style="21" customWidth="1"/>
    <col min="7696" max="7696" width="1.33203125" style="21" customWidth="1"/>
    <col min="7697" max="7697" width="3.5" style="21" customWidth="1"/>
    <col min="7698" max="7698" width="6.1640625" style="21" customWidth="1"/>
    <col min="7699" max="7936" width="5.83203125" style="21"/>
    <col min="7937" max="7937" width="4" style="21" customWidth="1"/>
    <col min="7938" max="7938" width="33.5" style="21" customWidth="1"/>
    <col min="7939" max="7939" width="5.83203125" style="21"/>
    <col min="7940" max="7940" width="8.83203125" style="21" customWidth="1"/>
    <col min="7941" max="7941" width="7.83203125" style="21" customWidth="1"/>
    <col min="7942" max="7943" width="5.83203125" style="21"/>
    <col min="7944" max="7944" width="7.1640625" style="21" customWidth="1"/>
    <col min="7945" max="7945" width="8.6640625" style="21" customWidth="1"/>
    <col min="7946" max="7946" width="7.33203125" style="21" customWidth="1"/>
    <col min="7947" max="7948" width="7.5" style="21" customWidth="1"/>
    <col min="7949" max="7950" width="5.83203125" style="21"/>
    <col min="7951" max="7951" width="7.33203125" style="21" customWidth="1"/>
    <col min="7952" max="7952" width="1.33203125" style="21" customWidth="1"/>
    <col min="7953" max="7953" width="3.5" style="21" customWidth="1"/>
    <col min="7954" max="7954" width="6.1640625" style="21" customWidth="1"/>
    <col min="7955" max="8192" width="5.83203125" style="21"/>
    <col min="8193" max="8193" width="4" style="21" customWidth="1"/>
    <col min="8194" max="8194" width="33.5" style="21" customWidth="1"/>
    <col min="8195" max="8195" width="5.83203125" style="21"/>
    <col min="8196" max="8196" width="8.83203125" style="21" customWidth="1"/>
    <col min="8197" max="8197" width="7.83203125" style="21" customWidth="1"/>
    <col min="8198" max="8199" width="5.83203125" style="21"/>
    <col min="8200" max="8200" width="7.1640625" style="21" customWidth="1"/>
    <col min="8201" max="8201" width="8.6640625" style="21" customWidth="1"/>
    <col min="8202" max="8202" width="7.33203125" style="21" customWidth="1"/>
    <col min="8203" max="8204" width="7.5" style="21" customWidth="1"/>
    <col min="8205" max="8206" width="5.83203125" style="21"/>
    <col min="8207" max="8207" width="7.33203125" style="21" customWidth="1"/>
    <col min="8208" max="8208" width="1.33203125" style="21" customWidth="1"/>
    <col min="8209" max="8209" width="3.5" style="21" customWidth="1"/>
    <col min="8210" max="8210" width="6.1640625" style="21" customWidth="1"/>
    <col min="8211" max="8448" width="5.83203125" style="21"/>
    <col min="8449" max="8449" width="4" style="21" customWidth="1"/>
    <col min="8450" max="8450" width="33.5" style="21" customWidth="1"/>
    <col min="8451" max="8451" width="5.83203125" style="21"/>
    <col min="8452" max="8452" width="8.83203125" style="21" customWidth="1"/>
    <col min="8453" max="8453" width="7.83203125" style="21" customWidth="1"/>
    <col min="8454" max="8455" width="5.83203125" style="21"/>
    <col min="8456" max="8456" width="7.1640625" style="21" customWidth="1"/>
    <col min="8457" max="8457" width="8.6640625" style="21" customWidth="1"/>
    <col min="8458" max="8458" width="7.33203125" style="21" customWidth="1"/>
    <col min="8459" max="8460" width="7.5" style="21" customWidth="1"/>
    <col min="8461" max="8462" width="5.83203125" style="21"/>
    <col min="8463" max="8463" width="7.33203125" style="21" customWidth="1"/>
    <col min="8464" max="8464" width="1.33203125" style="21" customWidth="1"/>
    <col min="8465" max="8465" width="3.5" style="21" customWidth="1"/>
    <col min="8466" max="8466" width="6.1640625" style="21" customWidth="1"/>
    <col min="8467" max="8704" width="5.83203125" style="21"/>
    <col min="8705" max="8705" width="4" style="21" customWidth="1"/>
    <col min="8706" max="8706" width="33.5" style="21" customWidth="1"/>
    <col min="8707" max="8707" width="5.83203125" style="21"/>
    <col min="8708" max="8708" width="8.83203125" style="21" customWidth="1"/>
    <col min="8709" max="8709" width="7.83203125" style="21" customWidth="1"/>
    <col min="8710" max="8711" width="5.83203125" style="21"/>
    <col min="8712" max="8712" width="7.1640625" style="21" customWidth="1"/>
    <col min="8713" max="8713" width="8.6640625" style="21" customWidth="1"/>
    <col min="8714" max="8714" width="7.33203125" style="21" customWidth="1"/>
    <col min="8715" max="8716" width="7.5" style="21" customWidth="1"/>
    <col min="8717" max="8718" width="5.83203125" style="21"/>
    <col min="8719" max="8719" width="7.33203125" style="21" customWidth="1"/>
    <col min="8720" max="8720" width="1.33203125" style="21" customWidth="1"/>
    <col min="8721" max="8721" width="3.5" style="21" customWidth="1"/>
    <col min="8722" max="8722" width="6.1640625" style="21" customWidth="1"/>
    <col min="8723" max="8960" width="5.83203125" style="21"/>
    <col min="8961" max="8961" width="4" style="21" customWidth="1"/>
    <col min="8962" max="8962" width="33.5" style="21" customWidth="1"/>
    <col min="8963" max="8963" width="5.83203125" style="21"/>
    <col min="8964" max="8964" width="8.83203125" style="21" customWidth="1"/>
    <col min="8965" max="8965" width="7.83203125" style="21" customWidth="1"/>
    <col min="8966" max="8967" width="5.83203125" style="21"/>
    <col min="8968" max="8968" width="7.1640625" style="21" customWidth="1"/>
    <col min="8969" max="8969" width="8.6640625" style="21" customWidth="1"/>
    <col min="8970" max="8970" width="7.33203125" style="21" customWidth="1"/>
    <col min="8971" max="8972" width="7.5" style="21" customWidth="1"/>
    <col min="8973" max="8974" width="5.83203125" style="21"/>
    <col min="8975" max="8975" width="7.33203125" style="21" customWidth="1"/>
    <col min="8976" max="8976" width="1.33203125" style="21" customWidth="1"/>
    <col min="8977" max="8977" width="3.5" style="21" customWidth="1"/>
    <col min="8978" max="8978" width="6.1640625" style="21" customWidth="1"/>
    <col min="8979" max="9216" width="5.83203125" style="21"/>
    <col min="9217" max="9217" width="4" style="21" customWidth="1"/>
    <col min="9218" max="9218" width="33.5" style="21" customWidth="1"/>
    <col min="9219" max="9219" width="5.83203125" style="21"/>
    <col min="9220" max="9220" width="8.83203125" style="21" customWidth="1"/>
    <col min="9221" max="9221" width="7.83203125" style="21" customWidth="1"/>
    <col min="9222" max="9223" width="5.83203125" style="21"/>
    <col min="9224" max="9224" width="7.1640625" style="21" customWidth="1"/>
    <col min="9225" max="9225" width="8.6640625" style="21" customWidth="1"/>
    <col min="9226" max="9226" width="7.33203125" style="21" customWidth="1"/>
    <col min="9227" max="9228" width="7.5" style="21" customWidth="1"/>
    <col min="9229" max="9230" width="5.83203125" style="21"/>
    <col min="9231" max="9231" width="7.33203125" style="21" customWidth="1"/>
    <col min="9232" max="9232" width="1.33203125" style="21" customWidth="1"/>
    <col min="9233" max="9233" width="3.5" style="21" customWidth="1"/>
    <col min="9234" max="9234" width="6.1640625" style="21" customWidth="1"/>
    <col min="9235" max="9472" width="5.83203125" style="21"/>
    <col min="9473" max="9473" width="4" style="21" customWidth="1"/>
    <col min="9474" max="9474" width="33.5" style="21" customWidth="1"/>
    <col min="9475" max="9475" width="5.83203125" style="21"/>
    <col min="9476" max="9476" width="8.83203125" style="21" customWidth="1"/>
    <col min="9477" max="9477" width="7.83203125" style="21" customWidth="1"/>
    <col min="9478" max="9479" width="5.83203125" style="21"/>
    <col min="9480" max="9480" width="7.1640625" style="21" customWidth="1"/>
    <col min="9481" max="9481" width="8.6640625" style="21" customWidth="1"/>
    <col min="9482" max="9482" width="7.33203125" style="21" customWidth="1"/>
    <col min="9483" max="9484" width="7.5" style="21" customWidth="1"/>
    <col min="9485" max="9486" width="5.83203125" style="21"/>
    <col min="9487" max="9487" width="7.33203125" style="21" customWidth="1"/>
    <col min="9488" max="9488" width="1.33203125" style="21" customWidth="1"/>
    <col min="9489" max="9489" width="3.5" style="21" customWidth="1"/>
    <col min="9490" max="9490" width="6.1640625" style="21" customWidth="1"/>
    <col min="9491" max="9728" width="5.83203125" style="21"/>
    <col min="9729" max="9729" width="4" style="21" customWidth="1"/>
    <col min="9730" max="9730" width="33.5" style="21" customWidth="1"/>
    <col min="9731" max="9731" width="5.83203125" style="21"/>
    <col min="9732" max="9732" width="8.83203125" style="21" customWidth="1"/>
    <col min="9733" max="9733" width="7.83203125" style="21" customWidth="1"/>
    <col min="9734" max="9735" width="5.83203125" style="21"/>
    <col min="9736" max="9736" width="7.1640625" style="21" customWidth="1"/>
    <col min="9737" max="9737" width="8.6640625" style="21" customWidth="1"/>
    <col min="9738" max="9738" width="7.33203125" style="21" customWidth="1"/>
    <col min="9739" max="9740" width="7.5" style="21" customWidth="1"/>
    <col min="9741" max="9742" width="5.83203125" style="21"/>
    <col min="9743" max="9743" width="7.33203125" style="21" customWidth="1"/>
    <col min="9744" max="9744" width="1.33203125" style="21" customWidth="1"/>
    <col min="9745" max="9745" width="3.5" style="21" customWidth="1"/>
    <col min="9746" max="9746" width="6.1640625" style="21" customWidth="1"/>
    <col min="9747" max="9984" width="5.83203125" style="21"/>
    <col min="9985" max="9985" width="4" style="21" customWidth="1"/>
    <col min="9986" max="9986" width="33.5" style="21" customWidth="1"/>
    <col min="9987" max="9987" width="5.83203125" style="21"/>
    <col min="9988" max="9988" width="8.83203125" style="21" customWidth="1"/>
    <col min="9989" max="9989" width="7.83203125" style="21" customWidth="1"/>
    <col min="9990" max="9991" width="5.83203125" style="21"/>
    <col min="9992" max="9992" width="7.1640625" style="21" customWidth="1"/>
    <col min="9993" max="9993" width="8.6640625" style="21" customWidth="1"/>
    <col min="9994" max="9994" width="7.33203125" style="21" customWidth="1"/>
    <col min="9995" max="9996" width="7.5" style="21" customWidth="1"/>
    <col min="9997" max="9998" width="5.83203125" style="21"/>
    <col min="9999" max="9999" width="7.33203125" style="21" customWidth="1"/>
    <col min="10000" max="10000" width="1.33203125" style="21" customWidth="1"/>
    <col min="10001" max="10001" width="3.5" style="21" customWidth="1"/>
    <col min="10002" max="10002" width="6.1640625" style="21" customWidth="1"/>
    <col min="10003" max="10240" width="5.83203125" style="21"/>
    <col min="10241" max="10241" width="4" style="21" customWidth="1"/>
    <col min="10242" max="10242" width="33.5" style="21" customWidth="1"/>
    <col min="10243" max="10243" width="5.83203125" style="21"/>
    <col min="10244" max="10244" width="8.83203125" style="21" customWidth="1"/>
    <col min="10245" max="10245" width="7.83203125" style="21" customWidth="1"/>
    <col min="10246" max="10247" width="5.83203125" style="21"/>
    <col min="10248" max="10248" width="7.1640625" style="21" customWidth="1"/>
    <col min="10249" max="10249" width="8.6640625" style="21" customWidth="1"/>
    <col min="10250" max="10250" width="7.33203125" style="21" customWidth="1"/>
    <col min="10251" max="10252" width="7.5" style="21" customWidth="1"/>
    <col min="10253" max="10254" width="5.83203125" style="21"/>
    <col min="10255" max="10255" width="7.33203125" style="21" customWidth="1"/>
    <col min="10256" max="10256" width="1.33203125" style="21" customWidth="1"/>
    <col min="10257" max="10257" width="3.5" style="21" customWidth="1"/>
    <col min="10258" max="10258" width="6.1640625" style="21" customWidth="1"/>
    <col min="10259" max="10496" width="5.83203125" style="21"/>
    <col min="10497" max="10497" width="4" style="21" customWidth="1"/>
    <col min="10498" max="10498" width="33.5" style="21" customWidth="1"/>
    <col min="10499" max="10499" width="5.83203125" style="21"/>
    <col min="10500" max="10500" width="8.83203125" style="21" customWidth="1"/>
    <col min="10501" max="10501" width="7.83203125" style="21" customWidth="1"/>
    <col min="10502" max="10503" width="5.83203125" style="21"/>
    <col min="10504" max="10504" width="7.1640625" style="21" customWidth="1"/>
    <col min="10505" max="10505" width="8.6640625" style="21" customWidth="1"/>
    <col min="10506" max="10506" width="7.33203125" style="21" customWidth="1"/>
    <col min="10507" max="10508" width="7.5" style="21" customWidth="1"/>
    <col min="10509" max="10510" width="5.83203125" style="21"/>
    <col min="10511" max="10511" width="7.33203125" style="21" customWidth="1"/>
    <col min="10512" max="10512" width="1.33203125" style="21" customWidth="1"/>
    <col min="10513" max="10513" width="3.5" style="21" customWidth="1"/>
    <col min="10514" max="10514" width="6.1640625" style="21" customWidth="1"/>
    <col min="10515" max="10752" width="5.83203125" style="21"/>
    <col min="10753" max="10753" width="4" style="21" customWidth="1"/>
    <col min="10754" max="10754" width="33.5" style="21" customWidth="1"/>
    <col min="10755" max="10755" width="5.83203125" style="21"/>
    <col min="10756" max="10756" width="8.83203125" style="21" customWidth="1"/>
    <col min="10757" max="10757" width="7.83203125" style="21" customWidth="1"/>
    <col min="10758" max="10759" width="5.83203125" style="21"/>
    <col min="10760" max="10760" width="7.1640625" style="21" customWidth="1"/>
    <col min="10761" max="10761" width="8.6640625" style="21" customWidth="1"/>
    <col min="10762" max="10762" width="7.33203125" style="21" customWidth="1"/>
    <col min="10763" max="10764" width="7.5" style="21" customWidth="1"/>
    <col min="10765" max="10766" width="5.83203125" style="21"/>
    <col min="10767" max="10767" width="7.33203125" style="21" customWidth="1"/>
    <col min="10768" max="10768" width="1.33203125" style="21" customWidth="1"/>
    <col min="10769" max="10769" width="3.5" style="21" customWidth="1"/>
    <col min="10770" max="10770" width="6.1640625" style="21" customWidth="1"/>
    <col min="10771" max="11008" width="5.83203125" style="21"/>
    <col min="11009" max="11009" width="4" style="21" customWidth="1"/>
    <col min="11010" max="11010" width="33.5" style="21" customWidth="1"/>
    <col min="11011" max="11011" width="5.83203125" style="21"/>
    <col min="11012" max="11012" width="8.83203125" style="21" customWidth="1"/>
    <col min="11013" max="11013" width="7.83203125" style="21" customWidth="1"/>
    <col min="11014" max="11015" width="5.83203125" style="21"/>
    <col min="11016" max="11016" width="7.1640625" style="21" customWidth="1"/>
    <col min="11017" max="11017" width="8.6640625" style="21" customWidth="1"/>
    <col min="11018" max="11018" width="7.33203125" style="21" customWidth="1"/>
    <col min="11019" max="11020" width="7.5" style="21" customWidth="1"/>
    <col min="11021" max="11022" width="5.83203125" style="21"/>
    <col min="11023" max="11023" width="7.33203125" style="21" customWidth="1"/>
    <col min="11024" max="11024" width="1.33203125" style="21" customWidth="1"/>
    <col min="11025" max="11025" width="3.5" style="21" customWidth="1"/>
    <col min="11026" max="11026" width="6.1640625" style="21" customWidth="1"/>
    <col min="11027" max="11264" width="5.83203125" style="21"/>
    <col min="11265" max="11265" width="4" style="21" customWidth="1"/>
    <col min="11266" max="11266" width="33.5" style="21" customWidth="1"/>
    <col min="11267" max="11267" width="5.83203125" style="21"/>
    <col min="11268" max="11268" width="8.83203125" style="21" customWidth="1"/>
    <col min="11269" max="11269" width="7.83203125" style="21" customWidth="1"/>
    <col min="11270" max="11271" width="5.83203125" style="21"/>
    <col min="11272" max="11272" width="7.1640625" style="21" customWidth="1"/>
    <col min="11273" max="11273" width="8.6640625" style="21" customWidth="1"/>
    <col min="11274" max="11274" width="7.33203125" style="21" customWidth="1"/>
    <col min="11275" max="11276" width="7.5" style="21" customWidth="1"/>
    <col min="11277" max="11278" width="5.83203125" style="21"/>
    <col min="11279" max="11279" width="7.33203125" style="21" customWidth="1"/>
    <col min="11280" max="11280" width="1.33203125" style="21" customWidth="1"/>
    <col min="11281" max="11281" width="3.5" style="21" customWidth="1"/>
    <col min="11282" max="11282" width="6.1640625" style="21" customWidth="1"/>
    <col min="11283" max="11520" width="5.83203125" style="21"/>
    <col min="11521" max="11521" width="4" style="21" customWidth="1"/>
    <col min="11522" max="11522" width="33.5" style="21" customWidth="1"/>
    <col min="11523" max="11523" width="5.83203125" style="21"/>
    <col min="11524" max="11524" width="8.83203125" style="21" customWidth="1"/>
    <col min="11525" max="11525" width="7.83203125" style="21" customWidth="1"/>
    <col min="11526" max="11527" width="5.83203125" style="21"/>
    <col min="11528" max="11528" width="7.1640625" style="21" customWidth="1"/>
    <col min="11529" max="11529" width="8.6640625" style="21" customWidth="1"/>
    <col min="11530" max="11530" width="7.33203125" style="21" customWidth="1"/>
    <col min="11531" max="11532" width="7.5" style="21" customWidth="1"/>
    <col min="11533" max="11534" width="5.83203125" style="21"/>
    <col min="11535" max="11535" width="7.33203125" style="21" customWidth="1"/>
    <col min="11536" max="11536" width="1.33203125" style="21" customWidth="1"/>
    <col min="11537" max="11537" width="3.5" style="21" customWidth="1"/>
    <col min="11538" max="11538" width="6.1640625" style="21" customWidth="1"/>
    <col min="11539" max="11776" width="5.83203125" style="21"/>
    <col min="11777" max="11777" width="4" style="21" customWidth="1"/>
    <col min="11778" max="11778" width="33.5" style="21" customWidth="1"/>
    <col min="11779" max="11779" width="5.83203125" style="21"/>
    <col min="11780" max="11780" width="8.83203125" style="21" customWidth="1"/>
    <col min="11781" max="11781" width="7.83203125" style="21" customWidth="1"/>
    <col min="11782" max="11783" width="5.83203125" style="21"/>
    <col min="11784" max="11784" width="7.1640625" style="21" customWidth="1"/>
    <col min="11785" max="11785" width="8.6640625" style="21" customWidth="1"/>
    <col min="11786" max="11786" width="7.33203125" style="21" customWidth="1"/>
    <col min="11787" max="11788" width="7.5" style="21" customWidth="1"/>
    <col min="11789" max="11790" width="5.83203125" style="21"/>
    <col min="11791" max="11791" width="7.33203125" style="21" customWidth="1"/>
    <col min="11792" max="11792" width="1.33203125" style="21" customWidth="1"/>
    <col min="11793" max="11793" width="3.5" style="21" customWidth="1"/>
    <col min="11794" max="11794" width="6.1640625" style="21" customWidth="1"/>
    <col min="11795" max="12032" width="5.83203125" style="21"/>
    <col min="12033" max="12033" width="4" style="21" customWidth="1"/>
    <col min="12034" max="12034" width="33.5" style="21" customWidth="1"/>
    <col min="12035" max="12035" width="5.83203125" style="21"/>
    <col min="12036" max="12036" width="8.83203125" style="21" customWidth="1"/>
    <col min="12037" max="12037" width="7.83203125" style="21" customWidth="1"/>
    <col min="12038" max="12039" width="5.83203125" style="21"/>
    <col min="12040" max="12040" width="7.1640625" style="21" customWidth="1"/>
    <col min="12041" max="12041" width="8.6640625" style="21" customWidth="1"/>
    <col min="12042" max="12042" width="7.33203125" style="21" customWidth="1"/>
    <col min="12043" max="12044" width="7.5" style="21" customWidth="1"/>
    <col min="12045" max="12046" width="5.83203125" style="21"/>
    <col min="12047" max="12047" width="7.33203125" style="21" customWidth="1"/>
    <col min="12048" max="12048" width="1.33203125" style="21" customWidth="1"/>
    <col min="12049" max="12049" width="3.5" style="21" customWidth="1"/>
    <col min="12050" max="12050" width="6.1640625" style="21" customWidth="1"/>
    <col min="12051" max="12288" width="5.83203125" style="21"/>
    <col min="12289" max="12289" width="4" style="21" customWidth="1"/>
    <col min="12290" max="12290" width="33.5" style="21" customWidth="1"/>
    <col min="12291" max="12291" width="5.83203125" style="21"/>
    <col min="12292" max="12292" width="8.83203125" style="21" customWidth="1"/>
    <col min="12293" max="12293" width="7.83203125" style="21" customWidth="1"/>
    <col min="12294" max="12295" width="5.83203125" style="21"/>
    <col min="12296" max="12296" width="7.1640625" style="21" customWidth="1"/>
    <col min="12297" max="12297" width="8.6640625" style="21" customWidth="1"/>
    <col min="12298" max="12298" width="7.33203125" style="21" customWidth="1"/>
    <col min="12299" max="12300" width="7.5" style="21" customWidth="1"/>
    <col min="12301" max="12302" width="5.83203125" style="21"/>
    <col min="12303" max="12303" width="7.33203125" style="21" customWidth="1"/>
    <col min="12304" max="12304" width="1.33203125" style="21" customWidth="1"/>
    <col min="12305" max="12305" width="3.5" style="21" customWidth="1"/>
    <col min="12306" max="12306" width="6.1640625" style="21" customWidth="1"/>
    <col min="12307" max="12544" width="5.83203125" style="21"/>
    <col min="12545" max="12545" width="4" style="21" customWidth="1"/>
    <col min="12546" max="12546" width="33.5" style="21" customWidth="1"/>
    <col min="12547" max="12547" width="5.83203125" style="21"/>
    <col min="12548" max="12548" width="8.83203125" style="21" customWidth="1"/>
    <col min="12549" max="12549" width="7.83203125" style="21" customWidth="1"/>
    <col min="12550" max="12551" width="5.83203125" style="21"/>
    <col min="12552" max="12552" width="7.1640625" style="21" customWidth="1"/>
    <col min="12553" max="12553" width="8.6640625" style="21" customWidth="1"/>
    <col min="12554" max="12554" width="7.33203125" style="21" customWidth="1"/>
    <col min="12555" max="12556" width="7.5" style="21" customWidth="1"/>
    <col min="12557" max="12558" width="5.83203125" style="21"/>
    <col min="12559" max="12559" width="7.33203125" style="21" customWidth="1"/>
    <col min="12560" max="12560" width="1.33203125" style="21" customWidth="1"/>
    <col min="12561" max="12561" width="3.5" style="21" customWidth="1"/>
    <col min="12562" max="12562" width="6.1640625" style="21" customWidth="1"/>
    <col min="12563" max="12800" width="5.83203125" style="21"/>
    <col min="12801" max="12801" width="4" style="21" customWidth="1"/>
    <col min="12802" max="12802" width="33.5" style="21" customWidth="1"/>
    <col min="12803" max="12803" width="5.83203125" style="21"/>
    <col min="12804" max="12804" width="8.83203125" style="21" customWidth="1"/>
    <col min="12805" max="12805" width="7.83203125" style="21" customWidth="1"/>
    <col min="12806" max="12807" width="5.83203125" style="21"/>
    <col min="12808" max="12808" width="7.1640625" style="21" customWidth="1"/>
    <col min="12809" max="12809" width="8.6640625" style="21" customWidth="1"/>
    <col min="12810" max="12810" width="7.33203125" style="21" customWidth="1"/>
    <col min="12811" max="12812" width="7.5" style="21" customWidth="1"/>
    <col min="12813" max="12814" width="5.83203125" style="21"/>
    <col min="12815" max="12815" width="7.33203125" style="21" customWidth="1"/>
    <col min="12816" max="12816" width="1.33203125" style="21" customWidth="1"/>
    <col min="12817" max="12817" width="3.5" style="21" customWidth="1"/>
    <col min="12818" max="12818" width="6.1640625" style="21" customWidth="1"/>
    <col min="12819" max="13056" width="5.83203125" style="21"/>
    <col min="13057" max="13057" width="4" style="21" customWidth="1"/>
    <col min="13058" max="13058" width="33.5" style="21" customWidth="1"/>
    <col min="13059" max="13059" width="5.83203125" style="21"/>
    <col min="13060" max="13060" width="8.83203125" style="21" customWidth="1"/>
    <col min="13061" max="13061" width="7.83203125" style="21" customWidth="1"/>
    <col min="13062" max="13063" width="5.83203125" style="21"/>
    <col min="13064" max="13064" width="7.1640625" style="21" customWidth="1"/>
    <col min="13065" max="13065" width="8.6640625" style="21" customWidth="1"/>
    <col min="13066" max="13066" width="7.33203125" style="21" customWidth="1"/>
    <col min="13067" max="13068" width="7.5" style="21" customWidth="1"/>
    <col min="13069" max="13070" width="5.83203125" style="21"/>
    <col min="13071" max="13071" width="7.33203125" style="21" customWidth="1"/>
    <col min="13072" max="13072" width="1.33203125" style="21" customWidth="1"/>
    <col min="13073" max="13073" width="3.5" style="21" customWidth="1"/>
    <col min="13074" max="13074" width="6.1640625" style="21" customWidth="1"/>
    <col min="13075" max="13312" width="5.83203125" style="21"/>
    <col min="13313" max="13313" width="4" style="21" customWidth="1"/>
    <col min="13314" max="13314" width="33.5" style="21" customWidth="1"/>
    <col min="13315" max="13315" width="5.83203125" style="21"/>
    <col min="13316" max="13316" width="8.83203125" style="21" customWidth="1"/>
    <col min="13317" max="13317" width="7.83203125" style="21" customWidth="1"/>
    <col min="13318" max="13319" width="5.83203125" style="21"/>
    <col min="13320" max="13320" width="7.1640625" style="21" customWidth="1"/>
    <col min="13321" max="13321" width="8.6640625" style="21" customWidth="1"/>
    <col min="13322" max="13322" width="7.33203125" style="21" customWidth="1"/>
    <col min="13323" max="13324" width="7.5" style="21" customWidth="1"/>
    <col min="13325" max="13326" width="5.83203125" style="21"/>
    <col min="13327" max="13327" width="7.33203125" style="21" customWidth="1"/>
    <col min="13328" max="13328" width="1.33203125" style="21" customWidth="1"/>
    <col min="13329" max="13329" width="3.5" style="21" customWidth="1"/>
    <col min="13330" max="13330" width="6.1640625" style="21" customWidth="1"/>
    <col min="13331" max="13568" width="5.83203125" style="21"/>
    <col min="13569" max="13569" width="4" style="21" customWidth="1"/>
    <col min="13570" max="13570" width="33.5" style="21" customWidth="1"/>
    <col min="13571" max="13571" width="5.83203125" style="21"/>
    <col min="13572" max="13572" width="8.83203125" style="21" customWidth="1"/>
    <col min="13573" max="13573" width="7.83203125" style="21" customWidth="1"/>
    <col min="13574" max="13575" width="5.83203125" style="21"/>
    <col min="13576" max="13576" width="7.1640625" style="21" customWidth="1"/>
    <col min="13577" max="13577" width="8.6640625" style="21" customWidth="1"/>
    <col min="13578" max="13578" width="7.33203125" style="21" customWidth="1"/>
    <col min="13579" max="13580" width="7.5" style="21" customWidth="1"/>
    <col min="13581" max="13582" width="5.83203125" style="21"/>
    <col min="13583" max="13583" width="7.33203125" style="21" customWidth="1"/>
    <col min="13584" max="13584" width="1.33203125" style="21" customWidth="1"/>
    <col min="13585" max="13585" width="3.5" style="21" customWidth="1"/>
    <col min="13586" max="13586" width="6.1640625" style="21" customWidth="1"/>
    <col min="13587" max="13824" width="5.83203125" style="21"/>
    <col min="13825" max="13825" width="4" style="21" customWidth="1"/>
    <col min="13826" max="13826" width="33.5" style="21" customWidth="1"/>
    <col min="13827" max="13827" width="5.83203125" style="21"/>
    <col min="13828" max="13828" width="8.83203125" style="21" customWidth="1"/>
    <col min="13829" max="13829" width="7.83203125" style="21" customWidth="1"/>
    <col min="13830" max="13831" width="5.83203125" style="21"/>
    <col min="13832" max="13832" width="7.1640625" style="21" customWidth="1"/>
    <col min="13833" max="13833" width="8.6640625" style="21" customWidth="1"/>
    <col min="13834" max="13834" width="7.33203125" style="21" customWidth="1"/>
    <col min="13835" max="13836" width="7.5" style="21" customWidth="1"/>
    <col min="13837" max="13838" width="5.83203125" style="21"/>
    <col min="13839" max="13839" width="7.33203125" style="21" customWidth="1"/>
    <col min="13840" max="13840" width="1.33203125" style="21" customWidth="1"/>
    <col min="13841" max="13841" width="3.5" style="21" customWidth="1"/>
    <col min="13842" max="13842" width="6.1640625" style="21" customWidth="1"/>
    <col min="13843" max="14080" width="5.83203125" style="21"/>
    <col min="14081" max="14081" width="4" style="21" customWidth="1"/>
    <col min="14082" max="14082" width="33.5" style="21" customWidth="1"/>
    <col min="14083" max="14083" width="5.83203125" style="21"/>
    <col min="14084" max="14084" width="8.83203125" style="21" customWidth="1"/>
    <col min="14085" max="14085" width="7.83203125" style="21" customWidth="1"/>
    <col min="14086" max="14087" width="5.83203125" style="21"/>
    <col min="14088" max="14088" width="7.1640625" style="21" customWidth="1"/>
    <col min="14089" max="14089" width="8.6640625" style="21" customWidth="1"/>
    <col min="14090" max="14090" width="7.33203125" style="21" customWidth="1"/>
    <col min="14091" max="14092" width="7.5" style="21" customWidth="1"/>
    <col min="14093" max="14094" width="5.83203125" style="21"/>
    <col min="14095" max="14095" width="7.33203125" style="21" customWidth="1"/>
    <col min="14096" max="14096" width="1.33203125" style="21" customWidth="1"/>
    <col min="14097" max="14097" width="3.5" style="21" customWidth="1"/>
    <col min="14098" max="14098" width="6.1640625" style="21" customWidth="1"/>
    <col min="14099" max="14336" width="5.83203125" style="21"/>
    <col min="14337" max="14337" width="4" style="21" customWidth="1"/>
    <col min="14338" max="14338" width="33.5" style="21" customWidth="1"/>
    <col min="14339" max="14339" width="5.83203125" style="21"/>
    <col min="14340" max="14340" width="8.83203125" style="21" customWidth="1"/>
    <col min="14341" max="14341" width="7.83203125" style="21" customWidth="1"/>
    <col min="14342" max="14343" width="5.83203125" style="21"/>
    <col min="14344" max="14344" width="7.1640625" style="21" customWidth="1"/>
    <col min="14345" max="14345" width="8.6640625" style="21" customWidth="1"/>
    <col min="14346" max="14346" width="7.33203125" style="21" customWidth="1"/>
    <col min="14347" max="14348" width="7.5" style="21" customWidth="1"/>
    <col min="14349" max="14350" width="5.83203125" style="21"/>
    <col min="14351" max="14351" width="7.33203125" style="21" customWidth="1"/>
    <col min="14352" max="14352" width="1.33203125" style="21" customWidth="1"/>
    <col min="14353" max="14353" width="3.5" style="21" customWidth="1"/>
    <col min="14354" max="14354" width="6.1640625" style="21" customWidth="1"/>
    <col min="14355" max="14592" width="5.83203125" style="21"/>
    <col min="14593" max="14593" width="4" style="21" customWidth="1"/>
    <col min="14594" max="14594" width="33.5" style="21" customWidth="1"/>
    <col min="14595" max="14595" width="5.83203125" style="21"/>
    <col min="14596" max="14596" width="8.83203125" style="21" customWidth="1"/>
    <col min="14597" max="14597" width="7.83203125" style="21" customWidth="1"/>
    <col min="14598" max="14599" width="5.83203125" style="21"/>
    <col min="14600" max="14600" width="7.1640625" style="21" customWidth="1"/>
    <col min="14601" max="14601" width="8.6640625" style="21" customWidth="1"/>
    <col min="14602" max="14602" width="7.33203125" style="21" customWidth="1"/>
    <col min="14603" max="14604" width="7.5" style="21" customWidth="1"/>
    <col min="14605" max="14606" width="5.83203125" style="21"/>
    <col min="14607" max="14607" width="7.33203125" style="21" customWidth="1"/>
    <col min="14608" max="14608" width="1.33203125" style="21" customWidth="1"/>
    <col min="14609" max="14609" width="3.5" style="21" customWidth="1"/>
    <col min="14610" max="14610" width="6.1640625" style="21" customWidth="1"/>
    <col min="14611" max="14848" width="5.83203125" style="21"/>
    <col min="14849" max="14849" width="4" style="21" customWidth="1"/>
    <col min="14850" max="14850" width="33.5" style="21" customWidth="1"/>
    <col min="14851" max="14851" width="5.83203125" style="21"/>
    <col min="14852" max="14852" width="8.83203125" style="21" customWidth="1"/>
    <col min="14853" max="14853" width="7.83203125" style="21" customWidth="1"/>
    <col min="14854" max="14855" width="5.83203125" style="21"/>
    <col min="14856" max="14856" width="7.1640625" style="21" customWidth="1"/>
    <col min="14857" max="14857" width="8.6640625" style="21" customWidth="1"/>
    <col min="14858" max="14858" width="7.33203125" style="21" customWidth="1"/>
    <col min="14859" max="14860" width="7.5" style="21" customWidth="1"/>
    <col min="14861" max="14862" width="5.83203125" style="21"/>
    <col min="14863" max="14863" width="7.33203125" style="21" customWidth="1"/>
    <col min="14864" max="14864" width="1.33203125" style="21" customWidth="1"/>
    <col min="14865" max="14865" width="3.5" style="21" customWidth="1"/>
    <col min="14866" max="14866" width="6.1640625" style="21" customWidth="1"/>
    <col min="14867" max="15104" width="5.83203125" style="21"/>
    <col min="15105" max="15105" width="4" style="21" customWidth="1"/>
    <col min="15106" max="15106" width="33.5" style="21" customWidth="1"/>
    <col min="15107" max="15107" width="5.83203125" style="21"/>
    <col min="15108" max="15108" width="8.83203125" style="21" customWidth="1"/>
    <col min="15109" max="15109" width="7.83203125" style="21" customWidth="1"/>
    <col min="15110" max="15111" width="5.83203125" style="21"/>
    <col min="15112" max="15112" width="7.1640625" style="21" customWidth="1"/>
    <col min="15113" max="15113" width="8.6640625" style="21" customWidth="1"/>
    <col min="15114" max="15114" width="7.33203125" style="21" customWidth="1"/>
    <col min="15115" max="15116" width="7.5" style="21" customWidth="1"/>
    <col min="15117" max="15118" width="5.83203125" style="21"/>
    <col min="15119" max="15119" width="7.33203125" style="21" customWidth="1"/>
    <col min="15120" max="15120" width="1.33203125" style="21" customWidth="1"/>
    <col min="15121" max="15121" width="3.5" style="21" customWidth="1"/>
    <col min="15122" max="15122" width="6.1640625" style="21" customWidth="1"/>
    <col min="15123" max="15360" width="5.83203125" style="21"/>
    <col min="15361" max="15361" width="4" style="21" customWidth="1"/>
    <col min="15362" max="15362" width="33.5" style="21" customWidth="1"/>
    <col min="15363" max="15363" width="5.83203125" style="21"/>
    <col min="15364" max="15364" width="8.83203125" style="21" customWidth="1"/>
    <col min="15365" max="15365" width="7.83203125" style="21" customWidth="1"/>
    <col min="15366" max="15367" width="5.83203125" style="21"/>
    <col min="15368" max="15368" width="7.1640625" style="21" customWidth="1"/>
    <col min="15369" max="15369" width="8.6640625" style="21" customWidth="1"/>
    <col min="15370" max="15370" width="7.33203125" style="21" customWidth="1"/>
    <col min="15371" max="15372" width="7.5" style="21" customWidth="1"/>
    <col min="15373" max="15374" width="5.83203125" style="21"/>
    <col min="15375" max="15375" width="7.33203125" style="21" customWidth="1"/>
    <col min="15376" max="15376" width="1.33203125" style="21" customWidth="1"/>
    <col min="15377" max="15377" width="3.5" style="21" customWidth="1"/>
    <col min="15378" max="15378" width="6.1640625" style="21" customWidth="1"/>
    <col min="15379" max="15616" width="5.83203125" style="21"/>
    <col min="15617" max="15617" width="4" style="21" customWidth="1"/>
    <col min="15618" max="15618" width="33.5" style="21" customWidth="1"/>
    <col min="15619" max="15619" width="5.83203125" style="21"/>
    <col min="15620" max="15620" width="8.83203125" style="21" customWidth="1"/>
    <col min="15621" max="15621" width="7.83203125" style="21" customWidth="1"/>
    <col min="15622" max="15623" width="5.83203125" style="21"/>
    <col min="15624" max="15624" width="7.1640625" style="21" customWidth="1"/>
    <col min="15625" max="15625" width="8.6640625" style="21" customWidth="1"/>
    <col min="15626" max="15626" width="7.33203125" style="21" customWidth="1"/>
    <col min="15627" max="15628" width="7.5" style="21" customWidth="1"/>
    <col min="15629" max="15630" width="5.83203125" style="21"/>
    <col min="15631" max="15631" width="7.33203125" style="21" customWidth="1"/>
    <col min="15632" max="15632" width="1.33203125" style="21" customWidth="1"/>
    <col min="15633" max="15633" width="3.5" style="21" customWidth="1"/>
    <col min="15634" max="15634" width="6.1640625" style="21" customWidth="1"/>
    <col min="15635" max="15872" width="5.83203125" style="21"/>
    <col min="15873" max="15873" width="4" style="21" customWidth="1"/>
    <col min="15874" max="15874" width="33.5" style="21" customWidth="1"/>
    <col min="15875" max="15875" width="5.83203125" style="21"/>
    <col min="15876" max="15876" width="8.83203125" style="21" customWidth="1"/>
    <col min="15877" max="15877" width="7.83203125" style="21" customWidth="1"/>
    <col min="15878" max="15879" width="5.83203125" style="21"/>
    <col min="15880" max="15880" width="7.1640625" style="21" customWidth="1"/>
    <col min="15881" max="15881" width="8.6640625" style="21" customWidth="1"/>
    <col min="15882" max="15882" width="7.33203125" style="21" customWidth="1"/>
    <col min="15883" max="15884" width="7.5" style="21" customWidth="1"/>
    <col min="15885" max="15886" width="5.83203125" style="21"/>
    <col min="15887" max="15887" width="7.33203125" style="21" customWidth="1"/>
    <col min="15888" max="15888" width="1.33203125" style="21" customWidth="1"/>
    <col min="15889" max="15889" width="3.5" style="21" customWidth="1"/>
    <col min="15890" max="15890" width="6.1640625" style="21" customWidth="1"/>
    <col min="15891" max="16128" width="5.83203125" style="21"/>
    <col min="16129" max="16129" width="4" style="21" customWidth="1"/>
    <col min="16130" max="16130" width="33.5" style="21" customWidth="1"/>
    <col min="16131" max="16131" width="5.83203125" style="21"/>
    <col min="16132" max="16132" width="8.83203125" style="21" customWidth="1"/>
    <col min="16133" max="16133" width="7.83203125" style="21" customWidth="1"/>
    <col min="16134" max="16135" width="5.83203125" style="21"/>
    <col min="16136" max="16136" width="7.1640625" style="21" customWidth="1"/>
    <col min="16137" max="16137" width="8.6640625" style="21" customWidth="1"/>
    <col min="16138" max="16138" width="7.33203125" style="21" customWidth="1"/>
    <col min="16139" max="16140" width="7.5" style="21" customWidth="1"/>
    <col min="16141" max="16142" width="5.83203125" style="21"/>
    <col min="16143" max="16143" width="7.33203125" style="21" customWidth="1"/>
    <col min="16144" max="16144" width="1.33203125" style="21" customWidth="1"/>
    <col min="16145" max="16145" width="3.5" style="21" customWidth="1"/>
    <col min="16146" max="16146" width="6.1640625" style="21" customWidth="1"/>
    <col min="16147" max="16384" width="5.83203125" style="21"/>
  </cols>
  <sheetData>
    <row r="1" spans="1:19" s="86" customFormat="1" ht="15.75" customHeight="1">
      <c r="C1" s="121" t="s">
        <v>116</v>
      </c>
      <c r="D1" s="121"/>
      <c r="E1" s="121"/>
      <c r="F1" s="121"/>
      <c r="G1" s="121"/>
      <c r="H1" s="121"/>
      <c r="I1" s="122" t="s">
        <v>115</v>
      </c>
      <c r="J1" s="123" t="s">
        <v>114</v>
      </c>
      <c r="K1" s="123"/>
      <c r="L1" s="123"/>
      <c r="M1" s="123"/>
      <c r="N1" s="123"/>
      <c r="O1" s="123"/>
      <c r="Q1" s="87"/>
      <c r="R1" s="29"/>
    </row>
    <row r="2" spans="1:19">
      <c r="C2" s="124" t="s">
        <v>113</v>
      </c>
      <c r="D2" s="124"/>
      <c r="E2" s="124"/>
      <c r="F2" s="125" t="s">
        <v>112</v>
      </c>
      <c r="G2" s="125"/>
      <c r="H2" s="125"/>
      <c r="I2" s="122"/>
      <c r="J2" s="124" t="s">
        <v>113</v>
      </c>
      <c r="K2" s="124"/>
      <c r="L2" s="124"/>
      <c r="M2" s="125" t="s">
        <v>112</v>
      </c>
      <c r="N2" s="125"/>
      <c r="O2" s="125"/>
    </row>
    <row r="3" spans="1:19">
      <c r="A3" s="85"/>
      <c r="C3" s="84" t="s">
        <v>111</v>
      </c>
      <c r="D3" s="83" t="s">
        <v>110</v>
      </c>
      <c r="E3" s="82" t="s">
        <v>109</v>
      </c>
      <c r="F3" s="81" t="s">
        <v>111</v>
      </c>
      <c r="G3" s="80" t="s">
        <v>110</v>
      </c>
      <c r="H3" s="79" t="s">
        <v>109</v>
      </c>
      <c r="I3" s="122"/>
      <c r="J3" s="84" t="s">
        <v>111</v>
      </c>
      <c r="K3" s="83" t="s">
        <v>110</v>
      </c>
      <c r="L3" s="82" t="s">
        <v>109</v>
      </c>
      <c r="M3" s="81" t="s">
        <v>111</v>
      </c>
      <c r="N3" s="80" t="s">
        <v>110</v>
      </c>
      <c r="O3" s="79" t="s">
        <v>109</v>
      </c>
      <c r="Q3" s="74"/>
      <c r="R3" s="26"/>
    </row>
    <row r="4" spans="1:19" ht="14.25" customHeight="1">
      <c r="B4" s="78" t="s">
        <v>108</v>
      </c>
      <c r="C4" s="77" t="s">
        <v>107</v>
      </c>
      <c r="D4" s="77" t="s">
        <v>107</v>
      </c>
      <c r="E4" s="45" t="s">
        <v>107</v>
      </c>
      <c r="F4" s="45" t="s">
        <v>107</v>
      </c>
      <c r="G4" s="45" t="s">
        <v>107</v>
      </c>
      <c r="H4" s="77" t="s">
        <v>107</v>
      </c>
      <c r="I4" s="77" t="s">
        <v>107</v>
      </c>
      <c r="J4" s="76" t="s">
        <v>107</v>
      </c>
      <c r="K4" s="75">
        <f>'[4]Ingredients costs'!K22</f>
        <v>902.49640680272103</v>
      </c>
      <c r="L4" s="49"/>
      <c r="M4" s="49"/>
      <c r="N4" s="49"/>
      <c r="O4" s="75">
        <f>'[4]Ingredients costs'!K27</f>
        <v>9382.44</v>
      </c>
      <c r="Q4" s="74"/>
      <c r="R4" s="74"/>
    </row>
    <row r="5" spans="1:19" ht="8.25" customHeight="1">
      <c r="A5" s="73"/>
      <c r="B5" s="73"/>
      <c r="C5" s="45"/>
      <c r="D5" s="45"/>
      <c r="E5" s="45"/>
      <c r="F5" s="45"/>
      <c r="G5" s="45"/>
      <c r="H5" s="45"/>
      <c r="I5" s="45"/>
      <c r="J5" s="49"/>
      <c r="K5" s="49"/>
      <c r="L5" s="49"/>
      <c r="M5" s="49"/>
      <c r="N5" s="49"/>
      <c r="O5" s="49"/>
    </row>
    <row r="6" spans="1:19" s="72" customFormat="1" ht="15" customHeight="1">
      <c r="A6" s="118" t="s">
        <v>106</v>
      </c>
      <c r="B6" s="57" t="s">
        <v>102</v>
      </c>
      <c r="C6" s="45"/>
      <c r="D6" s="45"/>
      <c r="E6" s="45"/>
      <c r="F6" s="45"/>
      <c r="G6" s="45"/>
      <c r="H6" s="45"/>
      <c r="I6" s="56"/>
      <c r="J6" s="44">
        <f>J7+J8</f>
        <v>22.57949387755102</v>
      </c>
      <c r="K6" s="44">
        <f>K7+K8</f>
        <v>34.963749659863943</v>
      </c>
      <c r="L6" s="70"/>
      <c r="M6" s="49"/>
      <c r="N6" s="70"/>
      <c r="O6" s="44">
        <f>O7+O8</f>
        <v>45.158987755102039</v>
      </c>
      <c r="Q6" s="53" t="s">
        <v>101</v>
      </c>
      <c r="R6" s="53"/>
      <c r="S6" s="52"/>
    </row>
    <row r="7" spans="1:19" ht="11.25" customHeight="1">
      <c r="A7" s="118"/>
      <c r="B7" s="33" t="s">
        <v>100</v>
      </c>
      <c r="C7" s="51">
        <v>1</v>
      </c>
      <c r="D7" s="51">
        <v>1</v>
      </c>
      <c r="E7" s="45"/>
      <c r="F7" s="45"/>
      <c r="G7" s="45"/>
      <c r="H7" s="51">
        <v>2</v>
      </c>
      <c r="I7" s="46">
        <f>'[4]Ingredients costs'!J6</f>
        <v>10.195238095238095</v>
      </c>
      <c r="J7" s="50">
        <f>C7*$I7</f>
        <v>10.195238095238095</v>
      </c>
      <c r="K7" s="50">
        <f>D7*$I7</f>
        <v>10.195238095238095</v>
      </c>
      <c r="L7" s="49"/>
      <c r="M7" s="49"/>
      <c r="N7" s="49"/>
      <c r="O7" s="50">
        <f>H7*$I7</f>
        <v>20.390476190476189</v>
      </c>
      <c r="Q7" s="71"/>
      <c r="R7" s="71"/>
    </row>
    <row r="8" spans="1:19">
      <c r="A8" s="118"/>
      <c r="B8" s="33" t="s">
        <v>99</v>
      </c>
      <c r="C8" s="51">
        <v>1</v>
      </c>
      <c r="D8" s="51">
        <v>2</v>
      </c>
      <c r="E8" s="45"/>
      <c r="F8" s="45"/>
      <c r="G8" s="45"/>
      <c r="H8" s="51">
        <v>2</v>
      </c>
      <c r="I8" s="46">
        <f>'[4]Ingredients costs'!J7</f>
        <v>12.384255782312925</v>
      </c>
      <c r="J8" s="50">
        <f>C8*$I8</f>
        <v>12.384255782312925</v>
      </c>
      <c r="K8" s="50">
        <f>D8*$I8</f>
        <v>24.76851156462585</v>
      </c>
      <c r="L8" s="49"/>
      <c r="M8" s="49"/>
      <c r="N8" s="49"/>
      <c r="O8" s="50">
        <f>H8*$I8</f>
        <v>24.76851156462585</v>
      </c>
      <c r="Q8" s="71"/>
      <c r="R8" s="71"/>
    </row>
    <row r="9" spans="1:19" ht="12.75" customHeight="1">
      <c r="A9" s="118"/>
      <c r="B9" s="55" t="s">
        <v>98</v>
      </c>
      <c r="C9" s="45"/>
      <c r="D9" s="45"/>
      <c r="E9" s="45"/>
      <c r="F9" s="45"/>
      <c r="G9" s="45"/>
      <c r="H9" s="45"/>
      <c r="I9" s="59"/>
      <c r="J9" s="44">
        <f>J10+J11</f>
        <v>15.882260317460316</v>
      </c>
      <c r="K9" s="44">
        <f>K10+K11</f>
        <v>19.380264852607709</v>
      </c>
      <c r="L9" s="70"/>
      <c r="M9" s="49"/>
      <c r="N9" s="70"/>
      <c r="O9" s="44">
        <f>O10+O11</f>
        <v>31.764520634920633</v>
      </c>
      <c r="Q9" s="53" t="s">
        <v>97</v>
      </c>
      <c r="R9" s="53"/>
      <c r="S9" s="52"/>
    </row>
    <row r="10" spans="1:19">
      <c r="A10" s="118"/>
      <c r="B10" s="33" t="s">
        <v>96</v>
      </c>
      <c r="C10" s="51">
        <v>1</v>
      </c>
      <c r="D10" s="51">
        <v>1</v>
      </c>
      <c r="E10" s="45"/>
      <c r="F10" s="45"/>
      <c r="G10" s="45"/>
      <c r="H10" s="51">
        <v>2</v>
      </c>
      <c r="I10" s="46">
        <f>'[4]Ingredients costs'!J7</f>
        <v>12.384255782312925</v>
      </c>
      <c r="J10" s="50">
        <f t="shared" ref="J10:J18" si="0">C10*$I10</f>
        <v>12.384255782312925</v>
      </c>
      <c r="K10" s="50">
        <f t="shared" ref="K10:K18" si="1">D10*$I10</f>
        <v>12.384255782312925</v>
      </c>
      <c r="L10" s="49"/>
      <c r="M10" s="49"/>
      <c r="N10" s="49"/>
      <c r="O10" s="50">
        <f t="shared" ref="O10:O18" si="2">H10*$I10</f>
        <v>24.76851156462585</v>
      </c>
    </row>
    <row r="11" spans="1:19">
      <c r="A11" s="118"/>
      <c r="B11" s="33" t="s">
        <v>95</v>
      </c>
      <c r="C11" s="51">
        <v>1</v>
      </c>
      <c r="D11" s="51">
        <v>2</v>
      </c>
      <c r="E11" s="45"/>
      <c r="F11" s="45"/>
      <c r="G11" s="45"/>
      <c r="H11" s="51">
        <v>2</v>
      </c>
      <c r="I11" s="46">
        <f>'[4]Ingredients costs'!J8</f>
        <v>3.4980045351473916</v>
      </c>
      <c r="J11" s="50">
        <f t="shared" si="0"/>
        <v>3.4980045351473916</v>
      </c>
      <c r="K11" s="50">
        <f t="shared" si="1"/>
        <v>6.9960090702947832</v>
      </c>
      <c r="L11" s="49"/>
      <c r="M11" s="49"/>
      <c r="N11" s="49"/>
      <c r="O11" s="50">
        <f t="shared" si="2"/>
        <v>6.9960090702947832</v>
      </c>
    </row>
    <row r="12" spans="1:19" ht="29.25" customHeight="1">
      <c r="A12" s="118"/>
      <c r="B12" s="33" t="s">
        <v>94</v>
      </c>
      <c r="C12" s="47">
        <v>1</v>
      </c>
      <c r="D12" s="47">
        <v>1</v>
      </c>
      <c r="E12" s="45"/>
      <c r="F12" s="45"/>
      <c r="G12" s="45"/>
      <c r="H12" s="47">
        <v>2</v>
      </c>
      <c r="I12" s="46">
        <f>'[4]Ingredients costs'!J45</f>
        <v>327.27999999999997</v>
      </c>
      <c r="J12" s="44">
        <f t="shared" si="0"/>
        <v>327.27999999999997</v>
      </c>
      <c r="K12" s="44">
        <f t="shared" si="1"/>
        <v>327.27999999999997</v>
      </c>
      <c r="L12" s="49"/>
      <c r="M12" s="49"/>
      <c r="N12" s="49"/>
      <c r="O12" s="44">
        <f t="shared" si="2"/>
        <v>654.55999999999995</v>
      </c>
      <c r="Q12" s="29" t="s">
        <v>105</v>
      </c>
    </row>
    <row r="13" spans="1:19">
      <c r="A13" s="118"/>
      <c r="B13" s="33" t="s">
        <v>92</v>
      </c>
      <c r="C13" s="47">
        <v>2</v>
      </c>
      <c r="D13" s="47">
        <v>3</v>
      </c>
      <c r="E13" s="45"/>
      <c r="F13" s="45"/>
      <c r="G13" s="45"/>
      <c r="H13" s="47">
        <v>4</v>
      </c>
      <c r="I13" s="46">
        <f>'[4]Ingredients costs'!J36</f>
        <v>17.300804988662129</v>
      </c>
      <c r="J13" s="44">
        <f t="shared" si="0"/>
        <v>34.601609977324259</v>
      </c>
      <c r="K13" s="44">
        <f t="shared" si="1"/>
        <v>51.902414965986388</v>
      </c>
      <c r="L13" s="69"/>
      <c r="M13" s="69"/>
      <c r="N13" s="69"/>
      <c r="O13" s="44">
        <f t="shared" si="2"/>
        <v>69.203219954648517</v>
      </c>
    </row>
    <row r="14" spans="1:19">
      <c r="A14" s="118"/>
      <c r="B14" s="48" t="s">
        <v>91</v>
      </c>
      <c r="C14" s="47">
        <v>0</v>
      </c>
      <c r="D14" s="47">
        <v>0</v>
      </c>
      <c r="E14" s="45"/>
      <c r="F14" s="45"/>
      <c r="G14" s="45"/>
      <c r="H14" s="47">
        <v>0</v>
      </c>
      <c r="I14" s="46">
        <f>'[4]Ingredients costs'!J16</f>
        <v>100</v>
      </c>
      <c r="J14" s="63">
        <f t="shared" si="0"/>
        <v>0</v>
      </c>
      <c r="K14" s="63">
        <f t="shared" si="1"/>
        <v>0</v>
      </c>
      <c r="L14" s="49"/>
      <c r="M14" s="49"/>
      <c r="N14" s="49"/>
      <c r="O14" s="63">
        <f t="shared" si="2"/>
        <v>0</v>
      </c>
      <c r="Q14" s="22" t="s">
        <v>104</v>
      </c>
      <c r="R14" s="67"/>
    </row>
    <row r="15" spans="1:19">
      <c r="A15" s="118"/>
      <c r="B15" s="33" t="s">
        <v>89</v>
      </c>
      <c r="C15" s="47">
        <v>1</v>
      </c>
      <c r="D15" s="47">
        <v>1</v>
      </c>
      <c r="E15" s="45"/>
      <c r="F15" s="45"/>
      <c r="G15" s="45"/>
      <c r="H15" s="47">
        <v>2</v>
      </c>
      <c r="I15" s="46">
        <f>'[4]Ingredients costs'!J34</f>
        <v>110</v>
      </c>
      <c r="J15" s="68">
        <f t="shared" si="0"/>
        <v>110</v>
      </c>
      <c r="K15" s="68">
        <f t="shared" si="1"/>
        <v>110</v>
      </c>
      <c r="L15" s="49"/>
      <c r="M15" s="49"/>
      <c r="N15" s="49"/>
      <c r="O15" s="44">
        <f t="shared" si="2"/>
        <v>220</v>
      </c>
      <c r="Q15" s="22" t="s">
        <v>88</v>
      </c>
      <c r="R15" s="67"/>
    </row>
    <row r="16" spans="1:19">
      <c r="A16" s="118"/>
      <c r="B16" s="33" t="s">
        <v>87</v>
      </c>
      <c r="C16" s="47">
        <v>1</v>
      </c>
      <c r="D16" s="47">
        <v>1</v>
      </c>
      <c r="E16" s="45"/>
      <c r="F16" s="45"/>
      <c r="G16" s="45"/>
      <c r="H16" s="47">
        <v>2</v>
      </c>
      <c r="I16" s="46">
        <f>'[4]Ingredients costs'!J38</f>
        <v>132.96360997732427</v>
      </c>
      <c r="J16" s="44">
        <f t="shared" si="0"/>
        <v>132.96360997732427</v>
      </c>
      <c r="K16" s="44">
        <f t="shared" si="1"/>
        <v>132.96360997732427</v>
      </c>
      <c r="L16" s="49"/>
      <c r="M16" s="49"/>
      <c r="N16" s="49"/>
      <c r="O16" s="44">
        <f t="shared" si="2"/>
        <v>265.92721995464854</v>
      </c>
      <c r="Q16" s="22" t="s">
        <v>86</v>
      </c>
      <c r="R16" s="67"/>
    </row>
    <row r="17" spans="1:19">
      <c r="A17" s="118"/>
      <c r="B17" s="48" t="s">
        <v>85</v>
      </c>
      <c r="C17" s="47">
        <v>1</v>
      </c>
      <c r="D17" s="47">
        <v>1</v>
      </c>
      <c r="E17" s="45"/>
      <c r="F17" s="45"/>
      <c r="G17" s="45"/>
      <c r="H17" s="47">
        <v>2</v>
      </c>
      <c r="I17" s="46">
        <f>'[4]Ingredients costs'!J39</f>
        <v>16.836609977324262</v>
      </c>
      <c r="J17" s="44">
        <f t="shared" si="0"/>
        <v>16.836609977324262</v>
      </c>
      <c r="K17" s="44">
        <f t="shared" si="1"/>
        <v>16.836609977324262</v>
      </c>
      <c r="L17" s="49"/>
      <c r="M17" s="49"/>
      <c r="N17" s="49"/>
      <c r="O17" s="44">
        <f t="shared" si="2"/>
        <v>33.673219954648523</v>
      </c>
      <c r="R17" s="66"/>
    </row>
    <row r="18" spans="1:19">
      <c r="A18" s="119"/>
      <c r="B18" s="33" t="s">
        <v>80</v>
      </c>
      <c r="C18" s="65"/>
      <c r="D18" s="65"/>
      <c r="E18" s="60"/>
      <c r="F18" s="45"/>
      <c r="G18" s="60"/>
      <c r="H18" s="65"/>
      <c r="I18" s="64"/>
      <c r="J18" s="63">
        <f t="shared" si="0"/>
        <v>0</v>
      </c>
      <c r="K18" s="63">
        <f t="shared" si="1"/>
        <v>0</v>
      </c>
      <c r="L18" s="49"/>
      <c r="M18" s="49"/>
      <c r="N18" s="49"/>
      <c r="O18" s="63">
        <f t="shared" si="2"/>
        <v>0</v>
      </c>
      <c r="Q18" s="26" t="s">
        <v>79</v>
      </c>
    </row>
    <row r="19" spans="1:19" ht="6.75" customHeight="1">
      <c r="A19" s="62"/>
      <c r="B19" s="61"/>
      <c r="C19" s="60"/>
      <c r="D19" s="60"/>
      <c r="E19" s="60"/>
      <c r="F19" s="45"/>
      <c r="G19" s="60"/>
      <c r="H19" s="60"/>
      <c r="I19" s="59"/>
      <c r="J19" s="49"/>
      <c r="K19" s="49"/>
      <c r="L19" s="49"/>
      <c r="M19" s="58"/>
      <c r="N19" s="58"/>
      <c r="O19" s="49"/>
    </row>
    <row r="20" spans="1:19" ht="14.25" customHeight="1">
      <c r="A20" s="120" t="s">
        <v>103</v>
      </c>
      <c r="B20" s="57" t="s">
        <v>102</v>
      </c>
      <c r="C20" s="45"/>
      <c r="D20" s="45"/>
      <c r="E20" s="45"/>
      <c r="F20" s="45"/>
      <c r="G20" s="45"/>
      <c r="H20" s="45"/>
      <c r="I20" s="56"/>
      <c r="J20" s="44">
        <f>J21+J22</f>
        <v>22.57949387755102</v>
      </c>
      <c r="K20" s="44">
        <f>K21+K22</f>
        <v>47.34800544217687</v>
      </c>
      <c r="L20" s="49"/>
      <c r="M20" s="49"/>
      <c r="N20" s="49"/>
      <c r="O20" s="44">
        <f>O21+O22</f>
        <v>69.927499319727886</v>
      </c>
      <c r="Q20" s="53" t="s">
        <v>101</v>
      </c>
      <c r="R20" s="53"/>
      <c r="S20" s="52"/>
    </row>
    <row r="21" spans="1:19" ht="11.25" customHeight="1">
      <c r="A21" s="120"/>
      <c r="B21" s="33" t="s">
        <v>100</v>
      </c>
      <c r="C21" s="51">
        <v>1</v>
      </c>
      <c r="D21" s="51">
        <v>1</v>
      </c>
      <c r="E21" s="45"/>
      <c r="F21" s="45"/>
      <c r="G21" s="45"/>
      <c r="H21" s="51">
        <v>2</v>
      </c>
      <c r="I21" s="46">
        <f>'[4]Ingredients costs'!J6</f>
        <v>10.195238095238095</v>
      </c>
      <c r="J21" s="50">
        <f>C21*$I21</f>
        <v>10.195238095238095</v>
      </c>
      <c r="K21" s="50">
        <f>D21*$I21</f>
        <v>10.195238095238095</v>
      </c>
      <c r="L21" s="49"/>
      <c r="M21" s="49"/>
      <c r="N21" s="49"/>
      <c r="O21" s="50">
        <f>H21*$I21</f>
        <v>20.390476190476189</v>
      </c>
    </row>
    <row r="22" spans="1:19" ht="11.25" customHeight="1">
      <c r="A22" s="120"/>
      <c r="B22" s="33" t="s">
        <v>99</v>
      </c>
      <c r="C22" s="51">
        <v>1</v>
      </c>
      <c r="D22" s="51">
        <v>3</v>
      </c>
      <c r="E22" s="45"/>
      <c r="F22" s="45"/>
      <c r="G22" s="45"/>
      <c r="H22" s="51">
        <v>4</v>
      </c>
      <c r="I22" s="46">
        <f>'[4]Ingredients costs'!J7</f>
        <v>12.384255782312925</v>
      </c>
      <c r="J22" s="50">
        <f>C22*$I22</f>
        <v>12.384255782312925</v>
      </c>
      <c r="K22" s="50">
        <f>D22*$I22</f>
        <v>37.152767346938774</v>
      </c>
      <c r="L22" s="49"/>
      <c r="M22" s="49"/>
      <c r="N22" s="49"/>
      <c r="O22" s="50">
        <f>H22*$I22</f>
        <v>49.5370231292517</v>
      </c>
    </row>
    <row r="23" spans="1:19" ht="14.25" customHeight="1">
      <c r="A23" s="120"/>
      <c r="B23" s="55" t="s">
        <v>98</v>
      </c>
      <c r="C23" s="45"/>
      <c r="D23" s="45"/>
      <c r="E23" s="45"/>
      <c r="F23" s="45"/>
      <c r="G23" s="45"/>
      <c r="H23" s="45"/>
      <c r="I23" s="54"/>
      <c r="J23" s="44">
        <f>J24+J25</f>
        <v>15.882260317460316</v>
      </c>
      <c r="K23" s="44">
        <f>K24+K25</f>
        <v>22.8782693877551</v>
      </c>
      <c r="L23" s="49"/>
      <c r="M23" s="49"/>
      <c r="N23" s="49"/>
      <c r="O23" s="44">
        <f>O24+O25</f>
        <v>63.529041269841265</v>
      </c>
      <c r="Q23" s="53" t="s">
        <v>97</v>
      </c>
      <c r="R23" s="53"/>
      <c r="S23" s="52"/>
    </row>
    <row r="24" spans="1:19" ht="11.25" customHeight="1">
      <c r="A24" s="120"/>
      <c r="B24" s="33" t="s">
        <v>96</v>
      </c>
      <c r="C24" s="51">
        <v>1</v>
      </c>
      <c r="D24" s="51">
        <v>1</v>
      </c>
      <c r="E24" s="45"/>
      <c r="F24" s="45"/>
      <c r="G24" s="45"/>
      <c r="H24" s="51">
        <v>4</v>
      </c>
      <c r="I24" s="46">
        <f>'[4]Ingredients costs'!J7</f>
        <v>12.384255782312925</v>
      </c>
      <c r="J24" s="50">
        <f t="shared" ref="J24:K31" si="3">C24*$I24</f>
        <v>12.384255782312925</v>
      </c>
      <c r="K24" s="50">
        <f t="shared" si="3"/>
        <v>12.384255782312925</v>
      </c>
      <c r="L24" s="49"/>
      <c r="M24" s="49"/>
      <c r="N24" s="49"/>
      <c r="O24" s="50">
        <f t="shared" ref="O24:O31" si="4">H24*$I24</f>
        <v>49.5370231292517</v>
      </c>
    </row>
    <row r="25" spans="1:19" ht="11.25" customHeight="1">
      <c r="A25" s="120"/>
      <c r="B25" s="33" t="s">
        <v>95</v>
      </c>
      <c r="C25" s="51">
        <v>1</v>
      </c>
      <c r="D25" s="51">
        <v>3</v>
      </c>
      <c r="E25" s="45"/>
      <c r="F25" s="45"/>
      <c r="G25" s="45"/>
      <c r="H25" s="51">
        <v>4</v>
      </c>
      <c r="I25" s="46">
        <f>'[4]Ingredients costs'!J8</f>
        <v>3.4980045351473916</v>
      </c>
      <c r="J25" s="50">
        <f t="shared" si="3"/>
        <v>3.4980045351473916</v>
      </c>
      <c r="K25" s="50">
        <f t="shared" si="3"/>
        <v>10.494013605442175</v>
      </c>
      <c r="L25" s="49"/>
      <c r="M25" s="49"/>
      <c r="N25" s="49"/>
      <c r="O25" s="50">
        <f t="shared" si="4"/>
        <v>13.992018140589566</v>
      </c>
    </row>
    <row r="26" spans="1:19" ht="24" customHeight="1">
      <c r="A26" s="120"/>
      <c r="B26" s="33" t="s">
        <v>94</v>
      </c>
      <c r="C26" s="47">
        <v>1</v>
      </c>
      <c r="D26" s="47">
        <v>2</v>
      </c>
      <c r="E26" s="45"/>
      <c r="F26" s="45"/>
      <c r="G26" s="45"/>
      <c r="H26" s="47">
        <v>3</v>
      </c>
      <c r="I26" s="46">
        <f>'[4]Ingredients costs'!J45</f>
        <v>327.27999999999997</v>
      </c>
      <c r="J26" s="44">
        <f t="shared" si="3"/>
        <v>327.27999999999997</v>
      </c>
      <c r="K26" s="44">
        <f t="shared" si="3"/>
        <v>654.55999999999995</v>
      </c>
      <c r="L26" s="49"/>
      <c r="M26" s="49"/>
      <c r="N26" s="49"/>
      <c r="O26" s="44">
        <f t="shared" si="4"/>
        <v>981.83999999999992</v>
      </c>
      <c r="Q26" s="29" t="s">
        <v>93</v>
      </c>
    </row>
    <row r="27" spans="1:19">
      <c r="A27" s="120"/>
      <c r="B27" s="33" t="s">
        <v>92</v>
      </c>
      <c r="C27" s="47">
        <v>2</v>
      </c>
      <c r="D27" s="47">
        <v>4</v>
      </c>
      <c r="E27" s="45"/>
      <c r="F27" s="45"/>
      <c r="G27" s="45"/>
      <c r="H27" s="47">
        <v>6</v>
      </c>
      <c r="I27" s="46">
        <f>'[4]Ingredients costs'!J36</f>
        <v>17.300804988662129</v>
      </c>
      <c r="J27" s="44">
        <f t="shared" si="3"/>
        <v>34.601609977324259</v>
      </c>
      <c r="K27" s="44">
        <f t="shared" si="3"/>
        <v>69.203219954648517</v>
      </c>
      <c r="L27" s="49"/>
      <c r="M27" s="49"/>
      <c r="N27" s="49"/>
      <c r="O27" s="44">
        <f t="shared" si="4"/>
        <v>103.80482993197278</v>
      </c>
    </row>
    <row r="28" spans="1:19">
      <c r="A28" s="120"/>
      <c r="B28" s="48" t="s">
        <v>91</v>
      </c>
      <c r="C28" s="47">
        <v>1</v>
      </c>
      <c r="D28" s="47">
        <v>1</v>
      </c>
      <c r="E28" s="45"/>
      <c r="F28" s="45"/>
      <c r="G28" s="45"/>
      <c r="H28" s="47">
        <v>1</v>
      </c>
      <c r="I28" s="46">
        <f>'[4]Ingredients costs'!J16</f>
        <v>100</v>
      </c>
      <c r="J28" s="44">
        <f t="shared" si="3"/>
        <v>100</v>
      </c>
      <c r="K28" s="44">
        <f t="shared" si="3"/>
        <v>100</v>
      </c>
      <c r="L28" s="49"/>
      <c r="M28" s="49"/>
      <c r="N28" s="49"/>
      <c r="O28" s="44">
        <f t="shared" si="4"/>
        <v>100</v>
      </c>
      <c r="Q28" s="22" t="s">
        <v>90</v>
      </c>
    </row>
    <row r="29" spans="1:19">
      <c r="A29" s="120"/>
      <c r="B29" s="33" t="s">
        <v>89</v>
      </c>
      <c r="C29" s="47">
        <v>1</v>
      </c>
      <c r="D29" s="47">
        <v>2</v>
      </c>
      <c r="E29" s="45"/>
      <c r="F29" s="45"/>
      <c r="G29" s="45"/>
      <c r="H29" s="47">
        <v>2</v>
      </c>
      <c r="I29" s="46">
        <f>'[4]Ingredients costs'!J34</f>
        <v>110</v>
      </c>
      <c r="J29" s="44">
        <f t="shared" si="3"/>
        <v>110</v>
      </c>
      <c r="K29" s="44">
        <f t="shared" si="3"/>
        <v>220</v>
      </c>
      <c r="L29" s="49"/>
      <c r="M29" s="49"/>
      <c r="N29" s="49"/>
      <c r="O29" s="44">
        <f t="shared" si="4"/>
        <v>220</v>
      </c>
      <c r="Q29" s="22" t="s">
        <v>88</v>
      </c>
    </row>
    <row r="30" spans="1:19">
      <c r="A30" s="120"/>
      <c r="B30" s="33" t="s">
        <v>87</v>
      </c>
      <c r="C30" s="47">
        <v>1</v>
      </c>
      <c r="D30" s="47">
        <v>2</v>
      </c>
      <c r="E30" s="45"/>
      <c r="F30" s="45"/>
      <c r="G30" s="45"/>
      <c r="H30" s="47">
        <v>4</v>
      </c>
      <c r="I30" s="46">
        <f>'[4]Ingredients costs'!J38</f>
        <v>132.96360997732427</v>
      </c>
      <c r="J30" s="44">
        <f t="shared" si="3"/>
        <v>132.96360997732427</v>
      </c>
      <c r="K30" s="44">
        <f t="shared" si="3"/>
        <v>265.92721995464854</v>
      </c>
      <c r="L30" s="45"/>
      <c r="M30" s="45"/>
      <c r="N30" s="45"/>
      <c r="O30" s="44">
        <f t="shared" si="4"/>
        <v>531.85443990929707</v>
      </c>
      <c r="Q30" s="22" t="s">
        <v>86</v>
      </c>
    </row>
    <row r="31" spans="1:19">
      <c r="A31" s="120"/>
      <c r="B31" s="48" t="s">
        <v>85</v>
      </c>
      <c r="C31" s="47">
        <v>1</v>
      </c>
      <c r="D31" s="47">
        <v>2</v>
      </c>
      <c r="E31" s="45"/>
      <c r="F31" s="45"/>
      <c r="G31" s="45"/>
      <c r="H31" s="47">
        <v>4</v>
      </c>
      <c r="I31" s="46">
        <f>'[4]Ingredients costs'!J39</f>
        <v>16.836609977324262</v>
      </c>
      <c r="J31" s="44">
        <f t="shared" si="3"/>
        <v>16.836609977324262</v>
      </c>
      <c r="K31" s="44">
        <f t="shared" si="3"/>
        <v>33.673219954648523</v>
      </c>
      <c r="L31" s="45"/>
      <c r="M31" s="45"/>
      <c r="N31" s="45"/>
      <c r="O31" s="44">
        <f t="shared" si="4"/>
        <v>67.346439909297047</v>
      </c>
    </row>
    <row r="32" spans="1:19" s="36" customFormat="1" ht="33">
      <c r="A32" s="120"/>
      <c r="B32" s="43" t="s">
        <v>84</v>
      </c>
      <c r="C32" s="42" t="s">
        <v>83</v>
      </c>
      <c r="D32" s="42" t="s">
        <v>82</v>
      </c>
      <c r="E32" s="41"/>
      <c r="F32" s="38"/>
      <c r="G32" s="38"/>
      <c r="H32" s="40" t="s">
        <v>81</v>
      </c>
      <c r="I32" s="39"/>
      <c r="J32" s="30"/>
      <c r="K32" s="30"/>
      <c r="L32" s="38"/>
      <c r="M32" s="38"/>
      <c r="N32" s="38"/>
      <c r="O32" s="30"/>
      <c r="Q32" s="37"/>
      <c r="R32" s="37"/>
    </row>
    <row r="33" spans="1:18">
      <c r="A33" s="120"/>
      <c r="B33" s="33" t="s">
        <v>80</v>
      </c>
      <c r="C33" s="35"/>
      <c r="D33" s="34"/>
      <c r="E33" s="31"/>
      <c r="F33" s="32"/>
      <c r="G33" s="31"/>
      <c r="H33" s="34"/>
      <c r="I33" s="33"/>
      <c r="J33" s="30">
        <f>C33*$I33</f>
        <v>0</v>
      </c>
      <c r="K33" s="30">
        <f>D33*$I33</f>
        <v>0</v>
      </c>
      <c r="L33" s="31"/>
      <c r="M33" s="32"/>
      <c r="N33" s="31"/>
      <c r="O33" s="30">
        <f>H33*$I33</f>
        <v>0</v>
      </c>
      <c r="Q33" s="26" t="s">
        <v>79</v>
      </c>
    </row>
    <row r="34" spans="1:18">
      <c r="R34" s="29"/>
    </row>
    <row r="35" spans="1:18">
      <c r="B35" s="28" t="s">
        <v>78</v>
      </c>
      <c r="Q35" s="27"/>
    </row>
    <row r="36" spans="1:18">
      <c r="B36" s="26" t="s">
        <v>77</v>
      </c>
      <c r="Q36" s="26"/>
    </row>
    <row r="37" spans="1:18">
      <c r="B37" s="26" t="s">
        <v>76</v>
      </c>
      <c r="I37" s="21" t="s">
        <v>123</v>
      </c>
      <c r="J37" s="88">
        <f>SUM(J6,J12:J13,J15:J17)</f>
        <v>644.2613238095239</v>
      </c>
      <c r="K37" s="88">
        <f>SUM(K6,K12:K13,K15:K17)</f>
        <v>673.94638458049894</v>
      </c>
      <c r="O37" s="88">
        <f>SUM(O6,O12:O13,O15:O17)</f>
        <v>1288.5226476190478</v>
      </c>
    </row>
    <row r="38" spans="1:18">
      <c r="B38" s="25" t="s">
        <v>75</v>
      </c>
      <c r="I38" s="21" t="s">
        <v>124</v>
      </c>
      <c r="J38" s="88">
        <f>SUM(J9,J12:J13,J15:J17)</f>
        <v>637.56409024943309</v>
      </c>
      <c r="K38" s="88">
        <f>SUM(K9,K12:K13,K15:K17)</f>
        <v>658.36289977324259</v>
      </c>
      <c r="O38" s="88">
        <f>SUM(O9,O12:O13,O15:O17)</f>
        <v>1275.1281804988662</v>
      </c>
    </row>
    <row r="39" spans="1:18">
      <c r="I39" s="21" t="s">
        <v>123</v>
      </c>
      <c r="J39" s="88">
        <f>SUM(J20,J26:J31)</f>
        <v>744.2613238095239</v>
      </c>
      <c r="K39" s="88">
        <f>SUM(K20,K26:K31)</f>
        <v>1390.7116653061225</v>
      </c>
      <c r="O39" s="88">
        <f>SUM(O20,O26:O31)</f>
        <v>2074.7732090702948</v>
      </c>
    </row>
    <row r="40" spans="1:18">
      <c r="I40" s="21" t="s">
        <v>124</v>
      </c>
      <c r="J40" s="88">
        <f>SUM(J23,J26:J31)</f>
        <v>737.56409024943309</v>
      </c>
      <c r="K40" s="88">
        <f>SUM(K23,K26:K31)</f>
        <v>1366.2419292517006</v>
      </c>
      <c r="O40" s="88">
        <f>SUM(O23,O26:O31)</f>
        <v>2068.374751020408</v>
      </c>
    </row>
    <row r="42" spans="1:18">
      <c r="J42" s="24"/>
    </row>
    <row r="45" spans="1:18">
      <c r="J45" s="23"/>
    </row>
  </sheetData>
  <mergeCells count="9">
    <mergeCell ref="A6:A18"/>
    <mergeCell ref="A20:A33"/>
    <mergeCell ref="C1:H1"/>
    <mergeCell ref="I1:I3"/>
    <mergeCell ref="J1:O1"/>
    <mergeCell ref="C2:E2"/>
    <mergeCell ref="F2:H2"/>
    <mergeCell ref="J2:L2"/>
    <mergeCell ref="M2:O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targeting</vt:lpstr>
      <vt:lpstr>Spending data</vt:lpstr>
      <vt:lpstr>Program effects</vt:lpstr>
      <vt:lpstr>#ignore - misc calcs</vt:lpstr>
      <vt:lpstr>#ignore - summary</vt:lpstr>
      <vt:lpstr>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2018-12-18T04:50:33Z</dcterms:created>
  <dcterms:modified xsi:type="dcterms:W3CDTF">2019-03-22T16:20:05Z</dcterms:modified>
  <cp:category>atomica:progbook</cp:category>
</cp:coreProperties>
</file>