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1BAA8F0D-3021-5B46-A4F5-6C5DE574DD98}" xr6:coauthVersionLast="36" xr6:coauthVersionMax="36" xr10:uidLastSave="{00000000-0000-0000-0000-000000000000}"/>
  <bookViews>
    <workbookView xWindow="240" yWindow="460" windowWidth="28560" windowHeight="16700" activeTab="5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cost table" sheetId="7" r:id="rId4"/>
    <sheet name="#ignore - misc calcs" sheetId="4" r:id="rId5"/>
    <sheet name="#ignore - total spend calcs" sheetId="5" r:id="rId6"/>
    <sheet name="#ignore - ART costs" sheetId="6" r:id="rId7"/>
  </sheets>
  <calcPr calcId="162913"/>
</workbook>
</file>

<file path=xl/calcChain.xml><?xml version="1.0" encoding="utf-8"?>
<calcChain xmlns="http://schemas.openxmlformats.org/spreadsheetml/2006/main">
  <c r="J51" i="5" l="1"/>
  <c r="N16" i="5"/>
  <c r="H60" i="5"/>
  <c r="E44" i="7"/>
  <c r="E46" i="7"/>
  <c r="E50" i="7" s="1"/>
  <c r="F128" i="2"/>
  <c r="G24" i="4"/>
  <c r="H24" i="4" s="1"/>
  <c r="I24" i="4" s="1"/>
  <c r="J24" i="4" s="1"/>
  <c r="G23" i="4"/>
  <c r="H23" i="4" s="1"/>
  <c r="I23" i="4" s="1"/>
  <c r="J23" i="4" s="1"/>
  <c r="G19" i="4"/>
  <c r="H19" i="4" s="1"/>
  <c r="I19" i="4" s="1"/>
  <c r="J19" i="4" s="1"/>
  <c r="G18" i="4"/>
  <c r="H18" i="4" s="1"/>
  <c r="I18" i="4" s="1"/>
  <c r="J18" i="4" s="1"/>
  <c r="G15" i="4"/>
  <c r="H15" i="4" s="1"/>
  <c r="I15" i="4" s="1"/>
  <c r="J15" i="4" s="1"/>
  <c r="G14" i="4"/>
  <c r="H14" i="4" s="1"/>
  <c r="I14" i="4" s="1"/>
  <c r="J14" i="4" s="1"/>
  <c r="G11" i="4"/>
  <c r="H11" i="4" s="1"/>
  <c r="I11" i="4" s="1"/>
  <c r="J11" i="4" s="1"/>
  <c r="G10" i="4"/>
  <c r="H10" i="4" s="1"/>
  <c r="I10" i="4" s="1"/>
  <c r="J10" i="4" s="1"/>
  <c r="G7" i="4"/>
  <c r="H7" i="4" s="1"/>
  <c r="I7" i="4" s="1"/>
  <c r="J7" i="4" s="1"/>
  <c r="G6" i="4"/>
  <c r="H6" i="4" s="1"/>
  <c r="I6" i="4" s="1"/>
  <c r="J6" i="4" s="1"/>
  <c r="G3" i="4"/>
  <c r="H3" i="4" s="1"/>
  <c r="I3" i="4" s="1"/>
  <c r="J3" i="4" s="1"/>
  <c r="F25" i="4"/>
  <c r="G25" i="4" s="1"/>
  <c r="H25" i="4" s="1"/>
  <c r="I25" i="4" s="1"/>
  <c r="J25" i="4" s="1"/>
  <c r="F24" i="4"/>
  <c r="F23" i="4"/>
  <c r="F22" i="4"/>
  <c r="G22" i="4" s="1"/>
  <c r="H22" i="4" s="1"/>
  <c r="I22" i="4" s="1"/>
  <c r="J22" i="4" s="1"/>
  <c r="F20" i="4"/>
  <c r="G20" i="4" s="1"/>
  <c r="H20" i="4" s="1"/>
  <c r="I20" i="4" s="1"/>
  <c r="J20" i="4" s="1"/>
  <c r="F19" i="4"/>
  <c r="F18" i="4"/>
  <c r="F17" i="4"/>
  <c r="G17" i="4" s="1"/>
  <c r="H17" i="4" s="1"/>
  <c r="I17" i="4" s="1"/>
  <c r="J17" i="4" s="1"/>
  <c r="F16" i="4"/>
  <c r="G16" i="4" s="1"/>
  <c r="H16" i="4" s="1"/>
  <c r="I16" i="4" s="1"/>
  <c r="J16" i="4" s="1"/>
  <c r="F15" i="4"/>
  <c r="F14" i="4"/>
  <c r="F13" i="4"/>
  <c r="G13" i="4" s="1"/>
  <c r="H13" i="4" s="1"/>
  <c r="I13" i="4" s="1"/>
  <c r="J13" i="4" s="1"/>
  <c r="F12" i="4"/>
  <c r="G12" i="4" s="1"/>
  <c r="H12" i="4" s="1"/>
  <c r="I12" i="4" s="1"/>
  <c r="J12" i="4" s="1"/>
  <c r="F11" i="4"/>
  <c r="F10" i="4"/>
  <c r="F9" i="4"/>
  <c r="G9" i="4" s="1"/>
  <c r="H9" i="4" s="1"/>
  <c r="I9" i="4" s="1"/>
  <c r="J9" i="4" s="1"/>
  <c r="F8" i="4"/>
  <c r="G8" i="4" s="1"/>
  <c r="H8" i="4" s="1"/>
  <c r="I8" i="4" s="1"/>
  <c r="J8" i="4" s="1"/>
  <c r="F7" i="4"/>
  <c r="F6" i="4"/>
  <c r="F5" i="4"/>
  <c r="G5" i="4" s="1"/>
  <c r="H5" i="4" s="1"/>
  <c r="I5" i="4" s="1"/>
  <c r="J5" i="4" s="1"/>
  <c r="F4" i="4"/>
  <c r="G4" i="4" s="1"/>
  <c r="H4" i="4" s="1"/>
  <c r="I4" i="4" s="1"/>
  <c r="J4" i="4" s="1"/>
  <c r="F3" i="4"/>
  <c r="D38" i="4"/>
  <c r="D37" i="4"/>
  <c r="D36" i="4"/>
  <c r="D35" i="4"/>
  <c r="D34" i="4"/>
  <c r="G13" i="3" l="1"/>
  <c r="F45" i="2" l="1"/>
  <c r="F38" i="2"/>
  <c r="F31" i="2"/>
  <c r="F24" i="2"/>
  <c r="F17" i="2"/>
  <c r="F10" i="2"/>
  <c r="F3" i="2"/>
  <c r="F157" i="2" l="1"/>
  <c r="F156" i="2"/>
  <c r="F150" i="2"/>
  <c r="F149" i="2"/>
  <c r="F143" i="2"/>
  <c r="F142" i="2"/>
  <c r="F136" i="2"/>
  <c r="F135" i="2"/>
  <c r="F129" i="2"/>
  <c r="F122" i="2"/>
  <c r="F115" i="2"/>
  <c r="F108" i="2"/>
  <c r="F101" i="2"/>
  <c r="F100" i="2"/>
  <c r="F94" i="2"/>
  <c r="F93" i="2"/>
  <c r="F87" i="2"/>
  <c r="F86" i="2"/>
  <c r="F80" i="2"/>
  <c r="F79" i="2"/>
  <c r="F73" i="2"/>
  <c r="F72" i="2"/>
  <c r="F66" i="2"/>
  <c r="F65" i="2"/>
  <c r="F59" i="2"/>
  <c r="F58" i="2"/>
  <c r="F52" i="2"/>
  <c r="F51" i="2"/>
  <c r="F44" i="2"/>
  <c r="F37" i="2"/>
  <c r="F30" i="2"/>
  <c r="F23" i="2"/>
  <c r="F16" i="2"/>
  <c r="F9" i="2"/>
  <c r="F2" i="2"/>
  <c r="J44" i="7"/>
  <c r="J41" i="7"/>
  <c r="J37" i="7"/>
  <c r="H51" i="5"/>
  <c r="H50" i="5"/>
  <c r="H49" i="5"/>
  <c r="H47" i="5"/>
  <c r="H48" i="5"/>
  <c r="H53" i="5"/>
  <c r="H52" i="5"/>
  <c r="E3" i="6"/>
  <c r="O14" i="7"/>
  <c r="O12" i="7"/>
  <c r="O11" i="7"/>
  <c r="O10" i="7"/>
  <c r="O8" i="7"/>
  <c r="O7" i="7"/>
  <c r="D24" i="7"/>
  <c r="E27" i="7"/>
  <c r="E26" i="7"/>
  <c r="E25" i="7"/>
  <c r="E24" i="7"/>
  <c r="J24" i="7" s="1"/>
  <c r="D27" i="7"/>
  <c r="D26" i="7"/>
  <c r="D25" i="7"/>
  <c r="J35" i="7"/>
  <c r="J34" i="7"/>
  <c r="J33" i="7"/>
  <c r="J32" i="7"/>
  <c r="J31" i="7"/>
  <c r="J30" i="7"/>
  <c r="J29" i="7"/>
  <c r="J28" i="7"/>
  <c r="J27" i="7"/>
  <c r="J26" i="7"/>
  <c r="J25" i="7"/>
  <c r="J23" i="7"/>
  <c r="J22" i="7"/>
  <c r="J21" i="7"/>
  <c r="J20" i="7"/>
  <c r="J18" i="7"/>
  <c r="J16" i="7"/>
  <c r="J14" i="7"/>
  <c r="J12" i="7"/>
  <c r="J10" i="7"/>
  <c r="J8" i="7"/>
  <c r="J6" i="7"/>
  <c r="J4" i="7"/>
  <c r="D36" i="7"/>
  <c r="E37" i="7"/>
  <c r="J39" i="7" s="1"/>
  <c r="E36" i="7"/>
  <c r="J38" i="7" s="1"/>
  <c r="E40" i="7"/>
  <c r="F107" i="2" s="1"/>
  <c r="D43" i="7"/>
  <c r="E43" i="7" s="1"/>
  <c r="J45" i="7" s="1"/>
  <c r="D42" i="7"/>
  <c r="E42" i="7" s="1"/>
  <c r="F121" i="2" s="1"/>
  <c r="D41" i="7"/>
  <c r="E41" i="7" s="1"/>
  <c r="F114" i="2" s="1"/>
  <c r="D40" i="7"/>
  <c r="D39" i="7"/>
  <c r="E39" i="7" s="1"/>
  <c r="D35" i="7"/>
  <c r="E35" i="7" s="1"/>
  <c r="D34" i="7"/>
  <c r="E34" i="7" s="1"/>
  <c r="D33" i="7"/>
  <c r="E33" i="7" s="1"/>
  <c r="E31" i="7"/>
  <c r="E30" i="7"/>
  <c r="D31" i="7"/>
  <c r="D30" i="7"/>
  <c r="D29" i="7"/>
  <c r="E29" i="7" s="1"/>
  <c r="E28" i="7" s="1"/>
  <c r="E23" i="7"/>
  <c r="E22" i="7" s="1"/>
  <c r="E21" i="7"/>
  <c r="E20" i="7" s="1"/>
  <c r="E18" i="7"/>
  <c r="E16" i="7"/>
  <c r="E14" i="7"/>
  <c r="E12" i="7"/>
  <c r="E4" i="7" s="1"/>
  <c r="E10" i="7"/>
  <c r="E8" i="7"/>
  <c r="E6" i="7"/>
  <c r="D19" i="7"/>
  <c r="D17" i="7"/>
  <c r="D15" i="7"/>
  <c r="D13" i="7"/>
  <c r="D11" i="7"/>
  <c r="D9" i="7"/>
  <c r="D7" i="7"/>
  <c r="D5" i="7"/>
  <c r="S59" i="5"/>
  <c r="S58" i="5"/>
  <c r="R58" i="5"/>
  <c r="R56" i="5"/>
  <c r="R55" i="5"/>
  <c r="P47" i="5"/>
  <c r="R47" i="5" s="1"/>
  <c r="P50" i="5"/>
  <c r="R50" i="5"/>
  <c r="P49" i="5"/>
  <c r="R49" i="5" s="1"/>
  <c r="P51" i="5"/>
  <c r="R51" i="5" s="1"/>
  <c r="P48" i="5"/>
  <c r="R48" i="5" s="1"/>
  <c r="N13" i="5"/>
  <c r="W23" i="5"/>
  <c r="X23" i="5" s="1"/>
  <c r="W22" i="5"/>
  <c r="X22" i="5" s="1"/>
  <c r="W24" i="5"/>
  <c r="X24" i="5" s="1"/>
  <c r="X21" i="5"/>
  <c r="X19" i="5"/>
  <c r="W21" i="5"/>
  <c r="W20" i="5"/>
  <c r="X20" i="5" s="1"/>
  <c r="Y21" i="5" s="1"/>
  <c r="W19" i="5"/>
  <c r="R42" i="5"/>
  <c r="S42" i="5" s="1"/>
  <c r="Q42" i="5"/>
  <c r="Q38" i="5"/>
  <c r="J42" i="7" l="1"/>
  <c r="J43" i="7"/>
  <c r="O9" i="7"/>
  <c r="E38" i="7"/>
  <c r="J40" i="7" s="1"/>
  <c r="E32" i="7"/>
  <c r="R52" i="5"/>
  <c r="Y24" i="5"/>
  <c r="Y25" i="5" s="1"/>
  <c r="J36" i="7" l="1"/>
  <c r="O13" i="7"/>
  <c r="F34" i="7" l="1"/>
  <c r="F30" i="7"/>
  <c r="F26" i="7"/>
  <c r="F22" i="7"/>
  <c r="F16" i="7"/>
  <c r="F8" i="7"/>
  <c r="F33" i="7"/>
  <c r="F29" i="7"/>
  <c r="F25" i="7"/>
  <c r="F21" i="7"/>
  <c r="F14" i="7"/>
  <c r="F6" i="7"/>
  <c r="F32" i="7"/>
  <c r="F28" i="7"/>
  <c r="F24" i="7"/>
  <c r="F20" i="7"/>
  <c r="F12" i="7"/>
  <c r="F4" i="7"/>
  <c r="F44" i="7"/>
  <c r="F35" i="7"/>
  <c r="F31" i="7"/>
  <c r="F27" i="7"/>
  <c r="F23" i="7"/>
  <c r="F18" i="7"/>
  <c r="F10" i="7"/>
  <c r="J46" i="7"/>
  <c r="F40" i="7"/>
  <c r="F37" i="7"/>
  <c r="F39" i="7"/>
  <c r="F43" i="7"/>
  <c r="F41" i="7"/>
  <c r="F36" i="7"/>
  <c r="F42" i="7"/>
  <c r="F38" i="7"/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19" i="6"/>
  <c r="H56" i="5"/>
  <c r="H55" i="5"/>
  <c r="R21" i="5" l="1"/>
  <c r="T21" i="5" s="1"/>
  <c r="R20" i="5"/>
  <c r="T20" i="5" s="1"/>
  <c r="R19" i="5"/>
  <c r="T19" i="5" s="1"/>
  <c r="P21" i="5"/>
  <c r="P20" i="5"/>
  <c r="P19" i="5"/>
  <c r="U19" i="5" l="1"/>
  <c r="J41" i="5" l="1"/>
  <c r="I41" i="5"/>
  <c r="V13" i="5"/>
  <c r="N9" i="4" s="1"/>
  <c r="N21" i="4" s="1"/>
  <c r="V12" i="5"/>
  <c r="V11" i="5"/>
  <c r="V10" i="5"/>
  <c r="V9" i="5"/>
  <c r="N5" i="4" s="1"/>
  <c r="N17" i="4" s="1"/>
  <c r="V8" i="5"/>
  <c r="V7" i="5"/>
  <c r="S7" i="5"/>
  <c r="Q13" i="5"/>
  <c r="U13" i="5" s="1"/>
  <c r="Q12" i="5"/>
  <c r="S12" i="5" s="1"/>
  <c r="Q11" i="5"/>
  <c r="U11" i="5" s="1"/>
  <c r="Q10" i="5"/>
  <c r="S10" i="5" s="1"/>
  <c r="Q9" i="5"/>
  <c r="U9" i="5" s="1"/>
  <c r="Q8" i="5"/>
  <c r="S8" i="5" s="1"/>
  <c r="Q7" i="5"/>
  <c r="U7" i="5" s="1"/>
  <c r="E9" i="5"/>
  <c r="E8" i="5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K13" i="5"/>
  <c r="L13" i="5" s="1"/>
  <c r="K12" i="5"/>
  <c r="L12" i="5" s="1"/>
  <c r="K11" i="5"/>
  <c r="L11" i="5" s="1"/>
  <c r="K10" i="5"/>
  <c r="L10" i="5" s="1"/>
  <c r="K9" i="5"/>
  <c r="L9" i="5" s="1"/>
  <c r="K8" i="5"/>
  <c r="K7" i="5"/>
  <c r="L7" i="5" s="1"/>
  <c r="K6" i="5"/>
  <c r="D9" i="5"/>
  <c r="D8" i="5"/>
  <c r="D7" i="5"/>
  <c r="S11" i="5" l="1"/>
  <c r="N11" i="5"/>
  <c r="R39" i="5"/>
  <c r="U8" i="5"/>
  <c r="S9" i="5"/>
  <c r="U12" i="5"/>
  <c r="N6" i="5"/>
  <c r="K46" i="5"/>
  <c r="L15" i="5"/>
  <c r="L29" i="5"/>
  <c r="H54" i="5"/>
  <c r="S13" i="5"/>
  <c r="W8" i="5"/>
  <c r="W12" i="5"/>
  <c r="Q31" i="5"/>
  <c r="L6" i="5"/>
  <c r="U10" i="5"/>
  <c r="W10" i="5"/>
  <c r="K41" i="5"/>
  <c r="W7" i="5"/>
  <c r="W11" i="5"/>
  <c r="N7" i="4"/>
  <c r="N19" i="4" s="1"/>
  <c r="Q32" i="5"/>
  <c r="L8" i="5"/>
  <c r="Q33" i="5"/>
  <c r="W9" i="5"/>
  <c r="F20" i="2" s="1"/>
  <c r="W13" i="5"/>
  <c r="N4" i="4"/>
  <c r="N16" i="4" s="1"/>
  <c r="N6" i="4"/>
  <c r="N18" i="4" s="1"/>
  <c r="N8" i="4"/>
  <c r="N20" i="4" s="1"/>
  <c r="X11" i="5" l="1"/>
  <c r="S14" i="5"/>
  <c r="X9" i="5" s="1"/>
  <c r="S40" i="5"/>
  <c r="S39" i="5"/>
  <c r="U14" i="5"/>
  <c r="W14" i="5"/>
  <c r="Q34" i="5"/>
  <c r="P24" i="5" s="1"/>
  <c r="Q24" i="5" s="1"/>
  <c r="R24" i="5" s="1"/>
  <c r="T24" i="5" s="1"/>
  <c r="L46" i="5"/>
  <c r="H57" i="5"/>
  <c r="I50" i="5" s="1"/>
  <c r="L41" i="5"/>
  <c r="I47" i="5" l="1"/>
  <c r="I49" i="5"/>
  <c r="I53" i="5"/>
  <c r="I48" i="5"/>
  <c r="S15" i="5"/>
  <c r="X10" i="5"/>
  <c r="X7" i="5"/>
  <c r="X8" i="5"/>
  <c r="X12" i="5"/>
  <c r="X13" i="5"/>
  <c r="P22" i="5"/>
  <c r="Q22" i="5" s="1"/>
  <c r="P23" i="5"/>
  <c r="Q23" i="5" s="1"/>
  <c r="R23" i="5" s="1"/>
  <c r="T23" i="5" s="1"/>
  <c r="I56" i="5"/>
  <c r="I55" i="5"/>
  <c r="I51" i="5"/>
  <c r="I54" i="5"/>
  <c r="I52" i="5"/>
  <c r="F33" i="4"/>
  <c r="F32" i="4"/>
  <c r="F31" i="4"/>
  <c r="P25" i="5" l="1"/>
  <c r="R22" i="5"/>
  <c r="Q25" i="5"/>
  <c r="C37" i="4"/>
  <c r="C38" i="4" s="1"/>
  <c r="C39" i="4" s="1"/>
  <c r="C40" i="4" s="1"/>
  <c r="C41" i="4" s="1"/>
  <c r="C42" i="4" s="1"/>
  <c r="C43" i="4" s="1"/>
  <c r="C44" i="4" s="1"/>
  <c r="C45" i="4" s="1"/>
  <c r="C46" i="4" s="1"/>
  <c r="T22" i="5" l="1"/>
  <c r="R25" i="5"/>
  <c r="E25" i="4"/>
  <c r="E24" i="4"/>
  <c r="E23" i="4"/>
  <c r="E22" i="4"/>
  <c r="E21" i="4"/>
  <c r="F21" i="4" s="1"/>
  <c r="G21" i="4" s="1"/>
  <c r="H21" i="4" s="1"/>
  <c r="I21" i="4" s="1"/>
  <c r="J21" i="4" s="1"/>
  <c r="E20" i="4"/>
  <c r="E19" i="4"/>
  <c r="E18" i="4"/>
  <c r="E17" i="4"/>
  <c r="E16" i="4"/>
  <c r="E15" i="4"/>
  <c r="E14" i="4"/>
  <c r="E13" i="4"/>
  <c r="E12" i="4"/>
  <c r="E11" i="4"/>
  <c r="U22" i="5" l="1"/>
  <c r="U25" i="5" s="1"/>
  <c r="E8" i="4"/>
  <c r="E7" i="4"/>
  <c r="E6" i="4"/>
  <c r="E4" i="4"/>
  <c r="E9" i="4"/>
  <c r="E10" i="4"/>
  <c r="U27" i="5" l="1"/>
  <c r="U26" i="5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A27" i="3"/>
  <c r="A28" i="3"/>
  <c r="A29" i="3"/>
  <c r="A30" i="3"/>
  <c r="A31" i="3"/>
  <c r="A32" i="3"/>
  <c r="A33" i="3"/>
  <c r="A34" i="3"/>
  <c r="A35" i="3"/>
  <c r="F160" i="2"/>
  <c r="F153" i="2"/>
  <c r="F146" i="2"/>
  <c r="F139" i="2"/>
  <c r="F132" i="2"/>
  <c r="F125" i="2"/>
  <c r="F118" i="2"/>
  <c r="F111" i="2"/>
  <c r="F104" i="2"/>
  <c r="F97" i="2"/>
  <c r="F90" i="2"/>
  <c r="F83" i="2"/>
  <c r="F76" i="2"/>
  <c r="F69" i="2"/>
  <c r="F62" i="2"/>
  <c r="F55" i="2"/>
  <c r="F48" i="2"/>
  <c r="F41" i="2"/>
  <c r="F34" i="2"/>
  <c r="F27" i="2"/>
  <c r="F13" i="2"/>
  <c r="D9" i="4" l="1"/>
  <c r="D8" i="4"/>
  <c r="D7" i="4"/>
  <c r="D6" i="4"/>
  <c r="D4" i="4"/>
  <c r="A95" i="3"/>
  <c r="A94" i="3"/>
  <c r="A93" i="3"/>
  <c r="A92" i="3"/>
  <c r="A91" i="3"/>
  <c r="A90" i="3"/>
  <c r="A89" i="3"/>
  <c r="A88" i="3"/>
  <c r="A87" i="3"/>
  <c r="A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A78" i="3"/>
  <c r="A77" i="3"/>
  <c r="A76" i="3"/>
  <c r="A75" i="3"/>
  <c r="A74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71" i="3"/>
  <c r="A70" i="3"/>
  <c r="A69" i="3"/>
  <c r="A68" i="3"/>
  <c r="A67" i="3"/>
  <c r="A66" i="3"/>
  <c r="A65" i="3"/>
  <c r="A64" i="3"/>
  <c r="A63" i="3"/>
  <c r="A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A51" i="3"/>
  <c r="A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A43" i="3"/>
  <c r="A42" i="3"/>
  <c r="A41" i="3"/>
  <c r="A40" i="3"/>
  <c r="A39" i="3"/>
  <c r="A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23" i="3"/>
  <c r="A22" i="3"/>
  <c r="A21" i="3"/>
  <c r="A20" i="3"/>
  <c r="A19" i="3"/>
  <c r="A18" i="3"/>
  <c r="A17" i="3"/>
  <c r="A16" i="3"/>
  <c r="A15" i="3"/>
  <c r="A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A11" i="3"/>
  <c r="A10" i="3"/>
  <c r="A9" i="3"/>
  <c r="A8" i="3"/>
  <c r="A7" i="3"/>
  <c r="A6" i="3"/>
  <c r="A5" i="3"/>
  <c r="A4" i="3"/>
  <c r="A3" i="3"/>
  <c r="A2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  <c r="P9" i="4" l="1"/>
  <c r="O21" i="4"/>
  <c r="P8" i="4"/>
  <c r="O20" i="4"/>
  <c r="P7" i="4"/>
  <c r="O19" i="4"/>
  <c r="P6" i="4"/>
  <c r="O18" i="4"/>
  <c r="P4" i="4"/>
  <c r="O16" i="4"/>
  <c r="E5" i="4"/>
  <c r="D5" i="4"/>
  <c r="P5" i="4" l="1"/>
  <c r="O17" i="4"/>
  <c r="N3" i="4" l="1"/>
  <c r="N15" i="4" s="1"/>
  <c r="F6" i="2"/>
  <c r="D3" i="4" s="1"/>
  <c r="E3" i="4"/>
  <c r="E26" i="4" s="1"/>
  <c r="P3" i="4" l="1"/>
  <c r="P10" i="4" s="1"/>
  <c r="O15" i="4"/>
  <c r="O14" i="4" s="1"/>
  <c r="D10" i="4"/>
  <c r="R14" i="4"/>
  <c r="F26" i="4" l="1"/>
  <c r="G26" i="4" l="1"/>
  <c r="H26" i="4" l="1"/>
  <c r="I26" i="4" l="1"/>
  <c r="J2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Shattock</author>
  </authors>
  <commentList>
    <comment ref="B32" authorId="0" shapeId="0" xr:uid="{52BAA011-B9AC-7B4A-9C20-D8354BECC24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2" authorId="0" shapeId="0" xr:uid="{EEA2CBE3-4556-2045-934F-8CE00E2322A4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3" authorId="0" shapeId="0" xr:uid="{7EC94FAF-C283-C949-95E2-48987B34927C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3" authorId="0" shapeId="0" xr:uid="{EC08DF6B-80D5-5746-BAEE-0E8E4689517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4" authorId="0" shapeId="0" xr:uid="{308F2D6B-B04A-9448-8507-35EF7C37A4A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4" authorId="0" shapeId="0" xr:uid="{4BD46BF5-C7E9-004E-BAB9-DE2C7E5941B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5" authorId="0" shapeId="0" xr:uid="{0B040962-2DC4-C749-9AE6-5CBE183AA0FE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5" authorId="0" shapeId="0" xr:uid="{D7748421-D158-D749-9544-5F52E650FCE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6" authorId="0" shapeId="0" xr:uid="{A9710755-BE19-5C4D-B3BB-8C95067A5910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6" authorId="0" shapeId="0" xr:uid="{0BB54F56-2289-1247-873F-11A94AE83D3D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</commentList>
</comments>
</file>

<file path=xl/sharedStrings.xml><?xml version="1.0" encoding="utf-8"?>
<sst xmlns="http://schemas.openxmlformats.org/spreadsheetml/2006/main" count="1344" uniqueCount="224">
  <si>
    <t>Targeted to (populations)</t>
  </si>
  <si>
    <t>Targeted to (compartments)</t>
  </si>
  <si>
    <t>Abbreviation</t>
  </si>
  <si>
    <t>Display name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</si>
  <si>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</si>
  <si>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</si>
  <si>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</si>
  <si>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</si>
  <si>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</si>
  <si>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</si>
  <si>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</si>
  <si>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</si>
  <si>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</si>
  <si>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</si>
  <si>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Susceptible</t>
  </si>
  <si>
    <t>Undiagnosed</t>
  </si>
  <si>
    <t>Lost before CD4</t>
  </si>
  <si>
    <t>CD4 count taken</t>
  </si>
  <si>
    <t>Lost before care</t>
  </si>
  <si>
    <t>Linked to care</t>
  </si>
  <si>
    <t>Lost from pre-ART</t>
  </si>
  <si>
    <t>Initiated on treatment</t>
  </si>
  <si>
    <t>Lost from ART</t>
  </si>
  <si>
    <t>Virally suppressed (comp)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</si>
  <si>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</si>
  <si>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</si>
  <si>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</si>
  <si>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</si>
  <si>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</si>
  <si>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</si>
  <si>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</si>
  <si>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</si>
  <si>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</si>
  <si>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</si>
  <si>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</si>
  <si>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</si>
  <si>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</si>
  <si>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</si>
  <si>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</si>
  <si>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</si>
  <si>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</si>
  <si>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</si>
  <si>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Annual percentage of those diagnosed who don't return for baseline CD4 test within 3 months</t>
  </si>
  <si>
    <t>Annual percentage lost to follow-up after baseline CD4 test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</si>
  <si>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</si>
  <si>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</si>
  <si>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</si>
  <si>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</si>
  <si>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Treatment failure rate</t>
  </si>
  <si>
    <t>Client-initiated clinic-based testing</t>
  </si>
  <si>
    <t>Provider-initiated testing</t>
  </si>
  <si>
    <t>Mobile testing</t>
  </si>
  <si>
    <t>Door-to-door testing</t>
  </si>
  <si>
    <t>Workplace testing</t>
  </si>
  <si>
    <t>Youth-friendly  SRH testing</t>
  </si>
  <si>
    <t>Self-testing</t>
  </si>
  <si>
    <t>CD4 testing</t>
  </si>
  <si>
    <t>Additional education (lay)</t>
  </si>
  <si>
    <t>Additional education (prof)</t>
  </si>
  <si>
    <t>Community support - link to care</t>
  </si>
  <si>
    <t>Same day ART initiation</t>
  </si>
  <si>
    <t>Classic ART initiation</t>
  </si>
  <si>
    <t>Fast-track ART initiation</t>
  </si>
  <si>
    <t>Community support - adherence</t>
  </si>
  <si>
    <t>WhatsApp messaging - adherence</t>
  </si>
  <si>
    <t>Tracing of ART clients</t>
  </si>
  <si>
    <t>Adherence clubs</t>
  </si>
  <si>
    <t>PMTCT</t>
  </si>
  <si>
    <t>Enhanced adherence (prof)</t>
  </si>
  <si>
    <t>Enhanced adherence (lay)</t>
  </si>
  <si>
    <t>Facility-based ART dispensing</t>
  </si>
  <si>
    <t>Decentralized delivery</t>
  </si>
  <si>
    <t>Y</t>
  </si>
  <si>
    <t>Annual number tested positive</t>
  </si>
  <si>
    <t>Pos rate</t>
  </si>
  <si>
    <t>Diags</t>
  </si>
  <si>
    <t>TOTAL</t>
  </si>
  <si>
    <t>Testing</t>
  </si>
  <si>
    <t>CD4</t>
  </si>
  <si>
    <t>Linkage</t>
  </si>
  <si>
    <t>Initiation</t>
  </si>
  <si>
    <t>Adherence</t>
  </si>
  <si>
    <t>Dispensing</t>
  </si>
  <si>
    <t>Annual budget: 2016</t>
  </si>
  <si>
    <t>Annual budget: 2017</t>
  </si>
  <si>
    <t>Annual budget: 2018</t>
  </si>
  <si>
    <t>Annual budget: 2019</t>
  </si>
  <si>
    <t>Annual budget: 2020</t>
  </si>
  <si>
    <t>Annual budget: 2021</t>
  </si>
  <si>
    <t>Annual budget: 2022</t>
  </si>
  <si>
    <t>Annual budget: 2023</t>
  </si>
  <si>
    <t>Annual budget: 2024</t>
  </si>
  <si>
    <t>Annual budget: 2025</t>
  </si>
  <si>
    <t>Annual budget: 2026</t>
  </si>
  <si>
    <t>Annual budget: 2027</t>
  </si>
  <si>
    <t>Annual budget: 2028</t>
  </si>
  <si>
    <t>Annual budget: 2029</t>
  </si>
  <si>
    <t>Annual budget: 2030</t>
  </si>
  <si>
    <t>Roo's budget calcs</t>
  </si>
  <si>
    <t>ZAR-USD</t>
  </si>
  <si>
    <t>2014/15</t>
  </si>
  <si>
    <t>2015/16</t>
  </si>
  <si>
    <t>2016/17</t>
  </si>
  <si>
    <t>ZAR (m)</t>
  </si>
  <si>
    <t>USD</t>
  </si>
  <si>
    <t>ART </t>
  </si>
  <si>
    <t>HBC </t>
  </si>
  <si>
    <t>HIV Treatment ND </t>
  </si>
  <si>
    <t>Palliative/hospice care </t>
  </si>
  <si>
    <t>TB/HIV </t>
  </si>
  <si>
    <t>Adherence (non-BAS) </t>
  </si>
  <si>
    <t>HTS </t>
  </si>
  <si>
    <t>Prevention </t>
  </si>
  <si>
    <t>Condoms </t>
  </si>
  <si>
    <t>HIV Prevention ND </t>
  </si>
  <si>
    <t>HPV </t>
  </si>
  <si>
    <t>MMC </t>
  </si>
  <si>
    <t>PEP </t>
  </si>
  <si>
    <t>PMTCT </t>
  </si>
  <si>
    <t>STI </t>
  </si>
  <si>
    <t>Workplace prevention </t>
  </si>
  <si>
    <t>Youth </t>
  </si>
  <si>
    <t>HTA/SW </t>
  </si>
  <si>
    <t>Blood Bank spending (non-BAS) </t>
  </si>
  <si>
    <t>Key Pop (non-BAS) </t>
  </si>
  <si>
    <t>SBCC </t>
  </si>
  <si>
    <t>Enablers </t>
  </si>
  <si>
    <t>ACSM </t>
  </si>
  <si>
    <t>PE: Lab (Non BAS) </t>
  </si>
  <si>
    <t>PM </t>
  </si>
  <si>
    <t>Policy &amp; Systems Development </t>
  </si>
  <si>
    <t>Surveillance (Non BAS) </t>
  </si>
  <si>
    <t>PE: Community Capacity/ Inst. strengthening (non-BAS) </t>
  </si>
  <si>
    <t>Research, surveys (non-BAS) </t>
  </si>
  <si>
    <t>RTC/Training </t>
  </si>
  <si>
    <t>M&amp;E/HIS </t>
  </si>
  <si>
    <t>GBV/gender empowerment </t>
  </si>
  <si>
    <t>Substance abuse prevention </t>
  </si>
  <si>
    <t>HSS: PSM </t>
  </si>
  <si>
    <t>Global Fund </t>
  </si>
  <si>
    <t>USG </t>
  </si>
  <si>
    <t>SAG </t>
  </si>
  <si>
    <t>Included?</t>
  </si>
  <si>
    <t>Step-down care</t>
  </si>
  <si>
    <t>Total (ZAR)</t>
  </si>
  <si>
    <t>Total (USD)</t>
  </si>
  <si>
    <t>UNIT COST</t>
  </si>
  <si>
    <t>SCALE FACTOR</t>
  </si>
  <si>
    <t>Shares</t>
  </si>
  <si>
    <t>Number of tests</t>
  </si>
  <si>
    <t>Diagnoses</t>
  </si>
  <si>
    <t>Positivity</t>
  </si>
  <si>
    <t>Unit cost (reported)</t>
  </si>
  <si>
    <t>Spending (calc)</t>
  </si>
  <si>
    <t>Unit cost (scaled)</t>
  </si>
  <si>
    <t>SF</t>
  </si>
  <si>
    <t>Scaled spend</t>
  </si>
  <si>
    <t>ART</t>
  </si>
  <si>
    <t>Lab/diagnostics</t>
  </si>
  <si>
    <t>Meds: ARVs</t>
  </si>
  <si>
    <t>Other meds</t>
  </si>
  <si>
    <t>ART total (An 16)</t>
  </si>
  <si>
    <t>Unit costs (reported)</t>
  </si>
  <si>
    <t>First estimates (ZAR)</t>
  </si>
  <si>
    <t>First estimates (USD)</t>
  </si>
  <si>
    <t>ZAR</t>
  </si>
  <si>
    <t>Scaled ZAR</t>
  </si>
  <si>
    <t>Share to include</t>
  </si>
  <si>
    <t>SF - initiation</t>
  </si>
  <si>
    <t>SF - dispensing</t>
  </si>
  <si>
    <t>Scaled estimates (USD)</t>
  </si>
  <si>
    <t>Estimated coverage 2017</t>
  </si>
  <si>
    <t>Enablers</t>
  </si>
  <si>
    <t>Care and Support</t>
  </si>
  <si>
    <t>Other</t>
  </si>
  <si>
    <t>Meds: ARVs </t>
  </si>
  <si>
    <t>Human Resources </t>
  </si>
  <si>
    <t>Laboratory services and diagnostics </t>
  </si>
  <si>
    <t>Transfers to Municipalities </t>
  </si>
  <si>
    <t>Non-health commodities and supplies </t>
  </si>
  <si>
    <t>Other </t>
  </si>
  <si>
    <t>Overheads </t>
  </si>
  <si>
    <t>Medicines and drugs </t>
  </si>
  <si>
    <t>Transfers to NPOs </t>
  </si>
  <si>
    <t>Health equipment </t>
  </si>
  <si>
    <t>Non-health equipment </t>
  </si>
  <si>
    <t>Travel, M&amp;I, meeting &amp; events </t>
  </si>
  <si>
    <t>Vaccines (for HPV) </t>
  </si>
  <si>
    <t>Upgrade/maintenance/refurbishment </t>
  </si>
  <si>
    <t>Health commodities and consumables </t>
  </si>
  <si>
    <t>Training &amp; Development </t>
  </si>
  <si>
    <t>Total </t>
  </si>
  <si>
    <t>Viral load</t>
  </si>
  <si>
    <t>Cost</t>
  </si>
  <si>
    <t>96,23</t>
  </si>
  <si>
    <t xml:space="preserve">Unit cost </t>
  </si>
  <si>
    <t xml:space="preserve">Estimated number who </t>
  </si>
  <si>
    <t>received service</t>
  </si>
  <si>
    <t xml:space="preserve">% </t>
  </si>
  <si>
    <t>Client-initiated testing</t>
  </si>
  <si>
    <t>Youth-friendly SRH testing</t>
  </si>
  <si>
    <t>Baseline CD4 testing</t>
  </si>
  <si>
    <t>WhatsApp - adherence</t>
  </si>
  <si>
    <r>
      <t>Estimated spend</t>
    </r>
    <r>
      <rPr>
        <vertAlign val="superscript"/>
        <sz val="11"/>
        <color rgb="FF000000"/>
        <rFont val="Calibri (Body)_x0000_"/>
      </rPr>
      <t>2</t>
    </r>
  </si>
  <si>
    <r>
      <t>(USD)</t>
    </r>
    <r>
      <rPr>
        <vertAlign val="superscript"/>
        <sz val="11"/>
        <color rgb="FF000000"/>
        <rFont val="Calibri (Body)_x0000_"/>
      </rPr>
      <t>1</t>
    </r>
  </si>
  <si>
    <r>
      <t>HIV testing and counselling</t>
    </r>
    <r>
      <rPr>
        <vertAlign val="superscript"/>
        <sz val="11"/>
        <color rgb="FF000000"/>
        <rFont val="Calibri (Body)_x0000_"/>
      </rPr>
      <t>3</t>
    </r>
  </si>
  <si>
    <r>
      <t>PMTCT</t>
    </r>
    <r>
      <rPr>
        <vertAlign val="superscript"/>
        <sz val="11"/>
        <color rgb="FF000000"/>
        <rFont val="Calibri (Body)_x0000_"/>
      </rPr>
      <t>4</t>
    </r>
  </si>
  <si>
    <r>
      <t>Baseline CD4 testing</t>
    </r>
    <r>
      <rPr>
        <vertAlign val="superscript"/>
        <sz val="11"/>
        <color rgb="FF000000"/>
        <rFont val="Calibri (Body)_x0000_"/>
      </rPr>
      <t>5</t>
    </r>
  </si>
  <si>
    <r>
      <t>Linkage</t>
    </r>
    <r>
      <rPr>
        <vertAlign val="superscript"/>
        <sz val="11"/>
        <color rgb="FF000000"/>
        <rFont val="Calibri (Body)_x0000_"/>
      </rPr>
      <t>6</t>
    </r>
  </si>
  <si>
    <r>
      <t>Treatment initiation</t>
    </r>
    <r>
      <rPr>
        <vertAlign val="superscript"/>
        <sz val="11"/>
        <color rgb="FF000000"/>
        <rFont val="Calibri (Body)_x0000_"/>
      </rPr>
      <t>7</t>
    </r>
  </si>
  <si>
    <r>
      <t>Treatment dispensing</t>
    </r>
    <r>
      <rPr>
        <vertAlign val="superscript"/>
        <sz val="11"/>
        <color rgb="FF000000"/>
        <rFont val="Calibri (Body)_x0000_"/>
      </rPr>
      <t>8</t>
    </r>
  </si>
  <si>
    <r>
      <t>Adherence</t>
    </r>
    <r>
      <rPr>
        <vertAlign val="superscript"/>
        <sz val="11"/>
        <color rgb="FF000000"/>
        <rFont val="Calibri (Body)_x0000_"/>
      </rPr>
      <t>9</t>
    </r>
  </si>
  <si>
    <r>
      <t>TOTAL</t>
    </r>
    <r>
      <rPr>
        <vertAlign val="superscript"/>
        <sz val="11"/>
        <color rgb="FF000000"/>
        <rFont val="Calibri (Body)_x0000_"/>
      </rPr>
      <t>10</t>
    </r>
  </si>
  <si>
    <r>
      <t>Viral load testing</t>
    </r>
    <r>
      <rPr>
        <vertAlign val="superscript"/>
        <sz val="11"/>
        <color rgb="FF000000"/>
        <rFont val="Calibri (Body)_x0000_"/>
      </rPr>
      <t>5</t>
    </r>
  </si>
  <si>
    <t>Viral load testing</t>
  </si>
  <si>
    <t>Laboratory</t>
  </si>
  <si>
    <t>ARVs</t>
  </si>
  <si>
    <t>Prevention (non-PMTCT)</t>
  </si>
  <si>
    <t>Prevention (PMTCT)</t>
  </si>
  <si>
    <t>Treatment (ARVs)</t>
  </si>
  <si>
    <t>Treatment (other)</t>
  </si>
  <si>
    <t>Treatment (USG testing)</t>
  </si>
  <si>
    <t>Treatment (TB)</t>
  </si>
  <si>
    <t>Treatment (HBC)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</si>
</sst>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\ _U_S_$_-;\-* #,##0\ _U_S_$_-;_-* &quot;-&quot;??\ _U_S_$_-;_-@_-"/>
    <numFmt numFmtId="167" formatCode="0.0"/>
    <numFmt numFmtId="168" formatCode="0.0%"/>
    <numFmt numFmtId="169" formatCode="0.00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(Body)_x0000_"/>
    </font>
    <font>
      <b/>
      <sz val="11"/>
      <color theme="1"/>
      <name val="Calibri (Body)_x0000_"/>
    </font>
    <font>
      <b/>
      <sz val="11"/>
      <color rgb="FF000000"/>
      <name val="Calibri (Body)_x0000_"/>
    </font>
    <font>
      <vertAlign val="superscript"/>
      <sz val="11"/>
      <color rgb="FF000000"/>
      <name val="Calibri (Body)_x0000_"/>
    </font>
    <font>
      <sz val="11"/>
      <color rgb="FF00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DE9D9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Alignment="1">
      <alignment horizontal="center" wrapText="1"/>
    </xf>
    <xf numFmtId="164" fontId="0" fillId="2" borderId="1" xfId="1" applyFont="1" applyFill="1" applyBorder="1" applyProtection="1">
      <protection locked="0"/>
    </xf>
    <xf numFmtId="165" fontId="0" fillId="0" borderId="0" xfId="0" applyNumberFormat="1"/>
    <xf numFmtId="164" fontId="0" fillId="0" borderId="0" xfId="0" applyNumberFormat="1"/>
    <xf numFmtId="164" fontId="0" fillId="0" borderId="0" xfId="1" applyFont="1"/>
    <xf numFmtId="0" fontId="0" fillId="3" borderId="2" xfId="0" applyFill="1" applyBorder="1"/>
    <xf numFmtId="0" fontId="4" fillId="0" borderId="0" xfId="0" applyFont="1"/>
    <xf numFmtId="165" fontId="2" fillId="0" borderId="0" xfId="0" applyNumberFormat="1" applyFont="1"/>
    <xf numFmtId="0" fontId="0" fillId="4" borderId="0" xfId="0" applyFill="1" applyAlignment="1" applyProtection="1">
      <alignment horizontal="center" wrapText="1"/>
    </xf>
    <xf numFmtId="3" fontId="0" fillId="5" borderId="0" xfId="2" applyNumberFormat="1" applyFon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wrapText="1"/>
    </xf>
    <xf numFmtId="3" fontId="0" fillId="6" borderId="0" xfId="2" applyNumberFormat="1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wrapText="1"/>
    </xf>
    <xf numFmtId="3" fontId="5" fillId="5" borderId="0" xfId="2" applyNumberFormat="1" applyFont="1" applyFill="1" applyAlignment="1" applyProtection="1">
      <alignment horizontal="center" vertical="center"/>
      <protection locked="0"/>
    </xf>
    <xf numFmtId="1" fontId="2" fillId="0" borderId="0" xfId="0" applyNumberFormat="1" applyFont="1"/>
    <xf numFmtId="1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3" fontId="10" fillId="0" borderId="0" xfId="0" applyNumberFormat="1" applyFont="1"/>
    <xf numFmtId="3" fontId="0" fillId="0" borderId="0" xfId="0" applyNumberFormat="1"/>
    <xf numFmtId="0" fontId="1" fillId="0" borderId="0" xfId="0" applyFont="1"/>
    <xf numFmtId="43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6" fontId="2" fillId="0" borderId="0" xfId="0" applyNumberFormat="1" applyFont="1"/>
    <xf numFmtId="0" fontId="0" fillId="7" borderId="0" xfId="0" applyFill="1"/>
    <xf numFmtId="0" fontId="0" fillId="8" borderId="0" xfId="0" applyFill="1"/>
    <xf numFmtId="3" fontId="2" fillId="0" borderId="0" xfId="0" applyNumberFormat="1" applyFont="1"/>
    <xf numFmtId="2" fontId="10" fillId="0" borderId="0" xfId="0" applyNumberFormat="1" applyFont="1"/>
    <xf numFmtId="167" fontId="0" fillId="0" borderId="0" xfId="0" applyNumberFormat="1"/>
    <xf numFmtId="2" fontId="2" fillId="0" borderId="0" xfId="1" applyNumberFormat="1" applyFont="1"/>
    <xf numFmtId="2" fontId="2" fillId="0" borderId="0" xfId="0" applyNumberFormat="1" applyFont="1"/>
    <xf numFmtId="9" fontId="0" fillId="0" borderId="0" xfId="2" applyFont="1"/>
    <xf numFmtId="169" fontId="0" fillId="0" borderId="0" xfId="0" applyNumberFormat="1"/>
    <xf numFmtId="3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Border="1"/>
    <xf numFmtId="0" fontId="15" fillId="9" borderId="0" xfId="0" applyFont="1" applyFill="1" applyBorder="1" applyAlignment="1">
      <alignment vertical="center" wrapText="1"/>
    </xf>
    <xf numFmtId="0" fontId="15" fillId="9" borderId="0" xfId="0" applyFont="1" applyFill="1" applyBorder="1" applyAlignment="1">
      <alignment horizontal="right" vertical="center" wrapText="1"/>
    </xf>
    <xf numFmtId="0" fontId="16" fillId="9" borderId="0" xfId="0" applyFont="1" applyFill="1" applyBorder="1" applyAlignment="1">
      <alignment horizontal="right" vertical="center" wrapText="1"/>
    </xf>
    <xf numFmtId="0" fontId="16" fillId="9" borderId="0" xfId="0" applyFont="1" applyFill="1" applyBorder="1" applyAlignment="1">
      <alignment vertical="center" wrapText="1"/>
    </xf>
    <xf numFmtId="3" fontId="18" fillId="0" borderId="0" xfId="0" applyNumberFormat="1" applyFont="1" applyBorder="1" applyAlignment="1">
      <alignment horizontal="right" vertical="center" wrapText="1"/>
    </xf>
    <xf numFmtId="0" fontId="16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horizontal="right" vertical="center" wrapText="1"/>
    </xf>
    <xf numFmtId="3" fontId="16" fillId="10" borderId="0" xfId="0" applyNumberFormat="1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left" vertical="center" wrapText="1" indent="6"/>
    </xf>
    <xf numFmtId="0" fontId="14" fillId="0" borderId="0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4" fillId="9" borderId="0" xfId="0" applyFont="1" applyFill="1" applyBorder="1" applyAlignment="1">
      <alignment horizontal="right" vertical="center" wrapText="1"/>
    </xf>
    <xf numFmtId="0" fontId="18" fillId="9" borderId="0" xfId="0" applyFont="1" applyFill="1" applyBorder="1" applyAlignment="1">
      <alignment horizontal="right" vertical="center" wrapText="1"/>
    </xf>
    <xf numFmtId="3" fontId="15" fillId="10" borderId="0" xfId="0" applyNumberFormat="1" applyFont="1" applyFill="1" applyBorder="1" applyAlignment="1">
      <alignment horizontal="right" vertical="center" wrapText="1"/>
    </xf>
    <xf numFmtId="3" fontId="16" fillId="9" borderId="0" xfId="0" applyNumberFormat="1" applyFont="1" applyFill="1" applyBorder="1" applyAlignment="1">
      <alignment horizontal="right" vertical="center" wrapText="1"/>
    </xf>
    <xf numFmtId="3" fontId="14" fillId="0" borderId="0" xfId="0" applyNumberFormat="1" applyFont="1" applyBorder="1"/>
    <xf numFmtId="168" fontId="14" fillId="10" borderId="0" xfId="2" applyNumberFormat="1" applyFont="1" applyFill="1" applyBorder="1" applyAlignment="1">
      <alignment vertical="center" wrapText="1"/>
    </xf>
    <xf numFmtId="168" fontId="14" fillId="0" borderId="0" xfId="2" applyNumberFormat="1" applyFont="1" applyBorder="1" applyAlignment="1">
      <alignment vertical="center" wrapText="1"/>
    </xf>
    <xf numFmtId="168" fontId="14" fillId="9" borderId="0" xfId="2" applyNumberFormat="1" applyFont="1" applyFill="1" applyBorder="1" applyAlignment="1">
      <alignment vertical="center" wrapText="1"/>
    </xf>
    <xf numFmtId="3" fontId="0" fillId="2" borderId="1" xfId="0" applyNumberFormat="1" applyFill="1" applyBorder="1" applyProtection="1">
      <protection locked="0"/>
    </xf>
    <xf numFmtId="168" fontId="14" fillId="0" borderId="0" xfId="2" applyNumberFormat="1" applyFont="1" applyBorder="1" applyAlignment="1">
      <alignment vertical="center" wrapText="1"/>
    </xf>
    <xf numFmtId="0" fontId="16" fillId="9" borderId="0" xfId="0" applyFont="1" applyFill="1" applyBorder="1" applyAlignment="1">
      <alignment vertical="center" wrapText="1"/>
    </xf>
    <xf numFmtId="0" fontId="16" fillId="10" borderId="0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3" fontId="16" fillId="10" borderId="0" xfId="0" applyNumberFormat="1" applyFont="1" applyFill="1" applyBorder="1" applyAlignment="1">
      <alignment horizontal="right" vertical="center" wrapText="1"/>
    </xf>
    <xf numFmtId="168" fontId="14" fillId="10" borderId="0" xfId="2" applyNumberFormat="1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 indent="6"/>
    </xf>
    <xf numFmtId="0" fontId="18" fillId="0" borderId="0" xfId="0" applyFont="1" applyBorder="1" applyAlignment="1">
      <alignment horizontal="right" vertical="center" wrapText="1"/>
    </xf>
    <xf numFmtId="3" fontId="18" fillId="0" borderId="0" xfId="0" applyNumberFormat="1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423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'#ignore - cost table'!$N$7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'#ignore - cost table'!$O$7</c:f>
              <c:numCache>
                <c:formatCode>#,##0</c:formatCode>
                <c:ptCount val="1"/>
                <c:pt idx="0">
                  <c:v>60915319.480000004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EE4E-B7A5-2FA8B01FE15F}"/>
            </c:ext>
          </c:extLst>
        </c:ser>
        <c:ser>
          <c:idx val="1"/>
          <c:order val="1"/>
          <c:tx>
            <c:strRef>
              <c:f>'#ignore - cost table'!$N$8</c:f>
              <c:strCache>
                <c:ptCount val="1"/>
                <c:pt idx="0">
                  <c:v>PMTCT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'#ignore - cost table'!$O$8</c:f>
              <c:numCache>
                <c:formatCode>#,##0</c:formatCode>
                <c:ptCount val="1"/>
                <c:pt idx="0">
                  <c:v>15727557.24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7-EE4E-B7A5-2FA8B01FE15F}"/>
            </c:ext>
          </c:extLst>
        </c:ser>
        <c:ser>
          <c:idx val="2"/>
          <c:order val="2"/>
          <c:tx>
            <c:strRef>
              <c:f>'#ignore - cost table'!$N$9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'#ignore - cost table'!$O$9</c:f>
              <c:numCache>
                <c:formatCode>#,##0</c:formatCode>
                <c:ptCount val="1"/>
                <c:pt idx="0">
                  <c:v>160014986.47999999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7-EE4E-B7A5-2FA8B01FE15F}"/>
            </c:ext>
          </c:extLst>
        </c:ser>
        <c:ser>
          <c:idx val="3"/>
          <c:order val="3"/>
          <c:tx>
            <c:strRef>
              <c:f>'#ignore - cost table'!$N$10</c:f>
              <c:strCache>
                <c:ptCount val="1"/>
                <c:pt idx="0">
                  <c:v>Linkage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'#ignore - cost table'!$O$10</c:f>
              <c:numCache>
                <c:formatCode>#,##0</c:formatCode>
                <c:ptCount val="1"/>
                <c:pt idx="0">
                  <c:v>597789.19600000011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7-EE4E-B7A5-2FA8B01FE15F}"/>
            </c:ext>
          </c:extLst>
        </c:ser>
        <c:ser>
          <c:idx val="4"/>
          <c:order val="4"/>
          <c:tx>
            <c:strRef>
              <c:f>'#ignore - cost table'!$N$11</c:f>
              <c:strCache>
                <c:ptCount val="1"/>
                <c:pt idx="0">
                  <c:v>Initiation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'#ignore - cost table'!$O$11</c:f>
              <c:numCache>
                <c:formatCode>#,##0</c:formatCode>
                <c:ptCount val="1"/>
                <c:pt idx="0">
                  <c:v>2032253.2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7-EE4E-B7A5-2FA8B01FE15F}"/>
            </c:ext>
          </c:extLst>
        </c:ser>
        <c:ser>
          <c:idx val="5"/>
          <c:order val="5"/>
          <c:tx>
            <c:strRef>
              <c:f>'#ignore - cost table'!$N$12</c:f>
              <c:strCache>
                <c:ptCount val="1"/>
                <c:pt idx="0">
                  <c:v>Dispensing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'#ignore - cost table'!$O$12</c:f>
              <c:numCache>
                <c:formatCode>#,##0</c:formatCode>
                <c:ptCount val="1"/>
                <c:pt idx="0">
                  <c:v>293708458.69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7-EE4E-B7A5-2FA8B01FE15F}"/>
            </c:ext>
          </c:extLst>
        </c:ser>
        <c:ser>
          <c:idx val="6"/>
          <c:order val="6"/>
          <c:tx>
            <c:strRef>
              <c:f>'#ignore - cost table'!$N$13</c:f>
              <c:strCache>
                <c:ptCount val="1"/>
                <c:pt idx="0">
                  <c:v>Adherence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'#ignore - cost table'!$O$13</c:f>
              <c:numCache>
                <c:formatCode>#,##0</c:formatCode>
                <c:ptCount val="1"/>
                <c:pt idx="0">
                  <c:v>3153006.9016960002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7-EE4E-B7A5-2FA8B01FE15F}"/>
            </c:ext>
          </c:extLst>
        </c:ser>
        <c:ser>
          <c:idx val="7"/>
          <c:order val="7"/>
          <c:tx>
            <c:strRef>
              <c:f>'#ignore - cost table'!$N$14</c:f>
              <c:strCache>
                <c:ptCount val="1"/>
                <c:pt idx="0">
                  <c:v>ARVs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'#ignore - cost table'!$O$14</c:f>
              <c:numCache>
                <c:formatCode>#,##0</c:formatCode>
                <c:ptCount val="1"/>
                <c:pt idx="0">
                  <c:v>455576791.03966242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7-EE4E-B7A5-2FA8B01F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979631"/>
        <c:axId val="1152857055"/>
      </c:barChart>
      <c:catAx>
        <c:axId val="11529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2857055"/>
        <c:crosses val="autoZero"/>
        <c:auto val="1"/>
        <c:lblAlgn val="ctr"/>
        <c:lblOffset val="100"/>
        <c:noMultiLvlLbl val="0"/>
      </c:catAx>
      <c:valAx>
        <c:axId val="11528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29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336550</xdr:colOff>
      <xdr:row>3</xdr:row>
      <xdr:rowOff>127000</xdr:rowOff>
    </xdr:from>
    <xdr:to>
      <xdr:col>20</xdr:col>
      <xdr:colOff>781050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5B434-D287-254C-93CF-ADDEEC8B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N10" sqref="N3:N10"/>
    </sheetView>
  </sheetViews>
  <sheetFormatPr baseColWidth="10" defaultColWidth="8.83203125" defaultRowHeight="15"/>
  <cols>
    <col min="1" max="1" width="31.83203125" bestFit="1" customWidth="1"/>
    <col min="2" max="2" width="28" bestFit="1" customWidth="1"/>
    <col min="3" max="3" width="9.6640625" customWidth="1"/>
    <col min="4" max="4" width="11.33203125" bestFit="1" customWidth="1"/>
    <col min="5" max="5" width="10.6640625" bestFit="1" customWidth="1"/>
    <col min="6" max="6" width="12.33203125" bestFit="1" customWidth="1"/>
    <col min="7" max="7" width="10.6640625" bestFit="1" customWidth="1"/>
    <col min="8" max="8" width="12.33203125" bestFit="1" customWidth="1"/>
    <col min="9" max="9" width="10.6640625" bestFit="1" customWidth="1"/>
    <col min="10" max="10" width="12.33203125" bestFit="1" customWidth="1"/>
    <col min="11" max="11" width="9" bestFit="1" customWidth="1"/>
    <col min="12" max="12" width="10.6640625" bestFit="1" customWidth="1"/>
    <col min="13" max="13" width="2.33203125" customWidth="1"/>
    <col min="14" max="23" width="14.83203125" customWidth="1"/>
  </cols>
  <sheetData>
    <row r="1" spans="1:23">
      <c r="C1" s="1" t="s">
        <v>0</v>
      </c>
      <c r="N1" s="1" t="s">
        <v>1</v>
      </c>
    </row>
    <row r="2" spans="1:23" ht="48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>
      <c r="A3" t="s">
        <v>49</v>
      </c>
      <c r="B3" t="s">
        <v>49</v>
      </c>
      <c r="C3" s="4" t="s">
        <v>24</v>
      </c>
      <c r="D3" s="4" t="s">
        <v>24</v>
      </c>
      <c r="E3" s="4" t="s">
        <v>72</v>
      </c>
      <c r="F3" s="4" t="s">
        <v>72</v>
      </c>
      <c r="G3" s="4" t="s">
        <v>72</v>
      </c>
      <c r="H3" s="4" t="s">
        <v>72</v>
      </c>
      <c r="I3" s="4" t="s">
        <v>72</v>
      </c>
      <c r="J3" s="4" t="s">
        <v>72</v>
      </c>
      <c r="K3" s="4" t="s">
        <v>72</v>
      </c>
      <c r="L3" s="4" t="s">
        <v>72</v>
      </c>
      <c r="N3" s="4" t="s">
        <v>24</v>
      </c>
      <c r="O3" s="4" t="s">
        <v>72</v>
      </c>
      <c r="P3" s="4" t="s">
        <v>72</v>
      </c>
      <c r="Q3" s="4" t="s">
        <v>24</v>
      </c>
      <c r="R3" s="4" t="s">
        <v>24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</row>
    <row r="4" spans="1:23">
      <c r="A4" t="s">
        <v>50</v>
      </c>
      <c r="B4" t="s">
        <v>50</v>
      </c>
      <c r="C4" s="4" t="s">
        <v>24</v>
      </c>
      <c r="D4" s="4" t="s">
        <v>24</v>
      </c>
      <c r="E4" s="4" t="s">
        <v>72</v>
      </c>
      <c r="F4" s="4" t="s">
        <v>72</v>
      </c>
      <c r="G4" s="4" t="s">
        <v>72</v>
      </c>
      <c r="H4" s="4" t="s">
        <v>72</v>
      </c>
      <c r="I4" s="4" t="s">
        <v>72</v>
      </c>
      <c r="J4" s="4" t="s">
        <v>72</v>
      </c>
      <c r="K4" s="4" t="s">
        <v>72</v>
      </c>
      <c r="L4" s="4" t="s">
        <v>72</v>
      </c>
      <c r="N4" s="4" t="s">
        <v>24</v>
      </c>
      <c r="O4" s="4" t="s">
        <v>72</v>
      </c>
      <c r="P4" s="4" t="s">
        <v>72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  <c r="V4" s="4" t="s">
        <v>24</v>
      </c>
      <c r="W4" s="4" t="s">
        <v>24</v>
      </c>
    </row>
    <row r="5" spans="1:23">
      <c r="A5" t="s">
        <v>51</v>
      </c>
      <c r="B5" t="s">
        <v>51</v>
      </c>
      <c r="C5" s="4" t="s">
        <v>24</v>
      </c>
      <c r="D5" s="4" t="s">
        <v>24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N5" s="4" t="s">
        <v>24</v>
      </c>
      <c r="O5" s="4" t="s">
        <v>72</v>
      </c>
      <c r="P5" s="4" t="s">
        <v>72</v>
      </c>
      <c r="Q5" s="4" t="s">
        <v>24</v>
      </c>
      <c r="R5" s="4" t="s">
        <v>24</v>
      </c>
      <c r="S5" s="4" t="s">
        <v>24</v>
      </c>
      <c r="T5" s="4" t="s">
        <v>24</v>
      </c>
      <c r="U5" s="4" t="s">
        <v>24</v>
      </c>
      <c r="V5" s="4" t="s">
        <v>24</v>
      </c>
      <c r="W5" s="4" t="s">
        <v>24</v>
      </c>
    </row>
    <row r="6" spans="1:23">
      <c r="A6" t="s">
        <v>52</v>
      </c>
      <c r="B6" t="s">
        <v>52</v>
      </c>
      <c r="C6" s="4" t="s">
        <v>72</v>
      </c>
      <c r="D6" s="4" t="s">
        <v>72</v>
      </c>
      <c r="E6" s="4" t="s">
        <v>72</v>
      </c>
      <c r="F6" s="4" t="s">
        <v>72</v>
      </c>
      <c r="G6" s="4" t="s">
        <v>72</v>
      </c>
      <c r="H6" s="4" t="s">
        <v>72</v>
      </c>
      <c r="I6" s="4" t="s">
        <v>72</v>
      </c>
      <c r="J6" s="4" t="s">
        <v>72</v>
      </c>
      <c r="K6" s="4" t="s">
        <v>72</v>
      </c>
      <c r="L6" s="4" t="s">
        <v>72</v>
      </c>
      <c r="N6" s="4" t="s">
        <v>24</v>
      </c>
      <c r="O6" s="4" t="s">
        <v>72</v>
      </c>
      <c r="P6" s="4" t="s">
        <v>72</v>
      </c>
      <c r="Q6" s="4" t="s">
        <v>24</v>
      </c>
      <c r="R6" s="4" t="s">
        <v>24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24</v>
      </c>
    </row>
    <row r="7" spans="1:23">
      <c r="A7" t="s">
        <v>53</v>
      </c>
      <c r="B7" t="s">
        <v>53</v>
      </c>
      <c r="C7" s="4" t="s">
        <v>24</v>
      </c>
      <c r="D7" s="4" t="s">
        <v>24</v>
      </c>
      <c r="E7" s="4" t="s">
        <v>24</v>
      </c>
      <c r="F7" s="4" t="s">
        <v>24</v>
      </c>
      <c r="G7" s="4" t="s">
        <v>72</v>
      </c>
      <c r="H7" s="4" t="s">
        <v>72</v>
      </c>
      <c r="I7" s="4" t="s">
        <v>72</v>
      </c>
      <c r="J7" s="4" t="s">
        <v>72</v>
      </c>
      <c r="K7" s="4" t="s">
        <v>24</v>
      </c>
      <c r="L7" s="4" t="s">
        <v>24</v>
      </c>
      <c r="N7" s="4" t="s">
        <v>24</v>
      </c>
      <c r="O7" s="4" t="s">
        <v>72</v>
      </c>
      <c r="P7" s="4" t="s">
        <v>72</v>
      </c>
      <c r="Q7" s="4" t="s">
        <v>24</v>
      </c>
      <c r="R7" s="4" t="s">
        <v>24</v>
      </c>
      <c r="S7" s="4" t="s">
        <v>24</v>
      </c>
      <c r="T7" s="4" t="s">
        <v>24</v>
      </c>
      <c r="U7" s="4" t="s">
        <v>24</v>
      </c>
      <c r="V7" s="4" t="s">
        <v>24</v>
      </c>
      <c r="W7" s="4" t="s">
        <v>24</v>
      </c>
    </row>
    <row r="8" spans="1:23">
      <c r="A8" t="s">
        <v>54</v>
      </c>
      <c r="B8" t="s">
        <v>54</v>
      </c>
      <c r="C8" s="4" t="s">
        <v>24</v>
      </c>
      <c r="D8" s="4" t="s">
        <v>24</v>
      </c>
      <c r="E8" s="4" t="s">
        <v>72</v>
      </c>
      <c r="F8" s="4" t="s">
        <v>72</v>
      </c>
      <c r="G8" s="4" t="s">
        <v>24</v>
      </c>
      <c r="H8" s="4" t="s">
        <v>24</v>
      </c>
      <c r="I8" s="4" t="s">
        <v>24</v>
      </c>
      <c r="J8" s="4" t="s">
        <v>24</v>
      </c>
      <c r="K8" s="4" t="s">
        <v>24</v>
      </c>
      <c r="L8" s="4" t="s">
        <v>24</v>
      </c>
      <c r="N8" s="4" t="s">
        <v>24</v>
      </c>
      <c r="O8" s="4" t="s">
        <v>72</v>
      </c>
      <c r="P8" s="4" t="s">
        <v>72</v>
      </c>
      <c r="Q8" s="4" t="s">
        <v>24</v>
      </c>
      <c r="R8" s="4" t="s">
        <v>24</v>
      </c>
      <c r="S8" s="4" t="s">
        <v>24</v>
      </c>
      <c r="T8" s="4" t="s">
        <v>24</v>
      </c>
      <c r="U8" s="4" t="s">
        <v>24</v>
      </c>
      <c r="V8" s="4" t="s">
        <v>24</v>
      </c>
      <c r="W8" s="4" t="s">
        <v>24</v>
      </c>
    </row>
    <row r="9" spans="1:23">
      <c r="A9" t="s">
        <v>55</v>
      </c>
      <c r="B9" t="s">
        <v>55</v>
      </c>
      <c r="C9" s="4" t="s">
        <v>24</v>
      </c>
      <c r="D9" s="4" t="s">
        <v>24</v>
      </c>
      <c r="E9" s="4" t="s">
        <v>72</v>
      </c>
      <c r="F9" s="4" t="s">
        <v>72</v>
      </c>
      <c r="G9" s="4" t="s">
        <v>72</v>
      </c>
      <c r="H9" s="4" t="s">
        <v>72</v>
      </c>
      <c r="I9" s="4" t="s">
        <v>72</v>
      </c>
      <c r="J9" s="4" t="s">
        <v>24</v>
      </c>
      <c r="K9" s="4" t="s">
        <v>24</v>
      </c>
      <c r="L9" s="4" t="s">
        <v>24</v>
      </c>
      <c r="N9" s="4" t="s">
        <v>24</v>
      </c>
      <c r="O9" s="4" t="s">
        <v>72</v>
      </c>
      <c r="P9" s="4" t="s">
        <v>72</v>
      </c>
      <c r="Q9" s="4" t="s">
        <v>24</v>
      </c>
      <c r="R9" s="4" t="s">
        <v>24</v>
      </c>
      <c r="S9" s="4" t="s">
        <v>24</v>
      </c>
      <c r="T9" s="4" t="s">
        <v>24</v>
      </c>
      <c r="U9" s="4" t="s">
        <v>24</v>
      </c>
      <c r="V9" s="4" t="s">
        <v>24</v>
      </c>
      <c r="W9" s="4" t="s">
        <v>24</v>
      </c>
    </row>
    <row r="10" spans="1:23">
      <c r="A10" t="s">
        <v>56</v>
      </c>
      <c r="B10" t="s">
        <v>56</v>
      </c>
      <c r="C10" s="4" t="s">
        <v>72</v>
      </c>
      <c r="D10" s="4" t="s">
        <v>72</v>
      </c>
      <c r="E10" s="4" t="s">
        <v>72</v>
      </c>
      <c r="F10" s="4" t="s">
        <v>72</v>
      </c>
      <c r="G10" s="4" t="s">
        <v>72</v>
      </c>
      <c r="H10" s="4" t="s">
        <v>72</v>
      </c>
      <c r="I10" s="4" t="s">
        <v>72</v>
      </c>
      <c r="J10" s="4" t="s">
        <v>72</v>
      </c>
      <c r="K10" s="4" t="s">
        <v>72</v>
      </c>
      <c r="L10" s="4" t="s">
        <v>72</v>
      </c>
      <c r="N10" s="4" t="s">
        <v>24</v>
      </c>
      <c r="O10" s="4" t="s">
        <v>72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  <c r="U10" s="4" t="s">
        <v>24</v>
      </c>
      <c r="V10" s="4" t="s">
        <v>24</v>
      </c>
      <c r="W10" s="4" t="s">
        <v>24</v>
      </c>
    </row>
    <row r="11" spans="1:23">
      <c r="A11" t="s">
        <v>59</v>
      </c>
      <c r="B11" t="s">
        <v>59</v>
      </c>
      <c r="C11" s="4" t="s">
        <v>24</v>
      </c>
      <c r="D11" s="4" t="s">
        <v>24</v>
      </c>
      <c r="E11" s="4" t="s">
        <v>72</v>
      </c>
      <c r="F11" s="4" t="s">
        <v>72</v>
      </c>
      <c r="G11" s="4" t="s">
        <v>72</v>
      </c>
      <c r="H11" s="4" t="s">
        <v>72</v>
      </c>
      <c r="I11" s="4" t="s">
        <v>72</v>
      </c>
      <c r="J11" s="4" t="s">
        <v>72</v>
      </c>
      <c r="K11" s="4" t="s">
        <v>72</v>
      </c>
      <c r="L11" s="4" t="s">
        <v>72</v>
      </c>
      <c r="N11" s="4" t="s">
        <v>24</v>
      </c>
      <c r="O11" s="4" t="s">
        <v>24</v>
      </c>
      <c r="P11" s="4" t="s">
        <v>24</v>
      </c>
      <c r="Q11" s="4" t="s">
        <v>72</v>
      </c>
      <c r="R11" s="4" t="s">
        <v>72</v>
      </c>
      <c r="S11" s="4" t="s">
        <v>24</v>
      </c>
      <c r="T11" s="4" t="s">
        <v>72</v>
      </c>
      <c r="U11" s="4" t="s">
        <v>24</v>
      </c>
      <c r="V11" s="4" t="s">
        <v>24</v>
      </c>
      <c r="W11" s="4" t="s">
        <v>24</v>
      </c>
    </row>
    <row r="12" spans="1:23">
      <c r="A12" t="s">
        <v>58</v>
      </c>
      <c r="B12" t="s">
        <v>58</v>
      </c>
      <c r="C12" s="4" t="s">
        <v>24</v>
      </c>
      <c r="D12" s="4" t="s">
        <v>24</v>
      </c>
      <c r="E12" s="4" t="s">
        <v>72</v>
      </c>
      <c r="F12" s="4" t="s">
        <v>72</v>
      </c>
      <c r="G12" s="4" t="s">
        <v>72</v>
      </c>
      <c r="H12" s="4" t="s">
        <v>72</v>
      </c>
      <c r="I12" s="4" t="s">
        <v>72</v>
      </c>
      <c r="J12" s="4" t="s">
        <v>72</v>
      </c>
      <c r="K12" s="4" t="s">
        <v>72</v>
      </c>
      <c r="L12" s="4" t="s">
        <v>72</v>
      </c>
      <c r="N12" s="4" t="s">
        <v>24</v>
      </c>
      <c r="O12" s="4" t="s">
        <v>24</v>
      </c>
      <c r="P12" s="4" t="s">
        <v>24</v>
      </c>
      <c r="Q12" s="4" t="s">
        <v>24</v>
      </c>
      <c r="R12" s="4" t="s">
        <v>24</v>
      </c>
      <c r="S12" s="4" t="s">
        <v>72</v>
      </c>
      <c r="T12" s="4" t="s">
        <v>24</v>
      </c>
      <c r="U12" s="4" t="s">
        <v>24</v>
      </c>
      <c r="V12" s="4" t="s">
        <v>24</v>
      </c>
      <c r="W12" s="4" t="s">
        <v>24</v>
      </c>
    </row>
    <row r="13" spans="1:23">
      <c r="A13" t="s">
        <v>57</v>
      </c>
      <c r="B13" t="s">
        <v>57</v>
      </c>
      <c r="C13" s="4" t="s">
        <v>24</v>
      </c>
      <c r="D13" s="4" t="s">
        <v>24</v>
      </c>
      <c r="E13" s="4" t="s">
        <v>72</v>
      </c>
      <c r="F13" s="4" t="s">
        <v>72</v>
      </c>
      <c r="G13" s="4" t="s">
        <v>72</v>
      </c>
      <c r="H13" s="4" t="s">
        <v>72</v>
      </c>
      <c r="I13" s="4" t="s">
        <v>72</v>
      </c>
      <c r="J13" s="4" t="s">
        <v>72</v>
      </c>
      <c r="K13" s="4" t="s">
        <v>72</v>
      </c>
      <c r="L13" s="4" t="s">
        <v>72</v>
      </c>
      <c r="N13" s="4" t="s">
        <v>24</v>
      </c>
      <c r="O13" s="4" t="s">
        <v>24</v>
      </c>
      <c r="P13" s="4" t="s">
        <v>24</v>
      </c>
      <c r="Q13" s="4" t="s">
        <v>24</v>
      </c>
      <c r="R13" s="4" t="s">
        <v>24</v>
      </c>
      <c r="S13" s="4" t="s">
        <v>72</v>
      </c>
      <c r="T13" s="4" t="s">
        <v>24</v>
      </c>
      <c r="U13" s="4" t="s">
        <v>24</v>
      </c>
      <c r="V13" s="4" t="s">
        <v>24</v>
      </c>
      <c r="W13" s="4" t="s">
        <v>24</v>
      </c>
    </row>
    <row r="14" spans="1:23">
      <c r="A14" t="s">
        <v>61</v>
      </c>
      <c r="B14" t="s">
        <v>61</v>
      </c>
      <c r="C14" s="4" t="s">
        <v>24</v>
      </c>
      <c r="D14" s="4" t="s">
        <v>24</v>
      </c>
      <c r="E14" s="4" t="s">
        <v>72</v>
      </c>
      <c r="F14" s="4" t="s">
        <v>72</v>
      </c>
      <c r="G14" s="4" t="s">
        <v>72</v>
      </c>
      <c r="H14" s="4" t="s">
        <v>72</v>
      </c>
      <c r="I14" s="4" t="s">
        <v>72</v>
      </c>
      <c r="J14" s="4" t="s">
        <v>72</v>
      </c>
      <c r="K14" s="4" t="s">
        <v>72</v>
      </c>
      <c r="L14" s="4" t="s">
        <v>72</v>
      </c>
      <c r="N14" s="4" t="s">
        <v>24</v>
      </c>
      <c r="O14" s="4" t="s">
        <v>24</v>
      </c>
      <c r="P14" s="4" t="s">
        <v>24</v>
      </c>
      <c r="Q14" s="4" t="s">
        <v>72</v>
      </c>
      <c r="R14" s="4" t="s">
        <v>24</v>
      </c>
      <c r="S14" s="4" t="s">
        <v>72</v>
      </c>
      <c r="T14" s="4" t="s">
        <v>24</v>
      </c>
      <c r="U14" s="4" t="s">
        <v>24</v>
      </c>
      <c r="V14" s="4" t="s">
        <v>24</v>
      </c>
      <c r="W14" s="4" t="s">
        <v>24</v>
      </c>
    </row>
    <row r="15" spans="1:23">
      <c r="A15" t="s">
        <v>62</v>
      </c>
      <c r="B15" t="s">
        <v>62</v>
      </c>
      <c r="C15" s="4" t="s">
        <v>24</v>
      </c>
      <c r="D15" s="4" t="s">
        <v>24</v>
      </c>
      <c r="E15" s="4" t="s">
        <v>72</v>
      </c>
      <c r="F15" s="4" t="s">
        <v>72</v>
      </c>
      <c r="G15" s="4" t="s">
        <v>72</v>
      </c>
      <c r="H15" s="4" t="s">
        <v>72</v>
      </c>
      <c r="I15" s="4" t="s">
        <v>72</v>
      </c>
      <c r="J15" s="4" t="s">
        <v>72</v>
      </c>
      <c r="K15" s="4" t="s">
        <v>72</v>
      </c>
      <c r="L15" s="4" t="s">
        <v>72</v>
      </c>
      <c r="N15" s="4" t="s">
        <v>24</v>
      </c>
      <c r="O15" s="4" t="s">
        <v>24</v>
      </c>
      <c r="P15" s="4" t="s">
        <v>24</v>
      </c>
      <c r="Q15" s="4" t="s">
        <v>72</v>
      </c>
      <c r="R15" s="4" t="s">
        <v>24</v>
      </c>
      <c r="S15" s="4" t="s">
        <v>72</v>
      </c>
      <c r="T15" s="4" t="s">
        <v>24</v>
      </c>
      <c r="U15" s="4" t="s">
        <v>24</v>
      </c>
      <c r="V15" s="4" t="s">
        <v>24</v>
      </c>
      <c r="W15" s="4" t="s">
        <v>24</v>
      </c>
    </row>
    <row r="16" spans="1:23">
      <c r="A16" t="s">
        <v>60</v>
      </c>
      <c r="B16" t="s">
        <v>60</v>
      </c>
      <c r="C16" s="4" t="s">
        <v>24</v>
      </c>
      <c r="D16" s="4" t="s">
        <v>24</v>
      </c>
      <c r="E16" s="4" t="s">
        <v>72</v>
      </c>
      <c r="F16" s="4" t="s">
        <v>72</v>
      </c>
      <c r="G16" s="4" t="s">
        <v>72</v>
      </c>
      <c r="H16" s="4" t="s">
        <v>72</v>
      </c>
      <c r="I16" s="4" t="s">
        <v>72</v>
      </c>
      <c r="J16" s="4" t="s">
        <v>72</v>
      </c>
      <c r="K16" s="4" t="s">
        <v>72</v>
      </c>
      <c r="L16" s="4" t="s">
        <v>72</v>
      </c>
      <c r="N16" s="4" t="s">
        <v>24</v>
      </c>
      <c r="O16" s="4" t="s">
        <v>24</v>
      </c>
      <c r="P16" s="4" t="s">
        <v>24</v>
      </c>
      <c r="Q16" s="4" t="s">
        <v>72</v>
      </c>
      <c r="R16" s="4" t="s">
        <v>24</v>
      </c>
      <c r="S16" s="4" t="s">
        <v>72</v>
      </c>
      <c r="T16" s="4" t="s">
        <v>24</v>
      </c>
      <c r="U16" s="4" t="s">
        <v>24</v>
      </c>
      <c r="V16" s="4" t="s">
        <v>24</v>
      </c>
      <c r="W16" s="4" t="s">
        <v>24</v>
      </c>
    </row>
    <row r="17" spans="1:23">
      <c r="A17" t="s">
        <v>63</v>
      </c>
      <c r="B17" t="s">
        <v>63</v>
      </c>
      <c r="C17" s="4" t="s">
        <v>24</v>
      </c>
      <c r="D17" s="4" t="s">
        <v>24</v>
      </c>
      <c r="E17" s="4" t="s">
        <v>72</v>
      </c>
      <c r="F17" s="4" t="s">
        <v>72</v>
      </c>
      <c r="G17" s="4" t="s">
        <v>72</v>
      </c>
      <c r="H17" s="4" t="s">
        <v>72</v>
      </c>
      <c r="I17" s="4" t="s">
        <v>72</v>
      </c>
      <c r="J17" s="4" t="s">
        <v>72</v>
      </c>
      <c r="K17" s="4" t="s">
        <v>72</v>
      </c>
      <c r="L17" s="4" t="s">
        <v>72</v>
      </c>
      <c r="N17" s="4" t="s">
        <v>24</v>
      </c>
      <c r="O17" s="4" t="s">
        <v>24</v>
      </c>
      <c r="P17" s="4" t="s">
        <v>24</v>
      </c>
      <c r="Q17" s="4" t="s">
        <v>24</v>
      </c>
      <c r="R17" s="4" t="s">
        <v>24</v>
      </c>
      <c r="S17" s="4" t="s">
        <v>24</v>
      </c>
      <c r="T17" s="4" t="s">
        <v>24</v>
      </c>
      <c r="U17" s="4" t="s">
        <v>72</v>
      </c>
      <c r="V17" s="4" t="s">
        <v>24</v>
      </c>
      <c r="W17" s="4" t="s">
        <v>24</v>
      </c>
    </row>
    <row r="18" spans="1:23">
      <c r="A18" t="s">
        <v>64</v>
      </c>
      <c r="B18" t="s">
        <v>64</v>
      </c>
      <c r="C18" s="4" t="s">
        <v>24</v>
      </c>
      <c r="D18" s="4" t="s">
        <v>24</v>
      </c>
      <c r="E18" s="4" t="s">
        <v>72</v>
      </c>
      <c r="F18" s="4" t="s">
        <v>72</v>
      </c>
      <c r="G18" s="4" t="s">
        <v>72</v>
      </c>
      <c r="H18" s="4" t="s">
        <v>72</v>
      </c>
      <c r="I18" s="4" t="s">
        <v>72</v>
      </c>
      <c r="J18" s="4" t="s">
        <v>72</v>
      </c>
      <c r="K18" s="4" t="s">
        <v>72</v>
      </c>
      <c r="L18" s="4" t="s">
        <v>72</v>
      </c>
      <c r="N18" s="4" t="s">
        <v>24</v>
      </c>
      <c r="O18" s="4" t="s">
        <v>24</v>
      </c>
      <c r="P18" s="4" t="s">
        <v>24</v>
      </c>
      <c r="Q18" s="4" t="s">
        <v>24</v>
      </c>
      <c r="R18" s="4" t="s">
        <v>24</v>
      </c>
      <c r="S18" s="4" t="s">
        <v>24</v>
      </c>
      <c r="T18" s="4" t="s">
        <v>24</v>
      </c>
      <c r="U18" s="4" t="s">
        <v>72</v>
      </c>
      <c r="V18" s="4" t="s">
        <v>24</v>
      </c>
      <c r="W18" s="4" t="s">
        <v>24</v>
      </c>
    </row>
    <row r="19" spans="1:23">
      <c r="A19" t="s">
        <v>65</v>
      </c>
      <c r="B19" t="s">
        <v>65</v>
      </c>
      <c r="C19" s="4" t="s">
        <v>24</v>
      </c>
      <c r="D19" s="4" t="s">
        <v>24</v>
      </c>
      <c r="E19" s="4" t="s">
        <v>72</v>
      </c>
      <c r="F19" s="4" t="s">
        <v>72</v>
      </c>
      <c r="G19" s="4" t="s">
        <v>72</v>
      </c>
      <c r="H19" s="4" t="s">
        <v>72</v>
      </c>
      <c r="I19" s="4" t="s">
        <v>72</v>
      </c>
      <c r="J19" s="4" t="s">
        <v>72</v>
      </c>
      <c r="K19" s="4" t="s">
        <v>72</v>
      </c>
      <c r="L19" s="4" t="s">
        <v>72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  <c r="U19" s="4" t="s">
        <v>24</v>
      </c>
      <c r="V19" s="4" t="s">
        <v>72</v>
      </c>
      <c r="W19" s="4" t="s">
        <v>24</v>
      </c>
    </row>
    <row r="20" spans="1:23">
      <c r="A20" t="s">
        <v>68</v>
      </c>
      <c r="B20" t="s">
        <v>68</v>
      </c>
      <c r="C20" s="4" t="s">
        <v>24</v>
      </c>
      <c r="D20" s="4" t="s">
        <v>24</v>
      </c>
      <c r="E20" s="4" t="s">
        <v>72</v>
      </c>
      <c r="F20" s="4" t="s">
        <v>72</v>
      </c>
      <c r="G20" s="4" t="s">
        <v>72</v>
      </c>
      <c r="H20" s="4" t="s">
        <v>72</v>
      </c>
      <c r="I20" s="4" t="s">
        <v>72</v>
      </c>
      <c r="J20" s="4" t="s">
        <v>72</v>
      </c>
      <c r="K20" s="4" t="s">
        <v>72</v>
      </c>
      <c r="L20" s="4" t="s">
        <v>72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  <c r="T20" s="4" t="s">
        <v>24</v>
      </c>
      <c r="U20" s="4" t="s">
        <v>72</v>
      </c>
      <c r="V20" s="4" t="s">
        <v>24</v>
      </c>
      <c r="W20" s="4" t="s">
        <v>24</v>
      </c>
    </row>
    <row r="21" spans="1:23">
      <c r="A21" t="s">
        <v>69</v>
      </c>
      <c r="B21" t="s">
        <v>69</v>
      </c>
      <c r="C21" s="4" t="s">
        <v>24</v>
      </c>
      <c r="D21" s="4" t="s">
        <v>24</v>
      </c>
      <c r="E21" s="4" t="s">
        <v>72</v>
      </c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  <c r="N21" s="4" t="s">
        <v>24</v>
      </c>
      <c r="O21" s="4" t="s">
        <v>24</v>
      </c>
      <c r="P21" s="4" t="s">
        <v>24</v>
      </c>
      <c r="Q21" s="4" t="s">
        <v>24</v>
      </c>
      <c r="R21" s="4" t="s">
        <v>24</v>
      </c>
      <c r="S21" s="4" t="s">
        <v>24</v>
      </c>
      <c r="T21" s="4" t="s">
        <v>24</v>
      </c>
      <c r="U21" s="4" t="s">
        <v>72</v>
      </c>
      <c r="V21" s="4" t="s">
        <v>24</v>
      </c>
      <c r="W21" s="4" t="s">
        <v>24</v>
      </c>
    </row>
    <row r="22" spans="1:23">
      <c r="A22" t="s">
        <v>70</v>
      </c>
      <c r="B22" t="s">
        <v>70</v>
      </c>
      <c r="C22" s="4" t="s">
        <v>24</v>
      </c>
      <c r="D22" s="4" t="s">
        <v>24</v>
      </c>
      <c r="E22" s="4" t="s">
        <v>72</v>
      </c>
      <c r="F22" s="4" t="s">
        <v>72</v>
      </c>
      <c r="G22" s="4" t="s">
        <v>72</v>
      </c>
      <c r="H22" s="4" t="s">
        <v>72</v>
      </c>
      <c r="I22" s="4" t="s">
        <v>72</v>
      </c>
      <c r="J22" s="4" t="s">
        <v>72</v>
      </c>
      <c r="K22" s="4" t="s">
        <v>72</v>
      </c>
      <c r="L22" s="4" t="s">
        <v>72</v>
      </c>
      <c r="N22" s="4" t="s">
        <v>24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24</v>
      </c>
      <c r="T22" s="4" t="s">
        <v>24</v>
      </c>
      <c r="U22" s="4" t="s">
        <v>72</v>
      </c>
      <c r="V22" s="4" t="s">
        <v>24</v>
      </c>
      <c r="W22" s="4" t="s">
        <v>72</v>
      </c>
    </row>
    <row r="23" spans="1:23">
      <c r="A23" t="s">
        <v>71</v>
      </c>
      <c r="B23" t="s">
        <v>71</v>
      </c>
      <c r="C23" s="4" t="s">
        <v>24</v>
      </c>
      <c r="D23" s="4" t="s">
        <v>24</v>
      </c>
      <c r="E23" s="4" t="s">
        <v>72</v>
      </c>
      <c r="F23" s="4" t="s">
        <v>72</v>
      </c>
      <c r="G23" s="4" t="s">
        <v>72</v>
      </c>
      <c r="H23" s="4" t="s">
        <v>72</v>
      </c>
      <c r="I23" s="4" t="s">
        <v>72</v>
      </c>
      <c r="J23" s="4" t="s">
        <v>72</v>
      </c>
      <c r="K23" s="4" t="s">
        <v>72</v>
      </c>
      <c r="L23" s="4" t="s">
        <v>72</v>
      </c>
      <c r="N23" s="4" t="s">
        <v>24</v>
      </c>
      <c r="O23" s="4" t="s">
        <v>24</v>
      </c>
      <c r="P23" s="4" t="s">
        <v>24</v>
      </c>
      <c r="Q23" s="4" t="s">
        <v>24</v>
      </c>
      <c r="R23" s="4" t="s">
        <v>24</v>
      </c>
      <c r="S23" s="4" t="s">
        <v>24</v>
      </c>
      <c r="T23" s="4" t="s">
        <v>24</v>
      </c>
      <c r="U23" s="4" t="s">
        <v>72</v>
      </c>
      <c r="V23" s="4" t="s">
        <v>24</v>
      </c>
      <c r="W23" s="4" t="s">
        <v>72</v>
      </c>
    </row>
    <row r="24" spans="1:23">
      <c r="A24" t="s">
        <v>66</v>
      </c>
      <c r="B24" t="s">
        <v>66</v>
      </c>
      <c r="C24" s="4" t="s">
        <v>24</v>
      </c>
      <c r="D24" s="4" t="s">
        <v>24</v>
      </c>
      <c r="E24" s="4" t="s">
        <v>72</v>
      </c>
      <c r="F24" s="4" t="s">
        <v>72</v>
      </c>
      <c r="G24" s="4" t="s">
        <v>72</v>
      </c>
      <c r="H24" s="4" t="s">
        <v>72</v>
      </c>
      <c r="I24" s="4" t="s">
        <v>72</v>
      </c>
      <c r="J24" s="4" t="s">
        <v>72</v>
      </c>
      <c r="K24" s="4" t="s">
        <v>72</v>
      </c>
      <c r="L24" s="4" t="s">
        <v>72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24</v>
      </c>
      <c r="U24" s="4" t="s">
        <v>72</v>
      </c>
      <c r="V24" s="4" t="s">
        <v>24</v>
      </c>
      <c r="W24" s="4" t="s">
        <v>72</v>
      </c>
    </row>
    <row r="25" spans="1:23">
      <c r="A25" t="s">
        <v>67</v>
      </c>
      <c r="B25" t="s">
        <v>67</v>
      </c>
      <c r="C25" s="4" t="s">
        <v>72</v>
      </c>
      <c r="D25" s="4" t="s">
        <v>72</v>
      </c>
      <c r="E25" s="4" t="s">
        <v>24</v>
      </c>
      <c r="F25" s="4" t="s">
        <v>72</v>
      </c>
      <c r="G25" s="4" t="s">
        <v>24</v>
      </c>
      <c r="H25" s="4" t="s">
        <v>72</v>
      </c>
      <c r="I25" s="4" t="s">
        <v>24</v>
      </c>
      <c r="J25" s="4" t="s">
        <v>72</v>
      </c>
      <c r="K25" s="4" t="s">
        <v>24</v>
      </c>
      <c r="L25" s="4" t="s">
        <v>24</v>
      </c>
      <c r="N25" s="4" t="s">
        <v>24</v>
      </c>
      <c r="O25" s="4" t="s">
        <v>72</v>
      </c>
      <c r="P25" s="4" t="s">
        <v>24</v>
      </c>
      <c r="Q25" s="4" t="s">
        <v>24</v>
      </c>
      <c r="R25" s="4" t="s">
        <v>24</v>
      </c>
      <c r="S25" s="4" t="s">
        <v>72</v>
      </c>
      <c r="T25" s="4" t="s">
        <v>24</v>
      </c>
      <c r="U25" s="4" t="s">
        <v>24</v>
      </c>
      <c r="V25" s="4" t="s">
        <v>24</v>
      </c>
      <c r="W25" s="4" t="s">
        <v>24</v>
      </c>
    </row>
  </sheetData>
  <conditionalFormatting sqref="C10">
    <cfRule type="cellIs" dxfId="4231" priority="157" operator="equal">
      <formula>"Y"</formula>
    </cfRule>
  </conditionalFormatting>
  <conditionalFormatting sqref="C11">
    <cfRule type="cellIs" dxfId="4230" priority="177" operator="equal">
      <formula>"Y"</formula>
    </cfRule>
  </conditionalFormatting>
  <conditionalFormatting sqref="C12">
    <cfRule type="cellIs" dxfId="4229" priority="197" operator="equal">
      <formula>"Y"</formula>
    </cfRule>
  </conditionalFormatting>
  <conditionalFormatting sqref="C13">
    <cfRule type="cellIs" dxfId="4228" priority="217" operator="equal">
      <formula>"Y"</formula>
    </cfRule>
  </conditionalFormatting>
  <conditionalFormatting sqref="C14">
    <cfRule type="cellIs" dxfId="4227" priority="237" operator="equal">
      <formula>"Y"</formula>
    </cfRule>
  </conditionalFormatting>
  <conditionalFormatting sqref="C15">
    <cfRule type="cellIs" dxfId="4226" priority="257" operator="equal">
      <formula>"Y"</formula>
    </cfRule>
  </conditionalFormatting>
  <conditionalFormatting sqref="C16">
    <cfRule type="cellIs" dxfId="4225" priority="277" operator="equal">
      <formula>"Y"</formula>
    </cfRule>
  </conditionalFormatting>
  <conditionalFormatting sqref="C17">
    <cfRule type="cellIs" dxfId="4224" priority="297" operator="equal">
      <formula>"Y"</formula>
    </cfRule>
  </conditionalFormatting>
  <conditionalFormatting sqref="C18">
    <cfRule type="cellIs" dxfId="4223" priority="317" operator="equal">
      <formula>"Y"</formula>
    </cfRule>
  </conditionalFormatting>
  <conditionalFormatting sqref="C19">
    <cfRule type="cellIs" dxfId="4222" priority="337" operator="equal">
      <formula>"Y"</formula>
    </cfRule>
  </conditionalFormatting>
  <conditionalFormatting sqref="C20">
    <cfRule type="cellIs" dxfId="4221" priority="357" operator="equal">
      <formula>"Y"</formula>
    </cfRule>
  </conditionalFormatting>
  <conditionalFormatting sqref="C21">
    <cfRule type="cellIs" dxfId="4220" priority="377" operator="equal">
      <formula>"Y"</formula>
    </cfRule>
  </conditionalFormatting>
  <conditionalFormatting sqref="C22">
    <cfRule type="cellIs" dxfId="4219" priority="397" operator="equal">
      <formula>"Y"</formula>
    </cfRule>
  </conditionalFormatting>
  <conditionalFormatting sqref="C23">
    <cfRule type="cellIs" dxfId="4218" priority="417" operator="equal">
      <formula>"Y"</formula>
    </cfRule>
  </conditionalFormatting>
  <conditionalFormatting sqref="C24">
    <cfRule type="cellIs" dxfId="4217" priority="437" operator="equal">
      <formula>"Y"</formula>
    </cfRule>
  </conditionalFormatting>
  <conditionalFormatting sqref="C25">
    <cfRule type="cellIs" dxfId="4216" priority="457" operator="equal">
      <formula>"Y"</formula>
    </cfRule>
  </conditionalFormatting>
  <conditionalFormatting sqref="C3">
    <cfRule type="cellIs" dxfId="4215" priority="17" operator="equal">
      <formula>"Y"</formula>
    </cfRule>
  </conditionalFormatting>
  <conditionalFormatting sqref="C4">
    <cfRule type="cellIs" dxfId="4214" priority="37" operator="equal">
      <formula>"Y"</formula>
    </cfRule>
  </conditionalFormatting>
  <conditionalFormatting sqref="C5">
    <cfRule type="cellIs" dxfId="4213" priority="57" operator="equal">
      <formula>"Y"</formula>
    </cfRule>
  </conditionalFormatting>
  <conditionalFormatting sqref="C6">
    <cfRule type="cellIs" dxfId="4212" priority="77" operator="equal">
      <formula>"Y"</formula>
    </cfRule>
  </conditionalFormatting>
  <conditionalFormatting sqref="C7">
    <cfRule type="cellIs" dxfId="4211" priority="97" operator="equal">
      <formula>"Y"</formula>
    </cfRule>
  </conditionalFormatting>
  <conditionalFormatting sqref="C8">
    <cfRule type="cellIs" dxfId="4210" priority="117" operator="equal">
      <formula>"Y"</formula>
    </cfRule>
  </conditionalFormatting>
  <conditionalFormatting sqref="C9">
    <cfRule type="cellIs" dxfId="4209" priority="137" operator="equal">
      <formula>"Y"</formula>
    </cfRule>
  </conditionalFormatting>
  <conditionalFormatting sqref="D10">
    <cfRule type="cellIs" dxfId="4208" priority="158" operator="equal">
      <formula>"Y"</formula>
    </cfRule>
  </conditionalFormatting>
  <conditionalFormatting sqref="D11">
    <cfRule type="cellIs" dxfId="4207" priority="178" operator="equal">
      <formula>"Y"</formula>
    </cfRule>
  </conditionalFormatting>
  <conditionalFormatting sqref="D12">
    <cfRule type="cellIs" dxfId="4206" priority="198" operator="equal">
      <formula>"Y"</formula>
    </cfRule>
  </conditionalFormatting>
  <conditionalFormatting sqref="D13">
    <cfRule type="cellIs" dxfId="4205" priority="218" operator="equal">
      <formula>"Y"</formula>
    </cfRule>
  </conditionalFormatting>
  <conditionalFormatting sqref="D14">
    <cfRule type="cellIs" dxfId="4204" priority="238" operator="equal">
      <formula>"Y"</formula>
    </cfRule>
  </conditionalFormatting>
  <conditionalFormatting sqref="D15">
    <cfRule type="cellIs" dxfId="4203" priority="258" operator="equal">
      <formula>"Y"</formula>
    </cfRule>
  </conditionalFormatting>
  <conditionalFormatting sqref="D16">
    <cfRule type="cellIs" dxfId="4202" priority="278" operator="equal">
      <formula>"Y"</formula>
    </cfRule>
  </conditionalFormatting>
  <conditionalFormatting sqref="D17">
    <cfRule type="cellIs" dxfId="4201" priority="298" operator="equal">
      <formula>"Y"</formula>
    </cfRule>
  </conditionalFormatting>
  <conditionalFormatting sqref="D18">
    <cfRule type="cellIs" dxfId="4200" priority="318" operator="equal">
      <formula>"Y"</formula>
    </cfRule>
  </conditionalFormatting>
  <conditionalFormatting sqref="D19">
    <cfRule type="cellIs" dxfId="4199" priority="338" operator="equal">
      <formula>"Y"</formula>
    </cfRule>
  </conditionalFormatting>
  <conditionalFormatting sqref="D20">
    <cfRule type="cellIs" dxfId="4198" priority="358" operator="equal">
      <formula>"Y"</formula>
    </cfRule>
  </conditionalFormatting>
  <conditionalFormatting sqref="D21">
    <cfRule type="cellIs" dxfId="4197" priority="378" operator="equal">
      <formula>"Y"</formula>
    </cfRule>
  </conditionalFormatting>
  <conditionalFormatting sqref="D22">
    <cfRule type="cellIs" dxfId="4196" priority="398" operator="equal">
      <formula>"Y"</formula>
    </cfRule>
  </conditionalFormatting>
  <conditionalFormatting sqref="D23">
    <cfRule type="cellIs" dxfId="4195" priority="418" operator="equal">
      <formula>"Y"</formula>
    </cfRule>
  </conditionalFormatting>
  <conditionalFormatting sqref="D24">
    <cfRule type="cellIs" dxfId="4194" priority="438" operator="equal">
      <formula>"Y"</formula>
    </cfRule>
  </conditionalFormatting>
  <conditionalFormatting sqref="D25">
    <cfRule type="cellIs" dxfId="4193" priority="458" operator="equal">
      <formula>"Y"</formula>
    </cfRule>
  </conditionalFormatting>
  <conditionalFormatting sqref="D3">
    <cfRule type="cellIs" dxfId="4192" priority="18" operator="equal">
      <formula>"Y"</formula>
    </cfRule>
  </conditionalFormatting>
  <conditionalFormatting sqref="D4">
    <cfRule type="cellIs" dxfId="4191" priority="38" operator="equal">
      <formula>"Y"</formula>
    </cfRule>
  </conditionalFormatting>
  <conditionalFormatting sqref="D5">
    <cfRule type="cellIs" dxfId="4190" priority="58" operator="equal">
      <formula>"Y"</formula>
    </cfRule>
  </conditionalFormatting>
  <conditionalFormatting sqref="D6">
    <cfRule type="cellIs" dxfId="4189" priority="78" operator="equal">
      <formula>"Y"</formula>
    </cfRule>
  </conditionalFormatting>
  <conditionalFormatting sqref="D7">
    <cfRule type="cellIs" dxfId="4188" priority="98" operator="equal">
      <formula>"Y"</formula>
    </cfRule>
  </conditionalFormatting>
  <conditionalFormatting sqref="D8">
    <cfRule type="cellIs" dxfId="4187" priority="118" operator="equal">
      <formula>"Y"</formula>
    </cfRule>
  </conditionalFormatting>
  <conditionalFormatting sqref="D9">
    <cfRule type="cellIs" dxfId="4186" priority="138" operator="equal">
      <formula>"Y"</formula>
    </cfRule>
  </conditionalFormatting>
  <conditionalFormatting sqref="E10">
    <cfRule type="cellIs" dxfId="4185" priority="159" operator="equal">
      <formula>"Y"</formula>
    </cfRule>
  </conditionalFormatting>
  <conditionalFormatting sqref="E11">
    <cfRule type="cellIs" dxfId="4184" priority="179" operator="equal">
      <formula>"Y"</formula>
    </cfRule>
  </conditionalFormatting>
  <conditionalFormatting sqref="E12">
    <cfRule type="cellIs" dxfId="4183" priority="199" operator="equal">
      <formula>"Y"</formula>
    </cfRule>
  </conditionalFormatting>
  <conditionalFormatting sqref="E13">
    <cfRule type="cellIs" dxfId="4182" priority="219" operator="equal">
      <formula>"Y"</formula>
    </cfRule>
  </conditionalFormatting>
  <conditionalFormatting sqref="E14">
    <cfRule type="cellIs" dxfId="4181" priority="239" operator="equal">
      <formula>"Y"</formula>
    </cfRule>
  </conditionalFormatting>
  <conditionalFormatting sqref="E17">
    <cfRule type="cellIs" dxfId="4180" priority="299" operator="equal">
      <formula>"Y"</formula>
    </cfRule>
  </conditionalFormatting>
  <conditionalFormatting sqref="E18">
    <cfRule type="cellIs" dxfId="4179" priority="319" operator="equal">
      <formula>"Y"</formula>
    </cfRule>
  </conditionalFormatting>
  <conditionalFormatting sqref="E19">
    <cfRule type="cellIs" dxfId="4178" priority="339" operator="equal">
      <formula>"Y"</formula>
    </cfRule>
  </conditionalFormatting>
  <conditionalFormatting sqref="E20">
    <cfRule type="cellIs" dxfId="4177" priority="359" operator="equal">
      <formula>"Y"</formula>
    </cfRule>
  </conditionalFormatting>
  <conditionalFormatting sqref="E21">
    <cfRule type="cellIs" dxfId="4176" priority="379" operator="equal">
      <formula>"Y"</formula>
    </cfRule>
  </conditionalFormatting>
  <conditionalFormatting sqref="E22">
    <cfRule type="cellIs" dxfId="4175" priority="399" operator="equal">
      <formula>"Y"</formula>
    </cfRule>
  </conditionalFormatting>
  <conditionalFormatting sqref="E23">
    <cfRule type="cellIs" dxfId="4174" priority="419" operator="equal">
      <formula>"Y"</formula>
    </cfRule>
  </conditionalFormatting>
  <conditionalFormatting sqref="E24">
    <cfRule type="cellIs" dxfId="4173" priority="439" operator="equal">
      <formula>"Y"</formula>
    </cfRule>
  </conditionalFormatting>
  <conditionalFormatting sqref="E25">
    <cfRule type="cellIs" dxfId="4172" priority="459" operator="equal">
      <formula>"Y"</formula>
    </cfRule>
  </conditionalFormatting>
  <conditionalFormatting sqref="E3">
    <cfRule type="cellIs" dxfId="4171" priority="19" operator="equal">
      <formula>"Y"</formula>
    </cfRule>
  </conditionalFormatting>
  <conditionalFormatting sqref="E4">
    <cfRule type="cellIs" dxfId="4170" priority="39" operator="equal">
      <formula>"Y"</formula>
    </cfRule>
  </conditionalFormatting>
  <conditionalFormatting sqref="E5">
    <cfRule type="cellIs" dxfId="4169" priority="59" operator="equal">
      <formula>"Y"</formula>
    </cfRule>
  </conditionalFormatting>
  <conditionalFormatting sqref="E6">
    <cfRule type="cellIs" dxfId="4168" priority="79" operator="equal">
      <formula>"Y"</formula>
    </cfRule>
  </conditionalFormatting>
  <conditionalFormatting sqref="E7">
    <cfRule type="cellIs" dxfId="4167" priority="99" operator="equal">
      <formula>"Y"</formula>
    </cfRule>
  </conditionalFormatting>
  <conditionalFormatting sqref="E8">
    <cfRule type="cellIs" dxfId="4166" priority="119" operator="equal">
      <formula>"Y"</formula>
    </cfRule>
  </conditionalFormatting>
  <conditionalFormatting sqref="E9">
    <cfRule type="cellIs" dxfId="4165" priority="139" operator="equal">
      <formula>"Y"</formula>
    </cfRule>
  </conditionalFormatting>
  <conditionalFormatting sqref="F10">
    <cfRule type="cellIs" dxfId="4164" priority="160" operator="equal">
      <formula>"Y"</formula>
    </cfRule>
  </conditionalFormatting>
  <conditionalFormatting sqref="F11">
    <cfRule type="cellIs" dxfId="4163" priority="180" operator="equal">
      <formula>"Y"</formula>
    </cfRule>
  </conditionalFormatting>
  <conditionalFormatting sqref="F12">
    <cfRule type="cellIs" dxfId="4162" priority="200" operator="equal">
      <formula>"Y"</formula>
    </cfRule>
  </conditionalFormatting>
  <conditionalFormatting sqref="F13">
    <cfRule type="cellIs" dxfId="4161" priority="220" operator="equal">
      <formula>"Y"</formula>
    </cfRule>
  </conditionalFormatting>
  <conditionalFormatting sqref="F14">
    <cfRule type="cellIs" dxfId="4160" priority="240" operator="equal">
      <formula>"Y"</formula>
    </cfRule>
  </conditionalFormatting>
  <conditionalFormatting sqref="F17">
    <cfRule type="cellIs" dxfId="4159" priority="300" operator="equal">
      <formula>"Y"</formula>
    </cfRule>
  </conditionalFormatting>
  <conditionalFormatting sqref="F18">
    <cfRule type="cellIs" dxfId="4158" priority="320" operator="equal">
      <formula>"Y"</formula>
    </cfRule>
  </conditionalFormatting>
  <conditionalFormatting sqref="F19">
    <cfRule type="cellIs" dxfId="4157" priority="340" operator="equal">
      <formula>"Y"</formula>
    </cfRule>
  </conditionalFormatting>
  <conditionalFormatting sqref="F20">
    <cfRule type="cellIs" dxfId="4156" priority="360" operator="equal">
      <formula>"Y"</formula>
    </cfRule>
  </conditionalFormatting>
  <conditionalFormatting sqref="F21">
    <cfRule type="cellIs" dxfId="4155" priority="380" operator="equal">
      <formula>"Y"</formula>
    </cfRule>
  </conditionalFormatting>
  <conditionalFormatting sqref="F22">
    <cfRule type="cellIs" dxfId="4154" priority="400" operator="equal">
      <formula>"Y"</formula>
    </cfRule>
  </conditionalFormatting>
  <conditionalFormatting sqref="F23">
    <cfRule type="cellIs" dxfId="4153" priority="420" operator="equal">
      <formula>"Y"</formula>
    </cfRule>
  </conditionalFormatting>
  <conditionalFormatting sqref="F24">
    <cfRule type="cellIs" dxfId="4152" priority="440" operator="equal">
      <formula>"Y"</formula>
    </cfRule>
  </conditionalFormatting>
  <conditionalFormatting sqref="F25">
    <cfRule type="cellIs" dxfId="4151" priority="460" operator="equal">
      <formula>"Y"</formula>
    </cfRule>
  </conditionalFormatting>
  <conditionalFormatting sqref="F3">
    <cfRule type="cellIs" dxfId="4150" priority="20" operator="equal">
      <formula>"Y"</formula>
    </cfRule>
  </conditionalFormatting>
  <conditionalFormatting sqref="F4">
    <cfRule type="cellIs" dxfId="4149" priority="40" operator="equal">
      <formula>"Y"</formula>
    </cfRule>
  </conditionalFormatting>
  <conditionalFormatting sqref="F5">
    <cfRule type="cellIs" dxfId="4148" priority="60" operator="equal">
      <formula>"Y"</formula>
    </cfRule>
  </conditionalFormatting>
  <conditionalFormatting sqref="F6">
    <cfRule type="cellIs" dxfId="4147" priority="80" operator="equal">
      <formula>"Y"</formula>
    </cfRule>
  </conditionalFormatting>
  <conditionalFormatting sqref="F7">
    <cfRule type="cellIs" dxfId="4146" priority="100" operator="equal">
      <formula>"Y"</formula>
    </cfRule>
  </conditionalFormatting>
  <conditionalFormatting sqref="F8">
    <cfRule type="cellIs" dxfId="4145" priority="120" operator="equal">
      <formula>"Y"</formula>
    </cfRule>
  </conditionalFormatting>
  <conditionalFormatting sqref="F9">
    <cfRule type="cellIs" dxfId="4144" priority="140" operator="equal">
      <formula>"Y"</formula>
    </cfRule>
  </conditionalFormatting>
  <conditionalFormatting sqref="G10">
    <cfRule type="cellIs" dxfId="4143" priority="161" operator="equal">
      <formula>"Y"</formula>
    </cfRule>
  </conditionalFormatting>
  <conditionalFormatting sqref="G11">
    <cfRule type="cellIs" dxfId="4142" priority="181" operator="equal">
      <formula>"Y"</formula>
    </cfRule>
  </conditionalFormatting>
  <conditionalFormatting sqref="G12">
    <cfRule type="cellIs" dxfId="4141" priority="201" operator="equal">
      <formula>"Y"</formula>
    </cfRule>
  </conditionalFormatting>
  <conditionalFormatting sqref="G13">
    <cfRule type="cellIs" dxfId="4140" priority="221" operator="equal">
      <formula>"Y"</formula>
    </cfRule>
  </conditionalFormatting>
  <conditionalFormatting sqref="G14">
    <cfRule type="cellIs" dxfId="4139" priority="241" operator="equal">
      <formula>"Y"</formula>
    </cfRule>
  </conditionalFormatting>
  <conditionalFormatting sqref="G17">
    <cfRule type="cellIs" dxfId="4138" priority="301" operator="equal">
      <formula>"Y"</formula>
    </cfRule>
  </conditionalFormatting>
  <conditionalFormatting sqref="G18">
    <cfRule type="cellIs" dxfId="4137" priority="321" operator="equal">
      <formula>"Y"</formula>
    </cfRule>
  </conditionalFormatting>
  <conditionalFormatting sqref="G19">
    <cfRule type="cellIs" dxfId="4136" priority="341" operator="equal">
      <formula>"Y"</formula>
    </cfRule>
  </conditionalFormatting>
  <conditionalFormatting sqref="G20">
    <cfRule type="cellIs" dxfId="4135" priority="361" operator="equal">
      <formula>"Y"</formula>
    </cfRule>
  </conditionalFormatting>
  <conditionalFormatting sqref="G21">
    <cfRule type="cellIs" dxfId="4134" priority="381" operator="equal">
      <formula>"Y"</formula>
    </cfRule>
  </conditionalFormatting>
  <conditionalFormatting sqref="G22">
    <cfRule type="cellIs" dxfId="4133" priority="401" operator="equal">
      <formula>"Y"</formula>
    </cfRule>
  </conditionalFormatting>
  <conditionalFormatting sqref="G23">
    <cfRule type="cellIs" dxfId="4132" priority="421" operator="equal">
      <formula>"Y"</formula>
    </cfRule>
  </conditionalFormatting>
  <conditionalFormatting sqref="G24">
    <cfRule type="cellIs" dxfId="4131" priority="441" operator="equal">
      <formula>"Y"</formula>
    </cfRule>
  </conditionalFormatting>
  <conditionalFormatting sqref="G25">
    <cfRule type="cellIs" dxfId="4130" priority="461" operator="equal">
      <formula>"Y"</formula>
    </cfRule>
  </conditionalFormatting>
  <conditionalFormatting sqref="G3">
    <cfRule type="cellIs" dxfId="4129" priority="21" operator="equal">
      <formula>"Y"</formula>
    </cfRule>
  </conditionalFormatting>
  <conditionalFormatting sqref="G4">
    <cfRule type="cellIs" dxfId="4128" priority="41" operator="equal">
      <formula>"Y"</formula>
    </cfRule>
  </conditionalFormatting>
  <conditionalFormatting sqref="G5">
    <cfRule type="cellIs" dxfId="4127" priority="61" operator="equal">
      <formula>"Y"</formula>
    </cfRule>
  </conditionalFormatting>
  <conditionalFormatting sqref="G6">
    <cfRule type="cellIs" dxfId="4126" priority="81" operator="equal">
      <formula>"Y"</formula>
    </cfRule>
  </conditionalFormatting>
  <conditionalFormatting sqref="G7">
    <cfRule type="cellIs" dxfId="4125" priority="101" operator="equal">
      <formula>"Y"</formula>
    </cfRule>
  </conditionalFormatting>
  <conditionalFormatting sqref="G8">
    <cfRule type="cellIs" dxfId="4124" priority="121" operator="equal">
      <formula>"Y"</formula>
    </cfRule>
  </conditionalFormatting>
  <conditionalFormatting sqref="G9">
    <cfRule type="cellIs" dxfId="4123" priority="141" operator="equal">
      <formula>"Y"</formula>
    </cfRule>
  </conditionalFormatting>
  <conditionalFormatting sqref="H10">
    <cfRule type="cellIs" dxfId="4122" priority="162" operator="equal">
      <formula>"Y"</formula>
    </cfRule>
  </conditionalFormatting>
  <conditionalFormatting sqref="H11">
    <cfRule type="cellIs" dxfId="4121" priority="182" operator="equal">
      <formula>"Y"</formula>
    </cfRule>
  </conditionalFormatting>
  <conditionalFormatting sqref="H12">
    <cfRule type="cellIs" dxfId="4120" priority="202" operator="equal">
      <formula>"Y"</formula>
    </cfRule>
  </conditionalFormatting>
  <conditionalFormatting sqref="H13">
    <cfRule type="cellIs" dxfId="4119" priority="222" operator="equal">
      <formula>"Y"</formula>
    </cfRule>
  </conditionalFormatting>
  <conditionalFormatting sqref="H14">
    <cfRule type="cellIs" dxfId="4118" priority="242" operator="equal">
      <formula>"Y"</formula>
    </cfRule>
  </conditionalFormatting>
  <conditionalFormatting sqref="H17">
    <cfRule type="cellIs" dxfId="4117" priority="302" operator="equal">
      <formula>"Y"</formula>
    </cfRule>
  </conditionalFormatting>
  <conditionalFormatting sqref="H18">
    <cfRule type="cellIs" dxfId="4116" priority="322" operator="equal">
      <formula>"Y"</formula>
    </cfRule>
  </conditionalFormatting>
  <conditionalFormatting sqref="H19">
    <cfRule type="cellIs" dxfId="4115" priority="342" operator="equal">
      <formula>"Y"</formula>
    </cfRule>
  </conditionalFormatting>
  <conditionalFormatting sqref="H20">
    <cfRule type="cellIs" dxfId="4114" priority="362" operator="equal">
      <formula>"Y"</formula>
    </cfRule>
  </conditionalFormatting>
  <conditionalFormatting sqref="H21">
    <cfRule type="cellIs" dxfId="4113" priority="382" operator="equal">
      <formula>"Y"</formula>
    </cfRule>
  </conditionalFormatting>
  <conditionalFormatting sqref="H22">
    <cfRule type="cellIs" dxfId="4112" priority="402" operator="equal">
      <formula>"Y"</formula>
    </cfRule>
  </conditionalFormatting>
  <conditionalFormatting sqref="H23">
    <cfRule type="cellIs" dxfId="4111" priority="422" operator="equal">
      <formula>"Y"</formula>
    </cfRule>
  </conditionalFormatting>
  <conditionalFormatting sqref="H24">
    <cfRule type="cellIs" dxfId="4110" priority="442" operator="equal">
      <formula>"Y"</formula>
    </cfRule>
  </conditionalFormatting>
  <conditionalFormatting sqref="H25">
    <cfRule type="cellIs" dxfId="4109" priority="462" operator="equal">
      <formula>"Y"</formula>
    </cfRule>
  </conditionalFormatting>
  <conditionalFormatting sqref="H3">
    <cfRule type="cellIs" dxfId="4108" priority="22" operator="equal">
      <formula>"Y"</formula>
    </cfRule>
  </conditionalFormatting>
  <conditionalFormatting sqref="H4">
    <cfRule type="cellIs" dxfId="4107" priority="42" operator="equal">
      <formula>"Y"</formula>
    </cfRule>
  </conditionalFormatting>
  <conditionalFormatting sqref="H5">
    <cfRule type="cellIs" dxfId="4106" priority="62" operator="equal">
      <formula>"Y"</formula>
    </cfRule>
  </conditionalFormatting>
  <conditionalFormatting sqref="H6">
    <cfRule type="cellIs" dxfId="4105" priority="82" operator="equal">
      <formula>"Y"</formula>
    </cfRule>
  </conditionalFormatting>
  <conditionalFormatting sqref="H7">
    <cfRule type="cellIs" dxfId="4104" priority="102" operator="equal">
      <formula>"Y"</formula>
    </cfRule>
  </conditionalFormatting>
  <conditionalFormatting sqref="H8">
    <cfRule type="cellIs" dxfId="4103" priority="122" operator="equal">
      <formula>"Y"</formula>
    </cfRule>
  </conditionalFormatting>
  <conditionalFormatting sqref="H9">
    <cfRule type="cellIs" dxfId="4102" priority="142" operator="equal">
      <formula>"Y"</formula>
    </cfRule>
  </conditionalFormatting>
  <conditionalFormatting sqref="I10">
    <cfRule type="cellIs" dxfId="4101" priority="163" operator="equal">
      <formula>"Y"</formula>
    </cfRule>
  </conditionalFormatting>
  <conditionalFormatting sqref="I11">
    <cfRule type="cellIs" dxfId="4100" priority="183" operator="equal">
      <formula>"Y"</formula>
    </cfRule>
  </conditionalFormatting>
  <conditionalFormatting sqref="I12">
    <cfRule type="cellIs" dxfId="4099" priority="203" operator="equal">
      <formula>"Y"</formula>
    </cfRule>
  </conditionalFormatting>
  <conditionalFormatting sqref="I13">
    <cfRule type="cellIs" dxfId="4098" priority="223" operator="equal">
      <formula>"Y"</formula>
    </cfRule>
  </conditionalFormatting>
  <conditionalFormatting sqref="I14">
    <cfRule type="cellIs" dxfId="4097" priority="243" operator="equal">
      <formula>"Y"</formula>
    </cfRule>
  </conditionalFormatting>
  <conditionalFormatting sqref="I17">
    <cfRule type="cellIs" dxfId="4096" priority="303" operator="equal">
      <formula>"Y"</formula>
    </cfRule>
  </conditionalFormatting>
  <conditionalFormatting sqref="I18">
    <cfRule type="cellIs" dxfId="4095" priority="323" operator="equal">
      <formula>"Y"</formula>
    </cfRule>
  </conditionalFormatting>
  <conditionalFormatting sqref="I19">
    <cfRule type="cellIs" dxfId="4094" priority="343" operator="equal">
      <formula>"Y"</formula>
    </cfRule>
  </conditionalFormatting>
  <conditionalFormatting sqref="I20">
    <cfRule type="cellIs" dxfId="4093" priority="363" operator="equal">
      <formula>"Y"</formula>
    </cfRule>
  </conditionalFormatting>
  <conditionalFormatting sqref="I21">
    <cfRule type="cellIs" dxfId="4092" priority="383" operator="equal">
      <formula>"Y"</formula>
    </cfRule>
  </conditionalFormatting>
  <conditionalFormatting sqref="I22">
    <cfRule type="cellIs" dxfId="4091" priority="403" operator="equal">
      <formula>"Y"</formula>
    </cfRule>
  </conditionalFormatting>
  <conditionalFormatting sqref="I23">
    <cfRule type="cellIs" dxfId="4090" priority="423" operator="equal">
      <formula>"Y"</formula>
    </cfRule>
  </conditionalFormatting>
  <conditionalFormatting sqref="I24">
    <cfRule type="cellIs" dxfId="4089" priority="443" operator="equal">
      <formula>"Y"</formula>
    </cfRule>
  </conditionalFormatting>
  <conditionalFormatting sqref="I25">
    <cfRule type="cellIs" dxfId="4088" priority="463" operator="equal">
      <formula>"Y"</formula>
    </cfRule>
  </conditionalFormatting>
  <conditionalFormatting sqref="I3">
    <cfRule type="cellIs" dxfId="4087" priority="23" operator="equal">
      <formula>"Y"</formula>
    </cfRule>
  </conditionalFormatting>
  <conditionalFormatting sqref="I4">
    <cfRule type="cellIs" dxfId="4086" priority="43" operator="equal">
      <formula>"Y"</formula>
    </cfRule>
  </conditionalFormatting>
  <conditionalFormatting sqref="I5">
    <cfRule type="cellIs" dxfId="4085" priority="63" operator="equal">
      <formula>"Y"</formula>
    </cfRule>
  </conditionalFormatting>
  <conditionalFormatting sqref="I6">
    <cfRule type="cellIs" dxfId="4084" priority="83" operator="equal">
      <formula>"Y"</formula>
    </cfRule>
  </conditionalFormatting>
  <conditionalFormatting sqref="I7">
    <cfRule type="cellIs" dxfId="4083" priority="103" operator="equal">
      <formula>"Y"</formula>
    </cfRule>
  </conditionalFormatting>
  <conditionalFormatting sqref="I8">
    <cfRule type="cellIs" dxfId="4082" priority="123" operator="equal">
      <formula>"Y"</formula>
    </cfRule>
  </conditionalFormatting>
  <conditionalFormatting sqref="I9">
    <cfRule type="cellIs" dxfId="4081" priority="143" operator="equal">
      <formula>"Y"</formula>
    </cfRule>
  </conditionalFormatting>
  <conditionalFormatting sqref="J10">
    <cfRule type="cellIs" dxfId="4080" priority="164" operator="equal">
      <formula>"Y"</formula>
    </cfRule>
  </conditionalFormatting>
  <conditionalFormatting sqref="J11">
    <cfRule type="cellIs" dxfId="4079" priority="184" operator="equal">
      <formula>"Y"</formula>
    </cfRule>
  </conditionalFormatting>
  <conditionalFormatting sqref="J12">
    <cfRule type="cellIs" dxfId="4078" priority="204" operator="equal">
      <formula>"Y"</formula>
    </cfRule>
  </conditionalFormatting>
  <conditionalFormatting sqref="J13">
    <cfRule type="cellIs" dxfId="4077" priority="224" operator="equal">
      <formula>"Y"</formula>
    </cfRule>
  </conditionalFormatting>
  <conditionalFormatting sqref="J14">
    <cfRule type="cellIs" dxfId="4076" priority="244" operator="equal">
      <formula>"Y"</formula>
    </cfRule>
  </conditionalFormatting>
  <conditionalFormatting sqref="J17">
    <cfRule type="cellIs" dxfId="4075" priority="304" operator="equal">
      <formula>"Y"</formula>
    </cfRule>
  </conditionalFormatting>
  <conditionalFormatting sqref="J18">
    <cfRule type="cellIs" dxfId="4074" priority="324" operator="equal">
      <formula>"Y"</formula>
    </cfRule>
  </conditionalFormatting>
  <conditionalFormatting sqref="J19">
    <cfRule type="cellIs" dxfId="4073" priority="344" operator="equal">
      <formula>"Y"</formula>
    </cfRule>
  </conditionalFormatting>
  <conditionalFormatting sqref="J20">
    <cfRule type="cellIs" dxfId="4072" priority="364" operator="equal">
      <formula>"Y"</formula>
    </cfRule>
  </conditionalFormatting>
  <conditionalFormatting sqref="J21">
    <cfRule type="cellIs" dxfId="4071" priority="384" operator="equal">
      <formula>"Y"</formula>
    </cfRule>
  </conditionalFormatting>
  <conditionalFormatting sqref="J22">
    <cfRule type="cellIs" dxfId="4070" priority="404" operator="equal">
      <formula>"Y"</formula>
    </cfRule>
  </conditionalFormatting>
  <conditionalFormatting sqref="J23">
    <cfRule type="cellIs" dxfId="4069" priority="424" operator="equal">
      <formula>"Y"</formula>
    </cfRule>
  </conditionalFormatting>
  <conditionalFormatting sqref="J24">
    <cfRule type="cellIs" dxfId="4068" priority="444" operator="equal">
      <formula>"Y"</formula>
    </cfRule>
  </conditionalFormatting>
  <conditionalFormatting sqref="J25">
    <cfRule type="cellIs" dxfId="4067" priority="464" operator="equal">
      <formula>"Y"</formula>
    </cfRule>
  </conditionalFormatting>
  <conditionalFormatting sqref="J3">
    <cfRule type="cellIs" dxfId="4066" priority="24" operator="equal">
      <formula>"Y"</formula>
    </cfRule>
  </conditionalFormatting>
  <conditionalFormatting sqref="J4">
    <cfRule type="cellIs" dxfId="4065" priority="44" operator="equal">
      <formula>"Y"</formula>
    </cfRule>
  </conditionalFormatting>
  <conditionalFormatting sqref="J5">
    <cfRule type="cellIs" dxfId="4064" priority="64" operator="equal">
      <formula>"Y"</formula>
    </cfRule>
  </conditionalFormatting>
  <conditionalFormatting sqref="J6">
    <cfRule type="cellIs" dxfId="4063" priority="84" operator="equal">
      <formula>"Y"</formula>
    </cfRule>
  </conditionalFormatting>
  <conditionalFormatting sqref="J7">
    <cfRule type="cellIs" dxfId="4062" priority="104" operator="equal">
      <formula>"Y"</formula>
    </cfRule>
  </conditionalFormatting>
  <conditionalFormatting sqref="J8">
    <cfRule type="cellIs" dxfId="4061" priority="124" operator="equal">
      <formula>"Y"</formula>
    </cfRule>
  </conditionalFormatting>
  <conditionalFormatting sqref="J9">
    <cfRule type="cellIs" dxfId="4060" priority="144" operator="equal">
      <formula>"Y"</formula>
    </cfRule>
  </conditionalFormatting>
  <conditionalFormatting sqref="K10">
    <cfRule type="cellIs" dxfId="4059" priority="165" operator="equal">
      <formula>"Y"</formula>
    </cfRule>
  </conditionalFormatting>
  <conditionalFormatting sqref="K11">
    <cfRule type="cellIs" dxfId="4058" priority="185" operator="equal">
      <formula>"Y"</formula>
    </cfRule>
  </conditionalFormatting>
  <conditionalFormatting sqref="K12">
    <cfRule type="cellIs" dxfId="4057" priority="205" operator="equal">
      <formula>"Y"</formula>
    </cfRule>
  </conditionalFormatting>
  <conditionalFormatting sqref="K13">
    <cfRule type="cellIs" dxfId="4056" priority="225" operator="equal">
      <formula>"Y"</formula>
    </cfRule>
  </conditionalFormatting>
  <conditionalFormatting sqref="K14">
    <cfRule type="cellIs" dxfId="4055" priority="245" operator="equal">
      <formula>"Y"</formula>
    </cfRule>
  </conditionalFormatting>
  <conditionalFormatting sqref="K17">
    <cfRule type="cellIs" dxfId="4054" priority="305" operator="equal">
      <formula>"Y"</formula>
    </cfRule>
  </conditionalFormatting>
  <conditionalFormatting sqref="K18">
    <cfRule type="cellIs" dxfId="4053" priority="325" operator="equal">
      <formula>"Y"</formula>
    </cfRule>
  </conditionalFormatting>
  <conditionalFormatting sqref="K19">
    <cfRule type="cellIs" dxfId="4052" priority="345" operator="equal">
      <formula>"Y"</formula>
    </cfRule>
  </conditionalFormatting>
  <conditionalFormatting sqref="K20">
    <cfRule type="cellIs" dxfId="4051" priority="365" operator="equal">
      <formula>"Y"</formula>
    </cfRule>
  </conditionalFormatting>
  <conditionalFormatting sqref="K21">
    <cfRule type="cellIs" dxfId="4050" priority="385" operator="equal">
      <formula>"Y"</formula>
    </cfRule>
  </conditionalFormatting>
  <conditionalFormatting sqref="K22">
    <cfRule type="cellIs" dxfId="4049" priority="405" operator="equal">
      <formula>"Y"</formula>
    </cfRule>
  </conditionalFormatting>
  <conditionalFormatting sqref="K23">
    <cfRule type="cellIs" dxfId="4048" priority="425" operator="equal">
      <formula>"Y"</formula>
    </cfRule>
  </conditionalFormatting>
  <conditionalFormatting sqref="K24">
    <cfRule type="cellIs" dxfId="4047" priority="445" operator="equal">
      <formula>"Y"</formula>
    </cfRule>
  </conditionalFormatting>
  <conditionalFormatting sqref="K25">
    <cfRule type="cellIs" dxfId="4046" priority="465" operator="equal">
      <formula>"Y"</formula>
    </cfRule>
  </conditionalFormatting>
  <conditionalFormatting sqref="K3">
    <cfRule type="cellIs" dxfId="4045" priority="25" operator="equal">
      <formula>"Y"</formula>
    </cfRule>
  </conditionalFormatting>
  <conditionalFormatting sqref="K4">
    <cfRule type="cellIs" dxfId="4044" priority="45" operator="equal">
      <formula>"Y"</formula>
    </cfRule>
  </conditionalFormatting>
  <conditionalFormatting sqref="K5">
    <cfRule type="cellIs" dxfId="4043" priority="65" operator="equal">
      <formula>"Y"</formula>
    </cfRule>
  </conditionalFormatting>
  <conditionalFormatting sqref="K6">
    <cfRule type="cellIs" dxfId="4042" priority="85" operator="equal">
      <formula>"Y"</formula>
    </cfRule>
  </conditionalFormatting>
  <conditionalFormatting sqref="K7">
    <cfRule type="cellIs" dxfId="4041" priority="105" operator="equal">
      <formula>"Y"</formula>
    </cfRule>
  </conditionalFormatting>
  <conditionalFormatting sqref="K8">
    <cfRule type="cellIs" dxfId="4040" priority="125" operator="equal">
      <formula>"Y"</formula>
    </cfRule>
  </conditionalFormatting>
  <conditionalFormatting sqref="K9">
    <cfRule type="cellIs" dxfId="4039" priority="145" operator="equal">
      <formula>"Y"</formula>
    </cfRule>
  </conditionalFormatting>
  <conditionalFormatting sqref="L10">
    <cfRule type="cellIs" dxfId="4038" priority="166" operator="equal">
      <formula>"Y"</formula>
    </cfRule>
  </conditionalFormatting>
  <conditionalFormatting sqref="L11">
    <cfRule type="cellIs" dxfId="4037" priority="186" operator="equal">
      <formula>"Y"</formula>
    </cfRule>
  </conditionalFormatting>
  <conditionalFormatting sqref="L12">
    <cfRule type="cellIs" dxfId="4036" priority="206" operator="equal">
      <formula>"Y"</formula>
    </cfRule>
  </conditionalFormatting>
  <conditionalFormatting sqref="L13">
    <cfRule type="cellIs" dxfId="4035" priority="226" operator="equal">
      <formula>"Y"</formula>
    </cfRule>
  </conditionalFormatting>
  <conditionalFormatting sqref="L14">
    <cfRule type="cellIs" dxfId="4034" priority="246" operator="equal">
      <formula>"Y"</formula>
    </cfRule>
  </conditionalFormatting>
  <conditionalFormatting sqref="L17">
    <cfRule type="cellIs" dxfId="4033" priority="306" operator="equal">
      <formula>"Y"</formula>
    </cfRule>
  </conditionalFormatting>
  <conditionalFormatting sqref="L18">
    <cfRule type="cellIs" dxfId="4032" priority="326" operator="equal">
      <formula>"Y"</formula>
    </cfRule>
  </conditionalFormatting>
  <conditionalFormatting sqref="L19">
    <cfRule type="cellIs" dxfId="4031" priority="346" operator="equal">
      <formula>"Y"</formula>
    </cfRule>
  </conditionalFormatting>
  <conditionalFormatting sqref="L20">
    <cfRule type="cellIs" dxfId="4030" priority="366" operator="equal">
      <formula>"Y"</formula>
    </cfRule>
  </conditionalFormatting>
  <conditionalFormatting sqref="L21">
    <cfRule type="cellIs" dxfId="4029" priority="386" operator="equal">
      <formula>"Y"</formula>
    </cfRule>
  </conditionalFormatting>
  <conditionalFormatting sqref="L22">
    <cfRule type="cellIs" dxfId="4028" priority="406" operator="equal">
      <formula>"Y"</formula>
    </cfRule>
  </conditionalFormatting>
  <conditionalFormatting sqref="L23">
    <cfRule type="cellIs" dxfId="4027" priority="426" operator="equal">
      <formula>"Y"</formula>
    </cfRule>
  </conditionalFormatting>
  <conditionalFormatting sqref="L24">
    <cfRule type="cellIs" dxfId="4026" priority="446" operator="equal">
      <formula>"Y"</formula>
    </cfRule>
  </conditionalFormatting>
  <conditionalFormatting sqref="L25">
    <cfRule type="cellIs" dxfId="4025" priority="466" operator="equal">
      <formula>"Y"</formula>
    </cfRule>
  </conditionalFormatting>
  <conditionalFormatting sqref="L3">
    <cfRule type="cellIs" dxfId="4024" priority="26" operator="equal">
      <formula>"Y"</formula>
    </cfRule>
  </conditionalFormatting>
  <conditionalFormatting sqref="L4">
    <cfRule type="cellIs" dxfId="4023" priority="46" operator="equal">
      <formula>"Y"</formula>
    </cfRule>
  </conditionalFormatting>
  <conditionalFormatting sqref="L5">
    <cfRule type="cellIs" dxfId="4022" priority="66" operator="equal">
      <formula>"Y"</formula>
    </cfRule>
  </conditionalFormatting>
  <conditionalFormatting sqref="L6">
    <cfRule type="cellIs" dxfId="4021" priority="86" operator="equal">
      <formula>"Y"</formula>
    </cfRule>
  </conditionalFormatting>
  <conditionalFormatting sqref="L7">
    <cfRule type="cellIs" dxfId="4020" priority="106" operator="equal">
      <formula>"Y"</formula>
    </cfRule>
  </conditionalFormatting>
  <conditionalFormatting sqref="L8">
    <cfRule type="cellIs" dxfId="4019" priority="126" operator="equal">
      <formula>"Y"</formula>
    </cfRule>
  </conditionalFormatting>
  <conditionalFormatting sqref="L9">
    <cfRule type="cellIs" dxfId="4018" priority="146" operator="equal">
      <formula>"Y"</formula>
    </cfRule>
  </conditionalFormatting>
  <conditionalFormatting sqref="N3:N10">
    <cfRule type="cellIs" dxfId="4017" priority="167" operator="equal">
      <formula>"Y"</formula>
    </cfRule>
  </conditionalFormatting>
  <conditionalFormatting sqref="N11">
    <cfRule type="cellIs" dxfId="4016" priority="187" operator="equal">
      <formula>"Y"</formula>
    </cfRule>
  </conditionalFormatting>
  <conditionalFormatting sqref="N12">
    <cfRule type="cellIs" dxfId="4015" priority="207" operator="equal">
      <formula>"Y"</formula>
    </cfRule>
  </conditionalFormatting>
  <conditionalFormatting sqref="N13">
    <cfRule type="cellIs" dxfId="4014" priority="227" operator="equal">
      <formula>"Y"</formula>
    </cfRule>
  </conditionalFormatting>
  <conditionalFormatting sqref="N14">
    <cfRule type="cellIs" dxfId="4013" priority="247" operator="equal">
      <formula>"Y"</formula>
    </cfRule>
  </conditionalFormatting>
  <conditionalFormatting sqref="N15">
    <cfRule type="cellIs" dxfId="4012" priority="267" operator="equal">
      <formula>"Y"</formula>
    </cfRule>
  </conditionalFormatting>
  <conditionalFormatting sqref="N16">
    <cfRule type="cellIs" dxfId="4011" priority="287" operator="equal">
      <formula>"Y"</formula>
    </cfRule>
  </conditionalFormatting>
  <conditionalFormatting sqref="N17">
    <cfRule type="cellIs" dxfId="4010" priority="307" operator="equal">
      <formula>"Y"</formula>
    </cfRule>
  </conditionalFormatting>
  <conditionalFormatting sqref="N18">
    <cfRule type="cellIs" dxfId="4009" priority="327" operator="equal">
      <formula>"Y"</formula>
    </cfRule>
  </conditionalFormatting>
  <conditionalFormatting sqref="N19">
    <cfRule type="cellIs" dxfId="4008" priority="347" operator="equal">
      <formula>"Y"</formula>
    </cfRule>
  </conditionalFormatting>
  <conditionalFormatting sqref="N20">
    <cfRule type="cellIs" dxfId="4007" priority="367" operator="equal">
      <formula>"Y"</formula>
    </cfRule>
  </conditionalFormatting>
  <conditionalFormatting sqref="N21">
    <cfRule type="cellIs" dxfId="4006" priority="387" operator="equal">
      <formula>"Y"</formula>
    </cfRule>
  </conditionalFormatting>
  <conditionalFormatting sqref="N22">
    <cfRule type="cellIs" dxfId="4005" priority="407" operator="equal">
      <formula>"Y"</formula>
    </cfRule>
  </conditionalFormatting>
  <conditionalFormatting sqref="N23">
    <cfRule type="cellIs" dxfId="4004" priority="427" operator="equal">
      <formula>"Y"</formula>
    </cfRule>
  </conditionalFormatting>
  <conditionalFormatting sqref="N24">
    <cfRule type="cellIs" dxfId="4003" priority="447" operator="equal">
      <formula>"Y"</formula>
    </cfRule>
  </conditionalFormatting>
  <conditionalFormatting sqref="N25">
    <cfRule type="cellIs" dxfId="4002" priority="467" operator="equal">
      <formula>"Y"</formula>
    </cfRule>
  </conditionalFormatting>
  <conditionalFormatting sqref="N3:N9">
    <cfRule type="cellIs" dxfId="4001" priority="27" operator="equal">
      <formula>"Y"</formula>
    </cfRule>
  </conditionalFormatting>
  <conditionalFormatting sqref="N4">
    <cfRule type="cellIs" dxfId="4000" priority="47" operator="equal">
      <formula>"Y"</formula>
    </cfRule>
  </conditionalFormatting>
  <conditionalFormatting sqref="N5">
    <cfRule type="cellIs" dxfId="3999" priority="67" operator="equal">
      <formula>"Y"</formula>
    </cfRule>
  </conditionalFormatting>
  <conditionalFormatting sqref="N6">
    <cfRule type="cellIs" dxfId="3998" priority="87" operator="equal">
      <formula>"Y"</formula>
    </cfRule>
  </conditionalFormatting>
  <conditionalFormatting sqref="N7">
    <cfRule type="cellIs" dxfId="3997" priority="107" operator="equal">
      <formula>"Y"</formula>
    </cfRule>
  </conditionalFormatting>
  <conditionalFormatting sqref="N8">
    <cfRule type="cellIs" dxfId="3996" priority="127" operator="equal">
      <formula>"Y"</formula>
    </cfRule>
  </conditionalFormatting>
  <conditionalFormatting sqref="N9">
    <cfRule type="cellIs" dxfId="3995" priority="147" operator="equal">
      <formula>"Y"</formula>
    </cfRule>
  </conditionalFormatting>
  <conditionalFormatting sqref="O10">
    <cfRule type="cellIs" dxfId="3994" priority="168" operator="equal">
      <formula>"Y"</formula>
    </cfRule>
  </conditionalFormatting>
  <conditionalFormatting sqref="O11">
    <cfRule type="cellIs" dxfId="3993" priority="188" operator="equal">
      <formula>"Y"</formula>
    </cfRule>
  </conditionalFormatting>
  <conditionalFormatting sqref="O12">
    <cfRule type="cellIs" dxfId="3992" priority="208" operator="equal">
      <formula>"Y"</formula>
    </cfRule>
  </conditionalFormatting>
  <conditionalFormatting sqref="O13">
    <cfRule type="cellIs" dxfId="3991" priority="228" operator="equal">
      <formula>"Y"</formula>
    </cfRule>
  </conditionalFormatting>
  <conditionalFormatting sqref="O14">
    <cfRule type="cellIs" dxfId="3990" priority="248" operator="equal">
      <formula>"Y"</formula>
    </cfRule>
  </conditionalFormatting>
  <conditionalFormatting sqref="O15">
    <cfRule type="cellIs" dxfId="3989" priority="268" operator="equal">
      <formula>"Y"</formula>
    </cfRule>
  </conditionalFormatting>
  <conditionalFormatting sqref="O16">
    <cfRule type="cellIs" dxfId="3988" priority="288" operator="equal">
      <formula>"Y"</formula>
    </cfRule>
  </conditionalFormatting>
  <conditionalFormatting sqref="O17">
    <cfRule type="cellIs" dxfId="3987" priority="308" operator="equal">
      <formula>"Y"</formula>
    </cfRule>
  </conditionalFormatting>
  <conditionalFormatting sqref="O18">
    <cfRule type="cellIs" dxfId="3986" priority="328" operator="equal">
      <formula>"Y"</formula>
    </cfRule>
  </conditionalFormatting>
  <conditionalFormatting sqref="O19">
    <cfRule type="cellIs" dxfId="3985" priority="348" operator="equal">
      <formula>"Y"</formula>
    </cfRule>
  </conditionalFormatting>
  <conditionalFormatting sqref="O20">
    <cfRule type="cellIs" dxfId="3984" priority="368" operator="equal">
      <formula>"Y"</formula>
    </cfRule>
  </conditionalFormatting>
  <conditionalFormatting sqref="O21">
    <cfRule type="cellIs" dxfId="3983" priority="388" operator="equal">
      <formula>"Y"</formula>
    </cfRule>
  </conditionalFormatting>
  <conditionalFormatting sqref="O22">
    <cfRule type="cellIs" dxfId="3982" priority="408" operator="equal">
      <formula>"Y"</formula>
    </cfRule>
  </conditionalFormatting>
  <conditionalFormatting sqref="O23">
    <cfRule type="cellIs" dxfId="3981" priority="428" operator="equal">
      <formula>"Y"</formula>
    </cfRule>
  </conditionalFormatting>
  <conditionalFormatting sqref="O24">
    <cfRule type="cellIs" dxfId="3980" priority="448" operator="equal">
      <formula>"Y"</formula>
    </cfRule>
  </conditionalFormatting>
  <conditionalFormatting sqref="O25">
    <cfRule type="cellIs" dxfId="3979" priority="468" operator="equal">
      <formula>"Y"</formula>
    </cfRule>
  </conditionalFormatting>
  <conditionalFormatting sqref="O3">
    <cfRule type="cellIs" dxfId="3978" priority="28" operator="equal">
      <formula>"Y"</formula>
    </cfRule>
  </conditionalFormatting>
  <conditionalFormatting sqref="O4">
    <cfRule type="cellIs" dxfId="3977" priority="48" operator="equal">
      <formula>"Y"</formula>
    </cfRule>
  </conditionalFormatting>
  <conditionalFormatting sqref="O5">
    <cfRule type="cellIs" dxfId="3976" priority="68" operator="equal">
      <formula>"Y"</formula>
    </cfRule>
  </conditionalFormatting>
  <conditionalFormatting sqref="O6">
    <cfRule type="cellIs" dxfId="3975" priority="88" operator="equal">
      <formula>"Y"</formula>
    </cfRule>
  </conditionalFormatting>
  <conditionalFormatting sqref="O7">
    <cfRule type="cellIs" dxfId="3974" priority="108" operator="equal">
      <formula>"Y"</formula>
    </cfRule>
  </conditionalFormatting>
  <conditionalFormatting sqref="O8">
    <cfRule type="cellIs" dxfId="3973" priority="128" operator="equal">
      <formula>"Y"</formula>
    </cfRule>
  </conditionalFormatting>
  <conditionalFormatting sqref="O9">
    <cfRule type="cellIs" dxfId="3972" priority="148" operator="equal">
      <formula>"Y"</formula>
    </cfRule>
  </conditionalFormatting>
  <conditionalFormatting sqref="P10">
    <cfRule type="cellIs" dxfId="3971" priority="169" operator="equal">
      <formula>"Y"</formula>
    </cfRule>
  </conditionalFormatting>
  <conditionalFormatting sqref="P11">
    <cfRule type="cellIs" dxfId="3970" priority="189" operator="equal">
      <formula>"Y"</formula>
    </cfRule>
  </conditionalFormatting>
  <conditionalFormatting sqref="P12">
    <cfRule type="cellIs" dxfId="3969" priority="209" operator="equal">
      <formula>"Y"</formula>
    </cfRule>
  </conditionalFormatting>
  <conditionalFormatting sqref="P13">
    <cfRule type="cellIs" dxfId="3968" priority="229" operator="equal">
      <formula>"Y"</formula>
    </cfRule>
  </conditionalFormatting>
  <conditionalFormatting sqref="P14">
    <cfRule type="cellIs" dxfId="3967" priority="249" operator="equal">
      <formula>"Y"</formula>
    </cfRule>
  </conditionalFormatting>
  <conditionalFormatting sqref="P15">
    <cfRule type="cellIs" dxfId="3966" priority="269" operator="equal">
      <formula>"Y"</formula>
    </cfRule>
  </conditionalFormatting>
  <conditionalFormatting sqref="P16">
    <cfRule type="cellIs" dxfId="3965" priority="289" operator="equal">
      <formula>"Y"</formula>
    </cfRule>
  </conditionalFormatting>
  <conditionalFormatting sqref="P17">
    <cfRule type="cellIs" dxfId="3964" priority="309" operator="equal">
      <formula>"Y"</formula>
    </cfRule>
  </conditionalFormatting>
  <conditionalFormatting sqref="P18">
    <cfRule type="cellIs" dxfId="3963" priority="329" operator="equal">
      <formula>"Y"</formula>
    </cfRule>
  </conditionalFormatting>
  <conditionalFormatting sqref="P19">
    <cfRule type="cellIs" dxfId="3962" priority="349" operator="equal">
      <formula>"Y"</formula>
    </cfRule>
  </conditionalFormatting>
  <conditionalFormatting sqref="P20">
    <cfRule type="cellIs" dxfId="3961" priority="369" operator="equal">
      <formula>"Y"</formula>
    </cfRule>
  </conditionalFormatting>
  <conditionalFormatting sqref="P21">
    <cfRule type="cellIs" dxfId="3960" priority="389" operator="equal">
      <formula>"Y"</formula>
    </cfRule>
  </conditionalFormatting>
  <conditionalFormatting sqref="P22">
    <cfRule type="cellIs" dxfId="3959" priority="409" operator="equal">
      <formula>"Y"</formula>
    </cfRule>
  </conditionalFormatting>
  <conditionalFormatting sqref="P23">
    <cfRule type="cellIs" dxfId="3958" priority="429" operator="equal">
      <formula>"Y"</formula>
    </cfRule>
  </conditionalFormatting>
  <conditionalFormatting sqref="P24">
    <cfRule type="cellIs" dxfId="3957" priority="449" operator="equal">
      <formula>"Y"</formula>
    </cfRule>
  </conditionalFormatting>
  <conditionalFormatting sqref="P25">
    <cfRule type="cellIs" dxfId="3956" priority="469" operator="equal">
      <formula>"Y"</formula>
    </cfRule>
  </conditionalFormatting>
  <conditionalFormatting sqref="P3">
    <cfRule type="cellIs" dxfId="3955" priority="29" operator="equal">
      <formula>"Y"</formula>
    </cfRule>
  </conditionalFormatting>
  <conditionalFormatting sqref="P4">
    <cfRule type="cellIs" dxfId="3954" priority="49" operator="equal">
      <formula>"Y"</formula>
    </cfRule>
  </conditionalFormatting>
  <conditionalFormatting sqref="P5">
    <cfRule type="cellIs" dxfId="3953" priority="69" operator="equal">
      <formula>"Y"</formula>
    </cfRule>
  </conditionalFormatting>
  <conditionalFormatting sqref="P6">
    <cfRule type="cellIs" dxfId="3952" priority="89" operator="equal">
      <formula>"Y"</formula>
    </cfRule>
  </conditionalFormatting>
  <conditionalFormatting sqref="P7">
    <cfRule type="cellIs" dxfId="3951" priority="109" operator="equal">
      <formula>"Y"</formula>
    </cfRule>
  </conditionalFormatting>
  <conditionalFormatting sqref="P8">
    <cfRule type="cellIs" dxfId="3950" priority="129" operator="equal">
      <formula>"Y"</formula>
    </cfRule>
  </conditionalFormatting>
  <conditionalFormatting sqref="P9">
    <cfRule type="cellIs" dxfId="3949" priority="149" operator="equal">
      <formula>"Y"</formula>
    </cfRule>
  </conditionalFormatting>
  <conditionalFormatting sqref="Q10">
    <cfRule type="cellIs" dxfId="3948" priority="170" operator="equal">
      <formula>"Y"</formula>
    </cfRule>
  </conditionalFormatting>
  <conditionalFormatting sqref="Q11">
    <cfRule type="cellIs" dxfId="3947" priority="190" operator="equal">
      <formula>"Y"</formula>
    </cfRule>
  </conditionalFormatting>
  <conditionalFormatting sqref="Q12">
    <cfRule type="cellIs" dxfId="3946" priority="210" operator="equal">
      <formula>"Y"</formula>
    </cfRule>
  </conditionalFormatting>
  <conditionalFormatting sqref="Q13">
    <cfRule type="cellIs" dxfId="3945" priority="230" operator="equal">
      <formula>"Y"</formula>
    </cfRule>
  </conditionalFormatting>
  <conditionalFormatting sqref="Q14">
    <cfRule type="cellIs" dxfId="3944" priority="250" operator="equal">
      <formula>"Y"</formula>
    </cfRule>
  </conditionalFormatting>
  <conditionalFormatting sqref="Q15">
    <cfRule type="cellIs" dxfId="3943" priority="270" operator="equal">
      <formula>"Y"</formula>
    </cfRule>
  </conditionalFormatting>
  <conditionalFormatting sqref="Q16">
    <cfRule type="cellIs" dxfId="3942" priority="290" operator="equal">
      <formula>"Y"</formula>
    </cfRule>
  </conditionalFormatting>
  <conditionalFormatting sqref="Q17">
    <cfRule type="cellIs" dxfId="3941" priority="310" operator="equal">
      <formula>"Y"</formula>
    </cfRule>
  </conditionalFormatting>
  <conditionalFormatting sqref="Q18">
    <cfRule type="cellIs" dxfId="3940" priority="330" operator="equal">
      <formula>"Y"</formula>
    </cfRule>
  </conditionalFormatting>
  <conditionalFormatting sqref="Q19">
    <cfRule type="cellIs" dxfId="3939" priority="350" operator="equal">
      <formula>"Y"</formula>
    </cfRule>
  </conditionalFormatting>
  <conditionalFormatting sqref="Q20">
    <cfRule type="cellIs" dxfId="3938" priority="370" operator="equal">
      <formula>"Y"</formula>
    </cfRule>
  </conditionalFormatting>
  <conditionalFormatting sqref="Q21">
    <cfRule type="cellIs" dxfId="3937" priority="390" operator="equal">
      <formula>"Y"</formula>
    </cfRule>
  </conditionalFormatting>
  <conditionalFormatting sqref="Q22">
    <cfRule type="cellIs" dxfId="3936" priority="410" operator="equal">
      <formula>"Y"</formula>
    </cfRule>
  </conditionalFormatting>
  <conditionalFormatting sqref="Q23">
    <cfRule type="cellIs" dxfId="3935" priority="430" operator="equal">
      <formula>"Y"</formula>
    </cfRule>
  </conditionalFormatting>
  <conditionalFormatting sqref="Q24">
    <cfRule type="cellIs" dxfId="3934" priority="450" operator="equal">
      <formula>"Y"</formula>
    </cfRule>
  </conditionalFormatting>
  <conditionalFormatting sqref="Q25">
    <cfRule type="cellIs" dxfId="3933" priority="470" operator="equal">
      <formula>"Y"</formula>
    </cfRule>
  </conditionalFormatting>
  <conditionalFormatting sqref="Q3">
    <cfRule type="cellIs" dxfId="3932" priority="30" operator="equal">
      <formula>"Y"</formula>
    </cfRule>
  </conditionalFormatting>
  <conditionalFormatting sqref="Q4">
    <cfRule type="cellIs" dxfId="3931" priority="50" operator="equal">
      <formula>"Y"</formula>
    </cfRule>
  </conditionalFormatting>
  <conditionalFormatting sqref="Q5">
    <cfRule type="cellIs" dxfId="3930" priority="70" operator="equal">
      <formula>"Y"</formula>
    </cfRule>
  </conditionalFormatting>
  <conditionalFormatting sqref="Q6">
    <cfRule type="cellIs" dxfId="3929" priority="90" operator="equal">
      <formula>"Y"</formula>
    </cfRule>
  </conditionalFormatting>
  <conditionalFormatting sqref="Q7">
    <cfRule type="cellIs" dxfId="3928" priority="110" operator="equal">
      <formula>"Y"</formula>
    </cfRule>
  </conditionalFormatting>
  <conditionalFormatting sqref="Q8">
    <cfRule type="cellIs" dxfId="3927" priority="130" operator="equal">
      <formula>"Y"</formula>
    </cfRule>
  </conditionalFormatting>
  <conditionalFormatting sqref="Q9">
    <cfRule type="cellIs" dxfId="3926" priority="150" operator="equal">
      <formula>"Y"</formula>
    </cfRule>
  </conditionalFormatting>
  <conditionalFormatting sqref="R10">
    <cfRule type="cellIs" dxfId="3925" priority="171" operator="equal">
      <formula>"Y"</formula>
    </cfRule>
  </conditionalFormatting>
  <conditionalFormatting sqref="R11">
    <cfRule type="cellIs" dxfId="3924" priority="191" operator="equal">
      <formula>"Y"</formula>
    </cfRule>
  </conditionalFormatting>
  <conditionalFormatting sqref="R12">
    <cfRule type="cellIs" dxfId="3923" priority="211" operator="equal">
      <formula>"Y"</formula>
    </cfRule>
  </conditionalFormatting>
  <conditionalFormatting sqref="R13">
    <cfRule type="cellIs" dxfId="3922" priority="231" operator="equal">
      <formula>"Y"</formula>
    </cfRule>
  </conditionalFormatting>
  <conditionalFormatting sqref="R14">
    <cfRule type="cellIs" dxfId="3921" priority="251" operator="equal">
      <formula>"Y"</formula>
    </cfRule>
  </conditionalFormatting>
  <conditionalFormatting sqref="R15">
    <cfRule type="cellIs" dxfId="3920" priority="271" operator="equal">
      <formula>"Y"</formula>
    </cfRule>
  </conditionalFormatting>
  <conditionalFormatting sqref="R16">
    <cfRule type="cellIs" dxfId="3919" priority="291" operator="equal">
      <formula>"Y"</formula>
    </cfRule>
  </conditionalFormatting>
  <conditionalFormatting sqref="R17">
    <cfRule type="cellIs" dxfId="3918" priority="311" operator="equal">
      <formula>"Y"</formula>
    </cfRule>
  </conditionalFormatting>
  <conditionalFormatting sqref="R18">
    <cfRule type="cellIs" dxfId="3917" priority="331" operator="equal">
      <formula>"Y"</formula>
    </cfRule>
  </conditionalFormatting>
  <conditionalFormatting sqref="R19">
    <cfRule type="cellIs" dxfId="3916" priority="351" operator="equal">
      <formula>"Y"</formula>
    </cfRule>
  </conditionalFormatting>
  <conditionalFormatting sqref="R20">
    <cfRule type="cellIs" dxfId="3915" priority="371" operator="equal">
      <formula>"Y"</formula>
    </cfRule>
  </conditionalFormatting>
  <conditionalFormatting sqref="R21">
    <cfRule type="cellIs" dxfId="3914" priority="391" operator="equal">
      <formula>"Y"</formula>
    </cfRule>
  </conditionalFormatting>
  <conditionalFormatting sqref="R22">
    <cfRule type="cellIs" dxfId="3913" priority="411" operator="equal">
      <formula>"Y"</formula>
    </cfRule>
  </conditionalFormatting>
  <conditionalFormatting sqref="R23">
    <cfRule type="cellIs" dxfId="3912" priority="431" operator="equal">
      <formula>"Y"</formula>
    </cfRule>
  </conditionalFormatting>
  <conditionalFormatting sqref="R24">
    <cfRule type="cellIs" dxfId="3911" priority="451" operator="equal">
      <formula>"Y"</formula>
    </cfRule>
  </conditionalFormatting>
  <conditionalFormatting sqref="R25">
    <cfRule type="cellIs" dxfId="3910" priority="471" operator="equal">
      <formula>"Y"</formula>
    </cfRule>
  </conditionalFormatting>
  <conditionalFormatting sqref="R3">
    <cfRule type="cellIs" dxfId="3909" priority="31" operator="equal">
      <formula>"Y"</formula>
    </cfRule>
  </conditionalFormatting>
  <conditionalFormatting sqref="R4">
    <cfRule type="cellIs" dxfId="3908" priority="51" operator="equal">
      <formula>"Y"</formula>
    </cfRule>
  </conditionalFormatting>
  <conditionalFormatting sqref="R5">
    <cfRule type="cellIs" dxfId="3907" priority="71" operator="equal">
      <formula>"Y"</formula>
    </cfRule>
  </conditionalFormatting>
  <conditionalFormatting sqref="R6">
    <cfRule type="cellIs" dxfId="3906" priority="91" operator="equal">
      <formula>"Y"</formula>
    </cfRule>
  </conditionalFormatting>
  <conditionalFormatting sqref="R7">
    <cfRule type="cellIs" dxfId="3905" priority="111" operator="equal">
      <formula>"Y"</formula>
    </cfRule>
  </conditionalFormatting>
  <conditionalFormatting sqref="R8">
    <cfRule type="cellIs" dxfId="3904" priority="131" operator="equal">
      <formula>"Y"</formula>
    </cfRule>
  </conditionalFormatting>
  <conditionalFormatting sqref="R9">
    <cfRule type="cellIs" dxfId="3903" priority="151" operator="equal">
      <formula>"Y"</formula>
    </cfRule>
  </conditionalFormatting>
  <conditionalFormatting sqref="S10">
    <cfRule type="cellIs" dxfId="3902" priority="172" operator="equal">
      <formula>"Y"</formula>
    </cfRule>
  </conditionalFormatting>
  <conditionalFormatting sqref="S11">
    <cfRule type="cellIs" dxfId="3901" priority="192" operator="equal">
      <formula>"Y"</formula>
    </cfRule>
  </conditionalFormatting>
  <conditionalFormatting sqref="S12">
    <cfRule type="cellIs" dxfId="3900" priority="212" operator="equal">
      <formula>"Y"</formula>
    </cfRule>
  </conditionalFormatting>
  <conditionalFormatting sqref="S13">
    <cfRule type="cellIs" dxfId="3899" priority="232" operator="equal">
      <formula>"Y"</formula>
    </cfRule>
  </conditionalFormatting>
  <conditionalFormatting sqref="S14">
    <cfRule type="cellIs" dxfId="3898" priority="252" operator="equal">
      <formula>"Y"</formula>
    </cfRule>
  </conditionalFormatting>
  <conditionalFormatting sqref="S15">
    <cfRule type="cellIs" dxfId="3897" priority="272" operator="equal">
      <formula>"Y"</formula>
    </cfRule>
  </conditionalFormatting>
  <conditionalFormatting sqref="S16">
    <cfRule type="cellIs" dxfId="3896" priority="292" operator="equal">
      <formula>"Y"</formula>
    </cfRule>
  </conditionalFormatting>
  <conditionalFormatting sqref="S17">
    <cfRule type="cellIs" dxfId="3895" priority="312" operator="equal">
      <formula>"Y"</formula>
    </cfRule>
  </conditionalFormatting>
  <conditionalFormatting sqref="S18">
    <cfRule type="cellIs" dxfId="3894" priority="332" operator="equal">
      <formula>"Y"</formula>
    </cfRule>
  </conditionalFormatting>
  <conditionalFormatting sqref="S19">
    <cfRule type="cellIs" dxfId="3893" priority="352" operator="equal">
      <formula>"Y"</formula>
    </cfRule>
  </conditionalFormatting>
  <conditionalFormatting sqref="S20">
    <cfRule type="cellIs" dxfId="3892" priority="372" operator="equal">
      <formula>"Y"</formula>
    </cfRule>
  </conditionalFormatting>
  <conditionalFormatting sqref="S21">
    <cfRule type="cellIs" dxfId="3891" priority="392" operator="equal">
      <formula>"Y"</formula>
    </cfRule>
  </conditionalFormatting>
  <conditionalFormatting sqref="S22">
    <cfRule type="cellIs" dxfId="3890" priority="412" operator="equal">
      <formula>"Y"</formula>
    </cfRule>
  </conditionalFormatting>
  <conditionalFormatting sqref="S23">
    <cfRule type="cellIs" dxfId="3889" priority="432" operator="equal">
      <formula>"Y"</formula>
    </cfRule>
  </conditionalFormatting>
  <conditionalFormatting sqref="S24">
    <cfRule type="cellIs" dxfId="3888" priority="452" operator="equal">
      <formula>"Y"</formula>
    </cfRule>
  </conditionalFormatting>
  <conditionalFormatting sqref="S25">
    <cfRule type="cellIs" dxfId="3887" priority="472" operator="equal">
      <formula>"Y"</formula>
    </cfRule>
  </conditionalFormatting>
  <conditionalFormatting sqref="S3">
    <cfRule type="cellIs" dxfId="3886" priority="32" operator="equal">
      <formula>"Y"</formula>
    </cfRule>
  </conditionalFormatting>
  <conditionalFormatting sqref="S4">
    <cfRule type="cellIs" dxfId="3885" priority="52" operator="equal">
      <formula>"Y"</formula>
    </cfRule>
  </conditionalFormatting>
  <conditionalFormatting sqref="S5">
    <cfRule type="cellIs" dxfId="3884" priority="72" operator="equal">
      <formula>"Y"</formula>
    </cfRule>
  </conditionalFormatting>
  <conditionalFormatting sqref="S6">
    <cfRule type="cellIs" dxfId="3883" priority="92" operator="equal">
      <formula>"Y"</formula>
    </cfRule>
  </conditionalFormatting>
  <conditionalFormatting sqref="S7">
    <cfRule type="cellIs" dxfId="3882" priority="112" operator="equal">
      <formula>"Y"</formula>
    </cfRule>
  </conditionalFormatting>
  <conditionalFormatting sqref="S8">
    <cfRule type="cellIs" dxfId="3881" priority="132" operator="equal">
      <formula>"Y"</formula>
    </cfRule>
  </conditionalFormatting>
  <conditionalFormatting sqref="S9">
    <cfRule type="cellIs" dxfId="3880" priority="152" operator="equal">
      <formula>"Y"</formula>
    </cfRule>
  </conditionalFormatting>
  <conditionalFormatting sqref="T10">
    <cfRule type="cellIs" dxfId="3879" priority="173" operator="equal">
      <formula>"Y"</formula>
    </cfRule>
  </conditionalFormatting>
  <conditionalFormatting sqref="T11">
    <cfRule type="cellIs" dxfId="3878" priority="193" operator="equal">
      <formula>"Y"</formula>
    </cfRule>
  </conditionalFormatting>
  <conditionalFormatting sqref="T12">
    <cfRule type="cellIs" dxfId="3877" priority="213" operator="equal">
      <formula>"Y"</formula>
    </cfRule>
  </conditionalFormatting>
  <conditionalFormatting sqref="T13">
    <cfRule type="cellIs" dxfId="3876" priority="233" operator="equal">
      <formula>"Y"</formula>
    </cfRule>
  </conditionalFormatting>
  <conditionalFormatting sqref="T14">
    <cfRule type="cellIs" dxfId="3875" priority="253" operator="equal">
      <formula>"Y"</formula>
    </cfRule>
  </conditionalFormatting>
  <conditionalFormatting sqref="T15">
    <cfRule type="cellIs" dxfId="3874" priority="273" operator="equal">
      <formula>"Y"</formula>
    </cfRule>
  </conditionalFormatting>
  <conditionalFormatting sqref="T16">
    <cfRule type="cellIs" dxfId="3873" priority="293" operator="equal">
      <formula>"Y"</formula>
    </cfRule>
  </conditionalFormatting>
  <conditionalFormatting sqref="T17">
    <cfRule type="cellIs" dxfId="3872" priority="313" operator="equal">
      <formula>"Y"</formula>
    </cfRule>
  </conditionalFormatting>
  <conditionalFormatting sqref="T18">
    <cfRule type="cellIs" dxfId="3871" priority="333" operator="equal">
      <formula>"Y"</formula>
    </cfRule>
  </conditionalFormatting>
  <conditionalFormatting sqref="T19">
    <cfRule type="cellIs" dxfId="3870" priority="353" operator="equal">
      <formula>"Y"</formula>
    </cfRule>
  </conditionalFormatting>
  <conditionalFormatting sqref="T20">
    <cfRule type="cellIs" dxfId="3869" priority="373" operator="equal">
      <formula>"Y"</formula>
    </cfRule>
  </conditionalFormatting>
  <conditionalFormatting sqref="T21">
    <cfRule type="cellIs" dxfId="3868" priority="393" operator="equal">
      <formula>"Y"</formula>
    </cfRule>
  </conditionalFormatting>
  <conditionalFormatting sqref="T22">
    <cfRule type="cellIs" dxfId="3867" priority="413" operator="equal">
      <formula>"Y"</formula>
    </cfRule>
  </conditionalFormatting>
  <conditionalFormatting sqref="T23">
    <cfRule type="cellIs" dxfId="3866" priority="433" operator="equal">
      <formula>"Y"</formula>
    </cfRule>
  </conditionalFormatting>
  <conditionalFormatting sqref="T24">
    <cfRule type="cellIs" dxfId="3865" priority="453" operator="equal">
      <formula>"Y"</formula>
    </cfRule>
  </conditionalFormatting>
  <conditionalFormatting sqref="T25">
    <cfRule type="cellIs" dxfId="3864" priority="473" operator="equal">
      <formula>"Y"</formula>
    </cfRule>
  </conditionalFormatting>
  <conditionalFormatting sqref="T3">
    <cfRule type="cellIs" dxfId="3863" priority="33" operator="equal">
      <formula>"Y"</formula>
    </cfRule>
  </conditionalFormatting>
  <conditionalFormatting sqref="T4">
    <cfRule type="cellIs" dxfId="3862" priority="53" operator="equal">
      <formula>"Y"</formula>
    </cfRule>
  </conditionalFormatting>
  <conditionalFormatting sqref="T5">
    <cfRule type="cellIs" dxfId="3861" priority="73" operator="equal">
      <formula>"Y"</formula>
    </cfRule>
  </conditionalFormatting>
  <conditionalFormatting sqref="T6">
    <cfRule type="cellIs" dxfId="3860" priority="93" operator="equal">
      <formula>"Y"</formula>
    </cfRule>
  </conditionalFormatting>
  <conditionalFormatting sqref="T7">
    <cfRule type="cellIs" dxfId="3859" priority="113" operator="equal">
      <formula>"Y"</formula>
    </cfRule>
  </conditionalFormatting>
  <conditionalFormatting sqref="T8">
    <cfRule type="cellIs" dxfId="3858" priority="133" operator="equal">
      <formula>"Y"</formula>
    </cfRule>
  </conditionalFormatting>
  <conditionalFormatting sqref="T9">
    <cfRule type="cellIs" dxfId="3857" priority="153" operator="equal">
      <formula>"Y"</formula>
    </cfRule>
  </conditionalFormatting>
  <conditionalFormatting sqref="U10">
    <cfRule type="cellIs" dxfId="3856" priority="174" operator="equal">
      <formula>"Y"</formula>
    </cfRule>
  </conditionalFormatting>
  <conditionalFormatting sqref="U11">
    <cfRule type="cellIs" dxfId="3855" priority="194" operator="equal">
      <formula>"Y"</formula>
    </cfRule>
  </conditionalFormatting>
  <conditionalFormatting sqref="U12">
    <cfRule type="cellIs" dxfId="3854" priority="214" operator="equal">
      <formula>"Y"</formula>
    </cfRule>
  </conditionalFormatting>
  <conditionalFormatting sqref="U13">
    <cfRule type="cellIs" dxfId="3853" priority="234" operator="equal">
      <formula>"Y"</formula>
    </cfRule>
  </conditionalFormatting>
  <conditionalFormatting sqref="U14">
    <cfRule type="cellIs" dxfId="3852" priority="254" operator="equal">
      <formula>"Y"</formula>
    </cfRule>
  </conditionalFormatting>
  <conditionalFormatting sqref="U15">
    <cfRule type="cellIs" dxfId="3851" priority="274" operator="equal">
      <formula>"Y"</formula>
    </cfRule>
  </conditionalFormatting>
  <conditionalFormatting sqref="U16">
    <cfRule type="cellIs" dxfId="3850" priority="294" operator="equal">
      <formula>"Y"</formula>
    </cfRule>
  </conditionalFormatting>
  <conditionalFormatting sqref="U17">
    <cfRule type="cellIs" dxfId="3849" priority="314" operator="equal">
      <formula>"Y"</formula>
    </cfRule>
  </conditionalFormatting>
  <conditionalFormatting sqref="U18">
    <cfRule type="cellIs" dxfId="3848" priority="334" operator="equal">
      <formula>"Y"</formula>
    </cfRule>
  </conditionalFormatting>
  <conditionalFormatting sqref="U19">
    <cfRule type="cellIs" dxfId="3847" priority="354" operator="equal">
      <formula>"Y"</formula>
    </cfRule>
  </conditionalFormatting>
  <conditionalFormatting sqref="U20">
    <cfRule type="cellIs" dxfId="3846" priority="374" operator="equal">
      <formula>"Y"</formula>
    </cfRule>
  </conditionalFormatting>
  <conditionalFormatting sqref="U21">
    <cfRule type="cellIs" dxfId="3845" priority="394" operator="equal">
      <formula>"Y"</formula>
    </cfRule>
  </conditionalFormatting>
  <conditionalFormatting sqref="U22">
    <cfRule type="cellIs" dxfId="3844" priority="414" operator="equal">
      <formula>"Y"</formula>
    </cfRule>
  </conditionalFormatting>
  <conditionalFormatting sqref="U23">
    <cfRule type="cellIs" dxfId="3843" priority="434" operator="equal">
      <formula>"Y"</formula>
    </cfRule>
  </conditionalFormatting>
  <conditionalFormatting sqref="U24">
    <cfRule type="cellIs" dxfId="3842" priority="454" operator="equal">
      <formula>"Y"</formula>
    </cfRule>
  </conditionalFormatting>
  <conditionalFormatting sqref="U25">
    <cfRule type="cellIs" dxfId="3841" priority="474" operator="equal">
      <formula>"Y"</formula>
    </cfRule>
  </conditionalFormatting>
  <conditionalFormatting sqref="U3">
    <cfRule type="cellIs" dxfId="3840" priority="34" operator="equal">
      <formula>"Y"</formula>
    </cfRule>
  </conditionalFormatting>
  <conditionalFormatting sqref="U4">
    <cfRule type="cellIs" dxfId="3839" priority="54" operator="equal">
      <formula>"Y"</formula>
    </cfRule>
  </conditionalFormatting>
  <conditionalFormatting sqref="U5">
    <cfRule type="cellIs" dxfId="3838" priority="74" operator="equal">
      <formula>"Y"</formula>
    </cfRule>
  </conditionalFormatting>
  <conditionalFormatting sqref="U6">
    <cfRule type="cellIs" dxfId="3837" priority="94" operator="equal">
      <formula>"Y"</formula>
    </cfRule>
  </conditionalFormatting>
  <conditionalFormatting sqref="U7">
    <cfRule type="cellIs" dxfId="3836" priority="114" operator="equal">
      <formula>"Y"</formula>
    </cfRule>
  </conditionalFormatting>
  <conditionalFormatting sqref="U8">
    <cfRule type="cellIs" dxfId="3835" priority="134" operator="equal">
      <formula>"Y"</formula>
    </cfRule>
  </conditionalFormatting>
  <conditionalFormatting sqref="U9">
    <cfRule type="cellIs" dxfId="3834" priority="154" operator="equal">
      <formula>"Y"</formula>
    </cfRule>
  </conditionalFormatting>
  <conditionalFormatting sqref="V10">
    <cfRule type="cellIs" dxfId="3833" priority="175" operator="equal">
      <formula>"Y"</formula>
    </cfRule>
  </conditionalFormatting>
  <conditionalFormatting sqref="V11">
    <cfRule type="cellIs" dxfId="3832" priority="195" operator="equal">
      <formula>"Y"</formula>
    </cfRule>
  </conditionalFormatting>
  <conditionalFormatting sqref="V12">
    <cfRule type="cellIs" dxfId="3831" priority="215" operator="equal">
      <formula>"Y"</formula>
    </cfRule>
  </conditionalFormatting>
  <conditionalFormatting sqref="V13">
    <cfRule type="cellIs" dxfId="3830" priority="235" operator="equal">
      <formula>"Y"</formula>
    </cfRule>
  </conditionalFormatting>
  <conditionalFormatting sqref="V14">
    <cfRule type="cellIs" dxfId="3829" priority="255" operator="equal">
      <formula>"Y"</formula>
    </cfRule>
  </conditionalFormatting>
  <conditionalFormatting sqref="V15">
    <cfRule type="cellIs" dxfId="3828" priority="275" operator="equal">
      <formula>"Y"</formula>
    </cfRule>
  </conditionalFormatting>
  <conditionalFormatting sqref="V16">
    <cfRule type="cellIs" dxfId="3827" priority="295" operator="equal">
      <formula>"Y"</formula>
    </cfRule>
  </conditionalFormatting>
  <conditionalFormatting sqref="V17">
    <cfRule type="cellIs" dxfId="3826" priority="315" operator="equal">
      <formula>"Y"</formula>
    </cfRule>
  </conditionalFormatting>
  <conditionalFormatting sqref="V18">
    <cfRule type="cellIs" dxfId="3825" priority="335" operator="equal">
      <formula>"Y"</formula>
    </cfRule>
  </conditionalFormatting>
  <conditionalFormatting sqref="V19">
    <cfRule type="cellIs" dxfId="3824" priority="355" operator="equal">
      <formula>"Y"</formula>
    </cfRule>
  </conditionalFormatting>
  <conditionalFormatting sqref="V20">
    <cfRule type="cellIs" dxfId="3823" priority="375" operator="equal">
      <formula>"Y"</formula>
    </cfRule>
  </conditionalFormatting>
  <conditionalFormatting sqref="V21">
    <cfRule type="cellIs" dxfId="3822" priority="395" operator="equal">
      <formula>"Y"</formula>
    </cfRule>
  </conditionalFormatting>
  <conditionalFormatting sqref="V22">
    <cfRule type="cellIs" dxfId="3821" priority="415" operator="equal">
      <formula>"Y"</formula>
    </cfRule>
  </conditionalFormatting>
  <conditionalFormatting sqref="V23">
    <cfRule type="cellIs" dxfId="3820" priority="435" operator="equal">
      <formula>"Y"</formula>
    </cfRule>
  </conditionalFormatting>
  <conditionalFormatting sqref="V24">
    <cfRule type="cellIs" dxfId="3819" priority="455" operator="equal">
      <formula>"Y"</formula>
    </cfRule>
  </conditionalFormatting>
  <conditionalFormatting sqref="V25">
    <cfRule type="cellIs" dxfId="3818" priority="475" operator="equal">
      <formula>"Y"</formula>
    </cfRule>
  </conditionalFormatting>
  <conditionalFormatting sqref="V3">
    <cfRule type="cellIs" dxfId="3817" priority="35" operator="equal">
      <formula>"Y"</formula>
    </cfRule>
  </conditionalFormatting>
  <conditionalFormatting sqref="V4">
    <cfRule type="cellIs" dxfId="3816" priority="55" operator="equal">
      <formula>"Y"</formula>
    </cfRule>
  </conditionalFormatting>
  <conditionalFormatting sqref="V5">
    <cfRule type="cellIs" dxfId="3815" priority="75" operator="equal">
      <formula>"Y"</formula>
    </cfRule>
  </conditionalFormatting>
  <conditionalFormatting sqref="V6">
    <cfRule type="cellIs" dxfId="3814" priority="95" operator="equal">
      <formula>"Y"</formula>
    </cfRule>
  </conditionalFormatting>
  <conditionalFormatting sqref="V7">
    <cfRule type="cellIs" dxfId="3813" priority="115" operator="equal">
      <formula>"Y"</formula>
    </cfRule>
  </conditionalFormatting>
  <conditionalFormatting sqref="V8">
    <cfRule type="cellIs" dxfId="3812" priority="135" operator="equal">
      <formula>"Y"</formula>
    </cfRule>
  </conditionalFormatting>
  <conditionalFormatting sqref="V9">
    <cfRule type="cellIs" dxfId="3811" priority="155" operator="equal">
      <formula>"Y"</formula>
    </cfRule>
  </conditionalFormatting>
  <conditionalFormatting sqref="W10">
    <cfRule type="cellIs" dxfId="3810" priority="176" operator="equal">
      <formula>"Y"</formula>
    </cfRule>
  </conditionalFormatting>
  <conditionalFormatting sqref="W11">
    <cfRule type="cellIs" dxfId="3809" priority="196" operator="equal">
      <formula>"Y"</formula>
    </cfRule>
  </conditionalFormatting>
  <conditionalFormatting sqref="W12">
    <cfRule type="cellIs" dxfId="3808" priority="216" operator="equal">
      <formula>"Y"</formula>
    </cfRule>
  </conditionalFormatting>
  <conditionalFormatting sqref="W13">
    <cfRule type="cellIs" dxfId="3807" priority="236" operator="equal">
      <formula>"Y"</formula>
    </cfRule>
  </conditionalFormatting>
  <conditionalFormatting sqref="W14">
    <cfRule type="cellIs" dxfId="3806" priority="256" operator="equal">
      <formula>"Y"</formula>
    </cfRule>
  </conditionalFormatting>
  <conditionalFormatting sqref="W15">
    <cfRule type="cellIs" dxfId="3805" priority="276" operator="equal">
      <formula>"Y"</formula>
    </cfRule>
  </conditionalFormatting>
  <conditionalFormatting sqref="W16">
    <cfRule type="cellIs" dxfId="3804" priority="296" operator="equal">
      <formula>"Y"</formula>
    </cfRule>
  </conditionalFormatting>
  <conditionalFormatting sqref="W17">
    <cfRule type="cellIs" dxfId="3803" priority="316" operator="equal">
      <formula>"Y"</formula>
    </cfRule>
  </conditionalFormatting>
  <conditionalFormatting sqref="W18">
    <cfRule type="cellIs" dxfId="3802" priority="336" operator="equal">
      <formula>"Y"</formula>
    </cfRule>
  </conditionalFormatting>
  <conditionalFormatting sqref="W19">
    <cfRule type="cellIs" dxfId="3801" priority="356" operator="equal">
      <formula>"Y"</formula>
    </cfRule>
  </conditionalFormatting>
  <conditionalFormatting sqref="W20">
    <cfRule type="cellIs" dxfId="3800" priority="376" operator="equal">
      <formula>"Y"</formula>
    </cfRule>
  </conditionalFormatting>
  <conditionalFormatting sqref="W21">
    <cfRule type="cellIs" dxfId="3799" priority="396" operator="equal">
      <formula>"Y"</formula>
    </cfRule>
  </conditionalFormatting>
  <conditionalFormatting sqref="W22">
    <cfRule type="cellIs" dxfId="3798" priority="416" operator="equal">
      <formula>"Y"</formula>
    </cfRule>
  </conditionalFormatting>
  <conditionalFormatting sqref="W23">
    <cfRule type="cellIs" dxfId="3797" priority="436" operator="equal">
      <formula>"Y"</formula>
    </cfRule>
  </conditionalFormatting>
  <conditionalFormatting sqref="W24">
    <cfRule type="cellIs" dxfId="3796" priority="456" operator="equal">
      <formula>"Y"</formula>
    </cfRule>
  </conditionalFormatting>
  <conditionalFormatting sqref="W25">
    <cfRule type="cellIs" dxfId="3795" priority="476" operator="equal">
      <formula>"Y"</formula>
    </cfRule>
  </conditionalFormatting>
  <conditionalFormatting sqref="W3">
    <cfRule type="cellIs" dxfId="3794" priority="36" operator="equal">
      <formula>"Y"</formula>
    </cfRule>
  </conditionalFormatting>
  <conditionalFormatting sqref="W4">
    <cfRule type="cellIs" dxfId="3793" priority="56" operator="equal">
      <formula>"Y"</formula>
    </cfRule>
  </conditionalFormatting>
  <conditionalFormatting sqref="W5">
    <cfRule type="cellIs" dxfId="3792" priority="76" operator="equal">
      <formula>"Y"</formula>
    </cfRule>
  </conditionalFormatting>
  <conditionalFormatting sqref="W6">
    <cfRule type="cellIs" dxfId="3791" priority="96" operator="equal">
      <formula>"Y"</formula>
    </cfRule>
  </conditionalFormatting>
  <conditionalFormatting sqref="W7">
    <cfRule type="cellIs" dxfId="3790" priority="116" operator="equal">
      <formula>"Y"</formula>
    </cfRule>
  </conditionalFormatting>
  <conditionalFormatting sqref="W8">
    <cfRule type="cellIs" dxfId="3789" priority="136" operator="equal">
      <formula>"Y"</formula>
    </cfRule>
  </conditionalFormatting>
  <conditionalFormatting sqref="W9">
    <cfRule type="cellIs" dxfId="3788" priority="156" operator="equal">
      <formula>"Y"</formula>
    </cfRule>
  </conditionalFormatting>
  <conditionalFormatting sqref="E15">
    <cfRule type="cellIs" dxfId="3787" priority="9" operator="equal">
      <formula>"Y"</formula>
    </cfRule>
  </conditionalFormatting>
  <conditionalFormatting sqref="F15">
    <cfRule type="cellIs" dxfId="3786" priority="10" operator="equal">
      <formula>"Y"</formula>
    </cfRule>
  </conditionalFormatting>
  <conditionalFormatting sqref="G15">
    <cfRule type="cellIs" dxfId="3785" priority="11" operator="equal">
      <formula>"Y"</formula>
    </cfRule>
  </conditionalFormatting>
  <conditionalFormatting sqref="H15">
    <cfRule type="cellIs" dxfId="3784" priority="12" operator="equal">
      <formula>"Y"</formula>
    </cfRule>
  </conditionalFormatting>
  <conditionalFormatting sqref="I15">
    <cfRule type="cellIs" dxfId="3783" priority="13" operator="equal">
      <formula>"Y"</formula>
    </cfRule>
  </conditionalFormatting>
  <conditionalFormatting sqref="J15">
    <cfRule type="cellIs" dxfId="3782" priority="14" operator="equal">
      <formula>"Y"</formula>
    </cfRule>
  </conditionalFormatting>
  <conditionalFormatting sqref="K15">
    <cfRule type="cellIs" dxfId="3781" priority="15" operator="equal">
      <formula>"Y"</formula>
    </cfRule>
  </conditionalFormatting>
  <conditionalFormatting sqref="L15">
    <cfRule type="cellIs" dxfId="3780" priority="16" operator="equal">
      <formula>"Y"</formula>
    </cfRule>
  </conditionalFormatting>
  <conditionalFormatting sqref="E16">
    <cfRule type="cellIs" dxfId="3779" priority="1" operator="equal">
      <formula>"Y"</formula>
    </cfRule>
  </conditionalFormatting>
  <conditionalFormatting sqref="F16">
    <cfRule type="cellIs" dxfId="3778" priority="2" operator="equal">
      <formula>"Y"</formula>
    </cfRule>
  </conditionalFormatting>
  <conditionalFormatting sqref="G16">
    <cfRule type="cellIs" dxfId="3777" priority="3" operator="equal">
      <formula>"Y"</formula>
    </cfRule>
  </conditionalFormatting>
  <conditionalFormatting sqref="H16">
    <cfRule type="cellIs" dxfId="3776" priority="4" operator="equal">
      <formula>"Y"</formula>
    </cfRule>
  </conditionalFormatting>
  <conditionalFormatting sqref="I16">
    <cfRule type="cellIs" dxfId="3775" priority="5" operator="equal">
      <formula>"Y"</formula>
    </cfRule>
  </conditionalFormatting>
  <conditionalFormatting sqref="J16">
    <cfRule type="cellIs" dxfId="3774" priority="6" operator="equal">
      <formula>"Y"</formula>
    </cfRule>
  </conditionalFormatting>
  <conditionalFormatting sqref="K16">
    <cfRule type="cellIs" dxfId="3773" priority="7" operator="equal">
      <formula>"Y"</formula>
    </cfRule>
  </conditionalFormatting>
  <conditionalFormatting sqref="L16">
    <cfRule type="cellIs" dxfId="3772" priority="8" operator="equal">
      <formula>"Y"</formula>
    </cfRule>
  </conditionalFormatting>
  <dataValidations count="1">
    <dataValidation type="list" allowBlank="1" showInputMessage="1" showErrorMessage="1" sqref="C3:L25 N3:W2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0"/>
  <sheetViews>
    <sheetView topLeftCell="A126" workbookViewId="0">
      <selection activeCell="F128" sqref="F128"/>
    </sheetView>
  </sheetViews>
  <sheetFormatPr baseColWidth="10" defaultColWidth="8.83203125" defaultRowHeight="15"/>
  <cols>
    <col min="1" max="1" width="28.6640625" bestFit="1" customWidth="1"/>
    <col min="2" max="2" width="21.5" customWidth="1"/>
    <col min="3" max="3" width="13.83203125" customWidth="1"/>
    <col min="4" max="4" width="12.6640625" customWidth="1"/>
    <col min="5" max="5" width="3.83203125" customWidth="1"/>
    <col min="6" max="6" width="17.1640625" bestFit="1" customWidth="1"/>
    <col min="10" max="10" width="16" bestFit="1" customWidth="1"/>
    <col min="11" max="11" width="18.33203125" customWidth="1"/>
    <col min="16" max="16" width="19.5" customWidth="1"/>
  </cols>
  <sheetData>
    <row r="1" spans="1:16">
      <c r="A1" s="2" t="str">
        <f>'Program targeting'!$A$3</f>
        <v>Client-initiated clinic-based testing</v>
      </c>
      <c r="B1" s="2" t="s">
        <v>25</v>
      </c>
      <c r="C1" s="2" t="s">
        <v>26</v>
      </c>
      <c r="D1" s="2" t="s">
        <v>27</v>
      </c>
      <c r="E1" s="2"/>
      <c r="F1" s="2">
        <v>2017</v>
      </c>
      <c r="G1" s="2">
        <v>2018</v>
      </c>
    </row>
    <row r="2" spans="1:16">
      <c r="A2" s="2" t="s">
        <v>28</v>
      </c>
      <c r="B2" t="s">
        <v>29</v>
      </c>
      <c r="C2" s="5"/>
      <c r="D2" s="5"/>
      <c r="E2" s="4" t="s">
        <v>30</v>
      </c>
      <c r="F2" s="10">
        <f>'#ignore - cost table'!E6</f>
        <v>53354825.280000001</v>
      </c>
      <c r="G2" s="5"/>
      <c r="J2" s="11"/>
      <c r="K2" s="13"/>
      <c r="P2" s="13"/>
    </row>
    <row r="3" spans="1:16">
      <c r="A3" s="2" t="s">
        <v>31</v>
      </c>
      <c r="B3" t="s">
        <v>32</v>
      </c>
      <c r="C3" s="5"/>
      <c r="D3" s="5"/>
      <c r="E3" s="4" t="s">
        <v>30</v>
      </c>
      <c r="F3" s="5">
        <f>'#ignore - cost table'!C6/'#ignore - cost table'!H6</f>
        <v>180</v>
      </c>
      <c r="G3" s="5"/>
      <c r="J3" s="11"/>
      <c r="K3" s="12"/>
      <c r="P3" s="13"/>
    </row>
    <row r="4" spans="1:16">
      <c r="A4" s="2" t="s">
        <v>33</v>
      </c>
      <c r="B4" t="s">
        <v>34</v>
      </c>
      <c r="C4" s="5"/>
      <c r="D4" s="5"/>
      <c r="E4" s="4" t="s">
        <v>30</v>
      </c>
      <c r="F4" s="5"/>
      <c r="G4" s="5"/>
      <c r="J4" s="11"/>
      <c r="K4" s="12"/>
      <c r="P4" s="13"/>
    </row>
    <row r="5" spans="1:16">
      <c r="A5" s="2" t="s">
        <v>35</v>
      </c>
      <c r="B5" t="s">
        <v>36</v>
      </c>
      <c r="C5" s="5"/>
      <c r="D5" s="5"/>
      <c r="E5" s="4" t="s">
        <v>30</v>
      </c>
      <c r="F5" s="5"/>
      <c r="G5" s="5"/>
      <c r="J5" s="11"/>
      <c r="K5" s="12"/>
      <c r="P5" s="13"/>
    </row>
    <row r="6" spans="1:16">
      <c r="A6" s="2" t="s">
        <v>37</v>
      </c>
      <c r="B6" t="s">
        <v>34</v>
      </c>
      <c r="C6" s="5"/>
      <c r="D6" s="5"/>
      <c r="E6" s="4" t="s">
        <v>30</v>
      </c>
      <c r="F6" s="6">
        <f>F2/F3</f>
        <v>296415.696</v>
      </c>
      <c r="G6" s="5"/>
      <c r="J6" s="11"/>
      <c r="K6" s="12"/>
      <c r="P6" s="13"/>
    </row>
    <row r="7" spans="1:16">
      <c r="J7" s="11"/>
      <c r="K7" s="12"/>
      <c r="P7" s="13"/>
    </row>
    <row r="8" spans="1:16">
      <c r="A8" s="2" t="str">
        <f>'Program targeting'!$A$4</f>
        <v>Provider-initiated testing</v>
      </c>
      <c r="B8" s="2" t="s">
        <v>25</v>
      </c>
      <c r="C8" s="2" t="s">
        <v>26</v>
      </c>
      <c r="D8" s="2" t="s">
        <v>27</v>
      </c>
      <c r="E8" s="2"/>
      <c r="F8" s="2">
        <v>2017</v>
      </c>
      <c r="G8" s="2">
        <v>2018</v>
      </c>
      <c r="J8" s="11"/>
      <c r="K8" s="12"/>
      <c r="P8" s="13"/>
    </row>
    <row r="9" spans="1:16">
      <c r="A9" s="2" t="s">
        <v>28</v>
      </c>
      <c r="B9" t="s">
        <v>29</v>
      </c>
      <c r="C9" s="5"/>
      <c r="D9" s="5"/>
      <c r="E9" s="4" t="s">
        <v>30</v>
      </c>
      <c r="F9" s="10">
        <f>'#ignore - cost table'!E8</f>
        <v>1958156.6400000001</v>
      </c>
      <c r="G9" s="5"/>
      <c r="J9" s="11"/>
      <c r="K9" s="13"/>
      <c r="P9" s="13"/>
    </row>
    <row r="10" spans="1:16">
      <c r="A10" s="2" t="s">
        <v>31</v>
      </c>
      <c r="B10" t="s">
        <v>32</v>
      </c>
      <c r="C10" s="5"/>
      <c r="D10" s="5"/>
      <c r="E10" s="4" t="s">
        <v>30</v>
      </c>
      <c r="F10" s="5">
        <f>'#ignore - cost table'!C8/'#ignore - cost table'!H8</f>
        <v>16.054054054054056</v>
      </c>
      <c r="G10" s="5"/>
    </row>
    <row r="11" spans="1:16">
      <c r="A11" s="2" t="s">
        <v>33</v>
      </c>
      <c r="B11" t="s">
        <v>34</v>
      </c>
      <c r="C11" s="5"/>
      <c r="D11" s="5"/>
      <c r="E11" s="4" t="s">
        <v>30</v>
      </c>
      <c r="F11" s="5"/>
      <c r="G11" s="5"/>
    </row>
    <row r="12" spans="1:16">
      <c r="A12" s="2" t="s">
        <v>35</v>
      </c>
      <c r="B12" t="s">
        <v>36</v>
      </c>
      <c r="C12" s="5"/>
      <c r="D12" s="5"/>
      <c r="E12" s="4" t="s">
        <v>30</v>
      </c>
      <c r="F12" s="8">
        <v>0.2</v>
      </c>
      <c r="G12" s="5"/>
    </row>
    <row r="13" spans="1:16">
      <c r="A13" s="2" t="s">
        <v>37</v>
      </c>
      <c r="B13" t="s">
        <v>34</v>
      </c>
      <c r="C13" s="5"/>
      <c r="D13" s="5"/>
      <c r="E13" s="4" t="s">
        <v>30</v>
      </c>
      <c r="F13" s="6">
        <f>F9/F10</f>
        <v>121972.71999999999</v>
      </c>
      <c r="G13" s="5"/>
    </row>
    <row r="15" spans="1:16">
      <c r="A15" s="2" t="str">
        <f>'Program targeting'!$A$5</f>
        <v>Mobile testing</v>
      </c>
      <c r="B15" s="2" t="s">
        <v>25</v>
      </c>
      <c r="C15" s="2" t="s">
        <v>26</v>
      </c>
      <c r="D15" s="2" t="s">
        <v>27</v>
      </c>
      <c r="E15" s="2"/>
      <c r="F15" s="2">
        <v>2017</v>
      </c>
      <c r="G15" s="2">
        <v>2018</v>
      </c>
    </row>
    <row r="16" spans="1:16">
      <c r="A16" s="2" t="s">
        <v>28</v>
      </c>
      <c r="B16" t="s">
        <v>29</v>
      </c>
      <c r="C16" s="5"/>
      <c r="D16" s="5"/>
      <c r="E16" s="4" t="s">
        <v>30</v>
      </c>
      <c r="F16" s="10">
        <f>'#ignore - cost table'!E10</f>
        <v>1937319.2799999998</v>
      </c>
      <c r="G16" s="5"/>
    </row>
    <row r="17" spans="1:7">
      <c r="A17" s="2" t="s">
        <v>31</v>
      </c>
      <c r="B17" t="s">
        <v>32</v>
      </c>
      <c r="C17" s="5"/>
      <c r="D17" s="5"/>
      <c r="E17" s="4" t="s">
        <v>30</v>
      </c>
      <c r="F17" s="5">
        <f>'#ignore - cost table'!C10/'#ignore - cost table'!H10</f>
        <v>52.444444444444443</v>
      </c>
      <c r="G17" s="5"/>
    </row>
    <row r="18" spans="1:7">
      <c r="A18" s="2" t="s">
        <v>33</v>
      </c>
      <c r="B18" t="s">
        <v>34</v>
      </c>
      <c r="C18" s="5"/>
      <c r="D18" s="5"/>
      <c r="E18" s="4" t="s">
        <v>30</v>
      </c>
      <c r="F18" s="5"/>
      <c r="G18" s="5"/>
    </row>
    <row r="19" spans="1:7">
      <c r="A19" s="2" t="s">
        <v>35</v>
      </c>
      <c r="B19" t="s">
        <v>36</v>
      </c>
      <c r="C19" s="5"/>
      <c r="D19" s="5"/>
      <c r="E19" s="4" t="s">
        <v>30</v>
      </c>
      <c r="F19" s="5"/>
      <c r="G19" s="5"/>
    </row>
    <row r="20" spans="1:7">
      <c r="A20" s="2" t="s">
        <v>37</v>
      </c>
      <c r="B20" t="s">
        <v>34</v>
      </c>
      <c r="C20" s="5"/>
      <c r="D20" s="5"/>
      <c r="E20" s="4" t="s">
        <v>30</v>
      </c>
      <c r="F20" s="6">
        <f>F16/F17</f>
        <v>36940.409999999996</v>
      </c>
      <c r="G20" s="5"/>
    </row>
    <row r="22" spans="1:7">
      <c r="A22" s="2" t="str">
        <f>'Program targeting'!$A$6</f>
        <v>Door-to-door testing</v>
      </c>
      <c r="B22" s="2" t="s">
        <v>25</v>
      </c>
      <c r="C22" s="2" t="s">
        <v>26</v>
      </c>
      <c r="D22" s="2" t="s">
        <v>27</v>
      </c>
      <c r="E22" s="2"/>
      <c r="F22" s="2">
        <v>2017</v>
      </c>
      <c r="G22" s="2">
        <v>2018</v>
      </c>
    </row>
    <row r="23" spans="1:7">
      <c r="A23" s="2" t="s">
        <v>28</v>
      </c>
      <c r="B23" t="s">
        <v>29</v>
      </c>
      <c r="C23" s="5"/>
      <c r="D23" s="5"/>
      <c r="E23" s="4" t="s">
        <v>30</v>
      </c>
      <c r="F23" s="10">
        <f>'#ignore - cost table'!E12</f>
        <v>1430194.92</v>
      </c>
      <c r="G23" s="5"/>
    </row>
    <row r="24" spans="1:7">
      <c r="A24" s="2" t="s">
        <v>31</v>
      </c>
      <c r="B24" t="s">
        <v>32</v>
      </c>
      <c r="C24" s="5"/>
      <c r="D24" s="5"/>
      <c r="E24" s="4" t="s">
        <v>30</v>
      </c>
      <c r="F24" s="5">
        <f>'#ignore - cost table'!C12/'#ignore - cost table'!H12</f>
        <v>46.199999999999996</v>
      </c>
      <c r="G24" s="5"/>
    </row>
    <row r="25" spans="1:7">
      <c r="A25" s="2" t="s">
        <v>33</v>
      </c>
      <c r="B25" t="s">
        <v>34</v>
      </c>
      <c r="C25" s="5"/>
      <c r="D25" s="5"/>
      <c r="E25" s="4" t="s">
        <v>30</v>
      </c>
      <c r="F25" s="5"/>
      <c r="G25" s="5"/>
    </row>
    <row r="26" spans="1:7">
      <c r="A26" s="2" t="s">
        <v>35</v>
      </c>
      <c r="B26" t="s">
        <v>36</v>
      </c>
      <c r="C26" s="5"/>
      <c r="D26" s="5"/>
      <c r="E26" s="4" t="s">
        <v>30</v>
      </c>
      <c r="F26" s="5"/>
      <c r="G26" s="5"/>
    </row>
    <row r="27" spans="1:7">
      <c r="A27" s="2" t="s">
        <v>37</v>
      </c>
      <c r="B27" t="s">
        <v>34</v>
      </c>
      <c r="C27" s="5"/>
      <c r="D27" s="5"/>
      <c r="E27" s="4" t="s">
        <v>30</v>
      </c>
      <c r="F27" s="6">
        <f>F23/F24</f>
        <v>30956.600000000002</v>
      </c>
      <c r="G27" s="5"/>
    </row>
    <row r="29" spans="1:7">
      <c r="A29" s="2" t="str">
        <f>'Program targeting'!$A$7</f>
        <v>Workplace testing</v>
      </c>
      <c r="B29" s="2" t="s">
        <v>25</v>
      </c>
      <c r="C29" s="2" t="s">
        <v>26</v>
      </c>
      <c r="D29" s="2" t="s">
        <v>27</v>
      </c>
      <c r="E29" s="2"/>
      <c r="F29" s="2">
        <v>2017</v>
      </c>
      <c r="G29" s="2">
        <v>2018</v>
      </c>
    </row>
    <row r="30" spans="1:7">
      <c r="A30" s="2" t="s">
        <v>28</v>
      </c>
      <c r="B30" t="s">
        <v>29</v>
      </c>
      <c r="C30" s="5"/>
      <c r="D30" s="5"/>
      <c r="E30" s="4" t="s">
        <v>30</v>
      </c>
      <c r="F30" s="10">
        <f>'#ignore - cost table'!E14</f>
        <v>670562.78</v>
      </c>
      <c r="G30" s="5"/>
    </row>
    <row r="31" spans="1:7">
      <c r="A31" s="2" t="s">
        <v>31</v>
      </c>
      <c r="B31" t="s">
        <v>32</v>
      </c>
      <c r="C31" s="5"/>
      <c r="D31" s="5"/>
      <c r="E31" s="4" t="s">
        <v>30</v>
      </c>
      <c r="F31" s="5">
        <f>'#ignore - cost table'!C14/'#ignore - cost table'!H14</f>
        <v>31.7</v>
      </c>
      <c r="G31" s="5"/>
    </row>
    <row r="32" spans="1:7">
      <c r="A32" s="2" t="s">
        <v>33</v>
      </c>
      <c r="B32" t="s">
        <v>34</v>
      </c>
      <c r="C32" s="5"/>
      <c r="D32" s="5"/>
      <c r="E32" s="4" t="s">
        <v>30</v>
      </c>
      <c r="F32" s="5"/>
      <c r="G32" s="5"/>
    </row>
    <row r="33" spans="1:7">
      <c r="A33" s="2" t="s">
        <v>35</v>
      </c>
      <c r="B33" t="s">
        <v>36</v>
      </c>
      <c r="C33" s="5"/>
      <c r="D33" s="5"/>
      <c r="E33" s="4" t="s">
        <v>30</v>
      </c>
      <c r="F33" s="5"/>
      <c r="G33" s="5"/>
    </row>
    <row r="34" spans="1:7">
      <c r="A34" s="2" t="s">
        <v>37</v>
      </c>
      <c r="B34" t="s">
        <v>34</v>
      </c>
      <c r="C34" s="5"/>
      <c r="D34" s="5"/>
      <c r="E34" s="4" t="s">
        <v>30</v>
      </c>
      <c r="F34" s="6">
        <f>F30/F31</f>
        <v>21153.4</v>
      </c>
      <c r="G34" s="5"/>
    </row>
    <row r="36" spans="1:7">
      <c r="A36" s="2" t="str">
        <f>'Program targeting'!$A$8</f>
        <v>Youth-friendly  SRH testing</v>
      </c>
      <c r="B36" s="2" t="s">
        <v>25</v>
      </c>
      <c r="C36" s="2" t="s">
        <v>26</v>
      </c>
      <c r="D36" s="2" t="s">
        <v>27</v>
      </c>
      <c r="E36" s="2"/>
      <c r="F36" s="2">
        <v>2017</v>
      </c>
      <c r="G36" s="2">
        <v>2018</v>
      </c>
    </row>
    <row r="37" spans="1:7">
      <c r="A37" s="2" t="s">
        <v>28</v>
      </c>
      <c r="B37" t="s">
        <v>29</v>
      </c>
      <c r="C37" s="5"/>
      <c r="D37" s="5"/>
      <c r="E37" s="4" t="s">
        <v>30</v>
      </c>
      <c r="F37" s="10">
        <f>'#ignore - cost table'!E16</f>
        <v>716945.32</v>
      </c>
      <c r="G37" s="5"/>
    </row>
    <row r="38" spans="1:7">
      <c r="A38" s="2" t="s">
        <v>31</v>
      </c>
      <c r="B38" t="s">
        <v>32</v>
      </c>
      <c r="C38" s="5"/>
      <c r="D38" s="5"/>
      <c r="E38" s="4" t="s">
        <v>30</v>
      </c>
      <c r="F38" s="5">
        <f>'#ignore - cost table'!C16/'#ignore - cost table'!H16</f>
        <v>260</v>
      </c>
      <c r="G38" s="5"/>
    </row>
    <row r="39" spans="1:7">
      <c r="A39" s="2" t="s">
        <v>33</v>
      </c>
      <c r="B39" t="s">
        <v>34</v>
      </c>
      <c r="C39" s="5"/>
      <c r="D39" s="5"/>
      <c r="E39" s="4" t="s">
        <v>30</v>
      </c>
      <c r="F39" s="5"/>
      <c r="G39" s="5"/>
    </row>
    <row r="40" spans="1:7">
      <c r="A40" s="2" t="s">
        <v>35</v>
      </c>
      <c r="B40" t="s">
        <v>36</v>
      </c>
      <c r="C40" s="5"/>
      <c r="D40" s="5"/>
      <c r="E40" s="4" t="s">
        <v>30</v>
      </c>
      <c r="F40" s="5"/>
      <c r="G40" s="5"/>
    </row>
    <row r="41" spans="1:7">
      <c r="A41" s="2" t="s">
        <v>37</v>
      </c>
      <c r="B41" t="s">
        <v>34</v>
      </c>
      <c r="C41" s="5"/>
      <c r="D41" s="5"/>
      <c r="E41" s="4" t="s">
        <v>30</v>
      </c>
      <c r="F41" s="6">
        <f>F37/F38</f>
        <v>2757.482</v>
      </c>
      <c r="G41" s="5"/>
    </row>
    <row r="43" spans="1:7">
      <c r="A43" s="2" t="str">
        <f>'Program targeting'!$A$9</f>
        <v>Self-testing</v>
      </c>
      <c r="B43" s="2" t="s">
        <v>25</v>
      </c>
      <c r="C43" s="2" t="s">
        <v>26</v>
      </c>
      <c r="D43" s="2" t="s">
        <v>27</v>
      </c>
      <c r="E43" s="2"/>
      <c r="F43" s="2">
        <v>2017</v>
      </c>
      <c r="G43" s="2">
        <v>2018</v>
      </c>
    </row>
    <row r="44" spans="1:7">
      <c r="A44" s="2" t="s">
        <v>28</v>
      </c>
      <c r="B44" t="s">
        <v>29</v>
      </c>
      <c r="C44" s="5"/>
      <c r="D44" s="5"/>
      <c r="E44" s="4" t="s">
        <v>30</v>
      </c>
      <c r="F44" s="10">
        <f>'#ignore - cost table'!E18</f>
        <v>847315.25999999989</v>
      </c>
      <c r="G44" s="5"/>
    </row>
    <row r="45" spans="1:7">
      <c r="A45" s="2" t="s">
        <v>31</v>
      </c>
      <c r="B45" t="s">
        <v>32</v>
      </c>
      <c r="C45" s="5"/>
      <c r="D45" s="5"/>
      <c r="E45" s="4" t="s">
        <v>30</v>
      </c>
      <c r="F45" s="5">
        <f>'#ignore - cost table'!C18/'#ignore - cost table'!H18</f>
        <v>41.056910569105689</v>
      </c>
      <c r="G45" s="5"/>
    </row>
    <row r="46" spans="1:7">
      <c r="A46" s="2" t="s">
        <v>33</v>
      </c>
      <c r="B46" t="s">
        <v>34</v>
      </c>
      <c r="C46" s="5"/>
      <c r="D46" s="5"/>
      <c r="E46" s="4" t="s">
        <v>30</v>
      </c>
      <c r="F46" s="5"/>
      <c r="G46" s="5"/>
    </row>
    <row r="47" spans="1:7">
      <c r="A47" s="2" t="s">
        <v>35</v>
      </c>
      <c r="B47" t="s">
        <v>36</v>
      </c>
      <c r="C47" s="5"/>
      <c r="D47" s="5"/>
      <c r="E47" s="4" t="s">
        <v>30</v>
      </c>
      <c r="F47" s="5"/>
      <c r="G47" s="5"/>
    </row>
    <row r="48" spans="1:7">
      <c r="A48" s="2" t="s">
        <v>37</v>
      </c>
      <c r="B48" t="s">
        <v>34</v>
      </c>
      <c r="C48" s="5"/>
      <c r="D48" s="5"/>
      <c r="E48" s="4" t="s">
        <v>30</v>
      </c>
      <c r="F48" s="6">
        <f>F44/F45</f>
        <v>20637.579599999997</v>
      </c>
      <c r="G48" s="5"/>
    </row>
    <row r="50" spans="1:7">
      <c r="A50" s="2" t="str">
        <f>'Program targeting'!$A$10</f>
        <v>CD4 testing</v>
      </c>
      <c r="B50" s="2" t="s">
        <v>25</v>
      </c>
      <c r="C50" s="2" t="s">
        <v>26</v>
      </c>
      <c r="D50" s="2" t="s">
        <v>27</v>
      </c>
      <c r="E50" s="2"/>
      <c r="F50" s="2">
        <v>2017</v>
      </c>
      <c r="G50" s="2">
        <v>2018</v>
      </c>
    </row>
    <row r="51" spans="1:7">
      <c r="A51" s="2" t="s">
        <v>28</v>
      </c>
      <c r="B51" t="s">
        <v>29</v>
      </c>
      <c r="C51" s="5"/>
      <c r="D51" s="5"/>
      <c r="E51" s="4" t="s">
        <v>30</v>
      </c>
      <c r="F51" s="10">
        <f>'#ignore - cost table'!E23</f>
        <v>3995486.48</v>
      </c>
      <c r="G51" s="5"/>
    </row>
    <row r="52" spans="1:7">
      <c r="A52" s="2" t="s">
        <v>31</v>
      </c>
      <c r="B52" t="s">
        <v>32</v>
      </c>
      <c r="C52" s="5"/>
      <c r="D52" s="5"/>
      <c r="E52" s="4" t="s">
        <v>30</v>
      </c>
      <c r="F52" s="5">
        <f>'#ignore - cost table'!C23</f>
        <v>5.21</v>
      </c>
      <c r="G52" s="5"/>
    </row>
    <row r="53" spans="1:7">
      <c r="A53" s="2" t="s">
        <v>33</v>
      </c>
      <c r="B53" t="s">
        <v>34</v>
      </c>
      <c r="C53" s="5"/>
      <c r="D53" s="5"/>
      <c r="E53" s="4" t="s">
        <v>30</v>
      </c>
      <c r="F53" s="5"/>
      <c r="G53" s="5"/>
    </row>
    <row r="54" spans="1:7">
      <c r="A54" s="2" t="s">
        <v>35</v>
      </c>
      <c r="B54" t="s">
        <v>36</v>
      </c>
      <c r="C54" s="5"/>
      <c r="D54" s="5"/>
      <c r="E54" s="4" t="s">
        <v>30</v>
      </c>
      <c r="F54" s="5"/>
      <c r="G54" s="5"/>
    </row>
    <row r="55" spans="1:7">
      <c r="A55" s="2" t="s">
        <v>37</v>
      </c>
      <c r="B55" t="s">
        <v>34</v>
      </c>
      <c r="C55" s="5"/>
      <c r="D55" s="5"/>
      <c r="E55" s="4" t="s">
        <v>30</v>
      </c>
      <c r="F55" s="6">
        <f>F51/F52</f>
        <v>766888</v>
      </c>
      <c r="G55" s="5"/>
    </row>
    <row r="57" spans="1:7">
      <c r="A57" s="2" t="str">
        <f>'Program targeting'!$A$11</f>
        <v>Community support - link to care</v>
      </c>
      <c r="B57" s="2" t="s">
        <v>25</v>
      </c>
      <c r="C57" s="2" t="s">
        <v>26</v>
      </c>
      <c r="D57" s="2" t="s">
        <v>27</v>
      </c>
      <c r="E57" s="2"/>
      <c r="F57" s="2">
        <v>2017</v>
      </c>
      <c r="G57" s="2">
        <v>2018</v>
      </c>
    </row>
    <row r="58" spans="1:7">
      <c r="A58" s="2" t="s">
        <v>28</v>
      </c>
      <c r="B58" t="s">
        <v>29</v>
      </c>
      <c r="C58" s="5"/>
      <c r="D58" s="5"/>
      <c r="E58" s="4" t="s">
        <v>30</v>
      </c>
      <c r="F58" s="10">
        <f>'#ignore - cost table'!E25</f>
        <v>350467.81600000005</v>
      </c>
      <c r="G58" s="5"/>
    </row>
    <row r="59" spans="1:7">
      <c r="A59" s="2" t="s">
        <v>31</v>
      </c>
      <c r="B59" t="s">
        <v>32</v>
      </c>
      <c r="C59" s="5"/>
      <c r="D59" s="5"/>
      <c r="E59" s="4" t="s">
        <v>30</v>
      </c>
      <c r="F59" s="5">
        <f>'#ignore - cost table'!C25</f>
        <v>9.14</v>
      </c>
      <c r="G59" s="5"/>
    </row>
    <row r="60" spans="1:7">
      <c r="A60" s="2" t="s">
        <v>33</v>
      </c>
      <c r="B60" t="s">
        <v>34</v>
      </c>
      <c r="C60" s="5"/>
      <c r="D60" s="5"/>
      <c r="E60" s="4" t="s">
        <v>30</v>
      </c>
      <c r="F60" s="5"/>
      <c r="G60" s="5"/>
    </row>
    <row r="61" spans="1:7">
      <c r="A61" s="2" t="s">
        <v>35</v>
      </c>
      <c r="B61" t="s">
        <v>36</v>
      </c>
      <c r="C61" s="5"/>
      <c r="D61" s="5"/>
      <c r="E61" s="4" t="s">
        <v>30</v>
      </c>
      <c r="F61" s="5"/>
      <c r="G61" s="5"/>
    </row>
    <row r="62" spans="1:7">
      <c r="A62" s="2" t="s">
        <v>37</v>
      </c>
      <c r="B62" t="s">
        <v>34</v>
      </c>
      <c r="C62" s="5"/>
      <c r="D62" s="5"/>
      <c r="E62" s="4" t="s">
        <v>30</v>
      </c>
      <c r="F62" s="6">
        <f>F58/F59</f>
        <v>38344.400000000001</v>
      </c>
      <c r="G62" s="5"/>
    </row>
    <row r="64" spans="1:7">
      <c r="A64" s="2" t="str">
        <f>'Program targeting'!$A$12</f>
        <v>Additional education (prof)</v>
      </c>
      <c r="B64" s="2" t="s">
        <v>25</v>
      </c>
      <c r="C64" s="2" t="s">
        <v>26</v>
      </c>
      <c r="D64" s="2" t="s">
        <v>27</v>
      </c>
      <c r="E64" s="2"/>
      <c r="F64" s="2">
        <v>2017</v>
      </c>
      <c r="G64" s="2">
        <v>2018</v>
      </c>
    </row>
    <row r="65" spans="1:7">
      <c r="A65" s="2" t="s">
        <v>28</v>
      </c>
      <c r="B65" t="s">
        <v>29</v>
      </c>
      <c r="C65" s="5"/>
      <c r="D65" s="5"/>
      <c r="E65" s="4" t="s">
        <v>30</v>
      </c>
      <c r="F65" s="10">
        <f>'#ignore - cost table'!E26</f>
        <v>231216.73200000002</v>
      </c>
      <c r="G65" s="5"/>
    </row>
    <row r="66" spans="1:7">
      <c r="A66" s="2" t="s">
        <v>31</v>
      </c>
      <c r="B66" t="s">
        <v>32</v>
      </c>
      <c r="C66" s="5"/>
      <c r="D66" s="5"/>
      <c r="E66" s="4" t="s">
        <v>30</v>
      </c>
      <c r="F66" s="5">
        <f>'#ignore - cost table'!C26</f>
        <v>10.050000000000001</v>
      </c>
      <c r="G66" s="5"/>
    </row>
    <row r="67" spans="1:7">
      <c r="A67" s="2" t="s">
        <v>33</v>
      </c>
      <c r="B67" t="s">
        <v>34</v>
      </c>
      <c r="C67" s="5"/>
      <c r="D67" s="5"/>
      <c r="E67" s="4" t="s">
        <v>30</v>
      </c>
      <c r="F67" s="5"/>
      <c r="G67" s="5"/>
    </row>
    <row r="68" spans="1:7">
      <c r="A68" s="2" t="s">
        <v>35</v>
      </c>
      <c r="B68" t="s">
        <v>36</v>
      </c>
      <c r="C68" s="5"/>
      <c r="D68" s="5"/>
      <c r="E68" s="4" t="s">
        <v>30</v>
      </c>
      <c r="F68" s="5"/>
      <c r="G68" s="5"/>
    </row>
    <row r="69" spans="1:7">
      <c r="A69" s="2" t="s">
        <v>37</v>
      </c>
      <c r="B69" t="s">
        <v>34</v>
      </c>
      <c r="C69" s="5"/>
      <c r="D69" s="5"/>
      <c r="E69" s="4" t="s">
        <v>30</v>
      </c>
      <c r="F69" s="6">
        <f>F65/F66</f>
        <v>23006.639999999999</v>
      </c>
      <c r="G69" s="5"/>
    </row>
    <row r="71" spans="1:7">
      <c r="A71" s="2" t="str">
        <f>'Program targeting'!$A$13</f>
        <v>Additional education (lay)</v>
      </c>
      <c r="B71" s="2" t="s">
        <v>25</v>
      </c>
      <c r="C71" s="2" t="s">
        <v>26</v>
      </c>
      <c r="D71" s="2" t="s">
        <v>27</v>
      </c>
      <c r="E71" s="2"/>
      <c r="F71" s="2">
        <v>2017</v>
      </c>
      <c r="G71" s="2">
        <v>2018</v>
      </c>
    </row>
    <row r="72" spans="1:7">
      <c r="A72" s="2" t="s">
        <v>28</v>
      </c>
      <c r="B72" t="s">
        <v>29</v>
      </c>
      <c r="C72" s="5"/>
      <c r="D72" s="5"/>
      <c r="E72" s="4" t="s">
        <v>30</v>
      </c>
      <c r="F72" s="10">
        <f>'#ignore - cost table'!E27</f>
        <v>16104.648000000003</v>
      </c>
      <c r="G72" s="5"/>
    </row>
    <row r="73" spans="1:7">
      <c r="A73" s="2" t="s">
        <v>31</v>
      </c>
      <c r="B73" t="s">
        <v>32</v>
      </c>
      <c r="C73" s="5"/>
      <c r="D73" s="5"/>
      <c r="E73" s="4" t="s">
        <v>30</v>
      </c>
      <c r="F73" s="5">
        <f>'#ignore - cost table'!C27</f>
        <v>1.05</v>
      </c>
      <c r="G73" s="5"/>
    </row>
    <row r="74" spans="1:7">
      <c r="A74" s="2" t="s">
        <v>33</v>
      </c>
      <c r="B74" t="s">
        <v>34</v>
      </c>
      <c r="C74" s="5"/>
      <c r="D74" s="5"/>
      <c r="E74" s="4" t="s">
        <v>30</v>
      </c>
      <c r="F74" s="5"/>
      <c r="G74" s="5"/>
    </row>
    <row r="75" spans="1:7">
      <c r="A75" s="2" t="s">
        <v>35</v>
      </c>
      <c r="B75" t="s">
        <v>36</v>
      </c>
      <c r="C75" s="5"/>
      <c r="D75" s="5"/>
      <c r="E75" s="4" t="s">
        <v>30</v>
      </c>
      <c r="F75" s="5"/>
      <c r="G75" s="5"/>
    </row>
    <row r="76" spans="1:7">
      <c r="A76" s="2" t="s">
        <v>37</v>
      </c>
      <c r="B76" t="s">
        <v>34</v>
      </c>
      <c r="C76" s="5"/>
      <c r="D76" s="5"/>
      <c r="E76" s="4" t="s">
        <v>30</v>
      </c>
      <c r="F76" s="6">
        <f>F72/F73</f>
        <v>15337.760000000002</v>
      </c>
      <c r="G76" s="5"/>
    </row>
    <row r="78" spans="1:7">
      <c r="A78" s="2" t="str">
        <f>'Program targeting'!$A$14</f>
        <v>Classic ART initiation</v>
      </c>
      <c r="B78" s="2" t="s">
        <v>25</v>
      </c>
      <c r="C78" s="2" t="s">
        <v>26</v>
      </c>
      <c r="D78" s="2" t="s">
        <v>27</v>
      </c>
      <c r="E78" s="2"/>
      <c r="F78" s="2">
        <v>2017</v>
      </c>
      <c r="G78" s="2">
        <v>2018</v>
      </c>
    </row>
    <row r="79" spans="1:7">
      <c r="A79" s="2" t="s">
        <v>28</v>
      </c>
      <c r="B79" t="s">
        <v>29</v>
      </c>
      <c r="C79" s="5"/>
      <c r="D79" s="5"/>
      <c r="E79" s="4" t="s">
        <v>30</v>
      </c>
      <c r="F79" s="10">
        <f>'#ignore - cost table'!E29</f>
        <v>1558316.416</v>
      </c>
      <c r="G79" s="5"/>
    </row>
    <row r="80" spans="1:7">
      <c r="A80" s="2" t="s">
        <v>31</v>
      </c>
      <c r="B80" t="s">
        <v>32</v>
      </c>
      <c r="C80" s="5"/>
      <c r="D80" s="5"/>
      <c r="E80" s="4" t="s">
        <v>30</v>
      </c>
      <c r="F80" s="5">
        <f>'#ignore - cost table'!C29</f>
        <v>2.54</v>
      </c>
      <c r="G80" s="5"/>
    </row>
    <row r="81" spans="1:7">
      <c r="A81" s="2" t="s">
        <v>33</v>
      </c>
      <c r="B81" t="s">
        <v>34</v>
      </c>
      <c r="C81" s="5"/>
      <c r="D81" s="5"/>
      <c r="E81" s="4" t="s">
        <v>30</v>
      </c>
      <c r="F81" s="5"/>
      <c r="G81" s="5"/>
    </row>
    <row r="82" spans="1:7">
      <c r="A82" s="2" t="s">
        <v>35</v>
      </c>
      <c r="B82" t="s">
        <v>36</v>
      </c>
      <c r="C82" s="5"/>
      <c r="D82" s="5"/>
      <c r="E82" s="4" t="s">
        <v>30</v>
      </c>
      <c r="F82" s="5"/>
      <c r="G82" s="5"/>
    </row>
    <row r="83" spans="1:7">
      <c r="A83" s="2" t="s">
        <v>37</v>
      </c>
      <c r="B83" t="s">
        <v>34</v>
      </c>
      <c r="C83" s="5"/>
      <c r="D83" s="5"/>
      <c r="E83" s="4" t="s">
        <v>30</v>
      </c>
      <c r="F83" s="6">
        <f>F79/F80</f>
        <v>613510.40000000002</v>
      </c>
      <c r="G83" s="5"/>
    </row>
    <row r="85" spans="1:7">
      <c r="A85" s="2" t="str">
        <f>'Program targeting'!$A$15</f>
        <v>Fast-track ART initiation</v>
      </c>
      <c r="B85" s="2" t="s">
        <v>25</v>
      </c>
      <c r="C85" s="2" t="s">
        <v>26</v>
      </c>
      <c r="D85" s="2" t="s">
        <v>27</v>
      </c>
      <c r="E85" s="2"/>
      <c r="F85" s="2">
        <v>2017</v>
      </c>
      <c r="G85" s="2">
        <v>2018</v>
      </c>
    </row>
    <row r="86" spans="1:7">
      <c r="A86" s="2" t="s">
        <v>28</v>
      </c>
      <c r="B86" t="s">
        <v>29</v>
      </c>
      <c r="C86" s="5"/>
      <c r="D86" s="5"/>
      <c r="E86" s="4" t="s">
        <v>30</v>
      </c>
      <c r="F86" s="10">
        <f>'#ignore - cost table'!E30</f>
        <v>376158.56400000001</v>
      </c>
      <c r="G86" s="5"/>
    </row>
    <row r="87" spans="1:7">
      <c r="A87" s="2" t="s">
        <v>31</v>
      </c>
      <c r="B87" t="s">
        <v>32</v>
      </c>
      <c r="C87" s="5"/>
      <c r="D87" s="5"/>
      <c r="E87" s="4" t="s">
        <v>30</v>
      </c>
      <c r="F87" s="5">
        <f>'#ignore - cost table'!C30</f>
        <v>3.27</v>
      </c>
      <c r="G87" s="5"/>
    </row>
    <row r="88" spans="1:7">
      <c r="A88" s="2" t="s">
        <v>33</v>
      </c>
      <c r="B88" t="s">
        <v>34</v>
      </c>
      <c r="C88" s="5"/>
      <c r="D88" s="5"/>
      <c r="E88" s="4" t="s">
        <v>30</v>
      </c>
      <c r="F88" s="5"/>
      <c r="G88" s="5"/>
    </row>
    <row r="89" spans="1:7">
      <c r="A89" s="2" t="s">
        <v>35</v>
      </c>
      <c r="B89" t="s">
        <v>36</v>
      </c>
      <c r="C89" s="5"/>
      <c r="D89" s="5"/>
      <c r="E89" s="4" t="s">
        <v>30</v>
      </c>
      <c r="F89" s="5"/>
      <c r="G89" s="5"/>
    </row>
    <row r="90" spans="1:7">
      <c r="A90" s="2" t="s">
        <v>37</v>
      </c>
      <c r="B90" t="s">
        <v>34</v>
      </c>
      <c r="C90" s="5"/>
      <c r="D90" s="5"/>
      <c r="E90" s="4" t="s">
        <v>30</v>
      </c>
      <c r="F90" s="6">
        <f>F86/F87</f>
        <v>115033.2</v>
      </c>
      <c r="G90" s="5"/>
    </row>
    <row r="92" spans="1:7">
      <c r="A92" s="2" t="str">
        <f>'Program targeting'!$A$16</f>
        <v>Same day ART initiation</v>
      </c>
      <c r="B92" s="2" t="s">
        <v>25</v>
      </c>
      <c r="C92" s="2" t="s">
        <v>26</v>
      </c>
      <c r="D92" s="2" t="s">
        <v>27</v>
      </c>
      <c r="E92" s="2"/>
      <c r="F92" s="2">
        <v>2017</v>
      </c>
      <c r="G92" s="2">
        <v>2018</v>
      </c>
    </row>
    <row r="93" spans="1:7">
      <c r="A93" s="2" t="s">
        <v>28</v>
      </c>
      <c r="B93" t="s">
        <v>29</v>
      </c>
      <c r="C93" s="5"/>
      <c r="D93" s="5"/>
      <c r="E93" s="4" t="s">
        <v>30</v>
      </c>
      <c r="F93" s="10">
        <f>'#ignore - cost table'!E31</f>
        <v>97778.22</v>
      </c>
      <c r="G93" s="5"/>
    </row>
    <row r="94" spans="1:7">
      <c r="A94" s="2" t="s">
        <v>31</v>
      </c>
      <c r="B94" t="s">
        <v>32</v>
      </c>
      <c r="C94" s="5"/>
      <c r="D94" s="5"/>
      <c r="E94" s="4" t="s">
        <v>30</v>
      </c>
      <c r="F94" s="5">
        <f>'#ignore - cost table'!C31</f>
        <v>2.5499999999999998</v>
      </c>
      <c r="G94" s="5"/>
    </row>
    <row r="95" spans="1:7">
      <c r="A95" s="2" t="s">
        <v>33</v>
      </c>
      <c r="B95" t="s">
        <v>34</v>
      </c>
      <c r="C95" s="5"/>
      <c r="D95" s="5"/>
      <c r="E95" s="4" t="s">
        <v>30</v>
      </c>
      <c r="F95" s="5"/>
      <c r="G95" s="5"/>
    </row>
    <row r="96" spans="1:7">
      <c r="A96" s="2" t="s">
        <v>35</v>
      </c>
      <c r="B96" t="s">
        <v>36</v>
      </c>
      <c r="C96" s="5"/>
      <c r="D96" s="5"/>
      <c r="E96" s="4" t="s">
        <v>30</v>
      </c>
      <c r="F96" s="5"/>
      <c r="G96" s="5"/>
    </row>
    <row r="97" spans="1:7">
      <c r="A97" s="2" t="s">
        <v>37</v>
      </c>
      <c r="B97" t="s">
        <v>34</v>
      </c>
      <c r="C97" s="5"/>
      <c r="D97" s="5"/>
      <c r="E97" s="4" t="s">
        <v>30</v>
      </c>
      <c r="F97" s="6">
        <f>F93/F94</f>
        <v>38344.400000000001</v>
      </c>
      <c r="G97" s="5"/>
    </row>
    <row r="99" spans="1:7">
      <c r="A99" s="2" t="str">
        <f>'Program targeting'!$A$17</f>
        <v>Community support - adherence</v>
      </c>
      <c r="B99" s="2" t="s">
        <v>25</v>
      </c>
      <c r="C99" s="2" t="s">
        <v>26</v>
      </c>
      <c r="D99" s="2" t="s">
        <v>27</v>
      </c>
      <c r="E99" s="2"/>
      <c r="F99" s="2">
        <v>2017</v>
      </c>
      <c r="G99" s="2">
        <v>2018</v>
      </c>
    </row>
    <row r="100" spans="1:7">
      <c r="A100" s="2" t="s">
        <v>28</v>
      </c>
      <c r="B100" t="s">
        <v>29</v>
      </c>
      <c r="C100" s="5"/>
      <c r="D100" s="5"/>
      <c r="E100" s="4" t="s">
        <v>30</v>
      </c>
      <c r="F100" s="10">
        <f>'#ignore - cost table'!E39</f>
        <v>910141.50690000004</v>
      </c>
      <c r="G100" s="5"/>
    </row>
    <row r="101" spans="1:7">
      <c r="A101" s="2" t="s">
        <v>31</v>
      </c>
      <c r="B101" t="s">
        <v>32</v>
      </c>
      <c r="C101" s="5"/>
      <c r="D101" s="5"/>
      <c r="E101" s="4" t="s">
        <v>30</v>
      </c>
      <c r="F101" s="5">
        <f>'#ignore - cost table'!C39</f>
        <v>4.59</v>
      </c>
      <c r="G101" s="5"/>
    </row>
    <row r="102" spans="1:7">
      <c r="A102" s="2" t="s">
        <v>33</v>
      </c>
      <c r="B102" t="s">
        <v>34</v>
      </c>
      <c r="C102" s="5"/>
      <c r="D102" s="5"/>
      <c r="E102" s="4" t="s">
        <v>30</v>
      </c>
      <c r="F102" s="5"/>
      <c r="G102" s="5"/>
    </row>
    <row r="103" spans="1:7">
      <c r="A103" s="2" t="s">
        <v>35</v>
      </c>
      <c r="B103" t="s">
        <v>36</v>
      </c>
      <c r="C103" s="5"/>
      <c r="D103" s="5"/>
      <c r="E103" s="4" t="s">
        <v>30</v>
      </c>
      <c r="F103" s="5"/>
      <c r="G103" s="5"/>
    </row>
    <row r="104" spans="1:7">
      <c r="A104" s="2" t="s">
        <v>37</v>
      </c>
      <c r="B104" t="s">
        <v>34</v>
      </c>
      <c r="C104" s="5"/>
      <c r="D104" s="5"/>
      <c r="E104" s="4" t="s">
        <v>30</v>
      </c>
      <c r="F104" s="6">
        <f>F100/F101</f>
        <v>198287.91</v>
      </c>
      <c r="G104" s="5"/>
    </row>
    <row r="106" spans="1:7">
      <c r="A106" s="2" t="str">
        <f>'Program targeting'!$A$18</f>
        <v>WhatsApp messaging - adherence</v>
      </c>
      <c r="B106" s="2" t="s">
        <v>25</v>
      </c>
      <c r="C106" s="2" t="s">
        <v>26</v>
      </c>
      <c r="D106" s="2" t="s">
        <v>27</v>
      </c>
      <c r="E106" s="2"/>
      <c r="F106" s="2">
        <v>2017</v>
      </c>
      <c r="G106" s="2">
        <v>2018</v>
      </c>
    </row>
    <row r="107" spans="1:7">
      <c r="A107" s="2" t="s">
        <v>28</v>
      </c>
      <c r="B107" t="s">
        <v>29</v>
      </c>
      <c r="C107" s="5"/>
      <c r="D107" s="5"/>
      <c r="E107" s="4" t="s">
        <v>30</v>
      </c>
      <c r="F107" s="10">
        <f>'#ignore - cost table'!E40</f>
        <v>449.45259600000009</v>
      </c>
      <c r="G107" s="5"/>
    </row>
    <row r="108" spans="1:7">
      <c r="A108" s="2" t="s">
        <v>31</v>
      </c>
      <c r="B108" t="s">
        <v>32</v>
      </c>
      <c r="C108" s="5"/>
      <c r="D108" s="5"/>
      <c r="E108" s="4" t="s">
        <v>30</v>
      </c>
      <c r="F108" s="5">
        <f>'#ignore - cost table'!C40</f>
        <v>1.7000000000000001E-4</v>
      </c>
      <c r="G108" s="5"/>
    </row>
    <row r="109" spans="1:7">
      <c r="A109" s="2" t="s">
        <v>33</v>
      </c>
      <c r="B109" t="s">
        <v>34</v>
      </c>
      <c r="C109" s="5"/>
      <c r="D109" s="5"/>
      <c r="E109" s="4" t="s">
        <v>30</v>
      </c>
      <c r="F109" s="5"/>
      <c r="G109" s="5"/>
    </row>
    <row r="110" spans="1:7">
      <c r="A110" s="2" t="s">
        <v>35</v>
      </c>
      <c r="B110" t="s">
        <v>36</v>
      </c>
      <c r="C110" s="5"/>
      <c r="D110" s="5"/>
      <c r="E110" s="4" t="s">
        <v>30</v>
      </c>
      <c r="F110" s="5"/>
      <c r="G110" s="5"/>
    </row>
    <row r="111" spans="1:7">
      <c r="A111" s="2" t="s">
        <v>37</v>
      </c>
      <c r="B111" t="s">
        <v>34</v>
      </c>
      <c r="C111" s="5"/>
      <c r="D111" s="5"/>
      <c r="E111" s="4" t="s">
        <v>30</v>
      </c>
      <c r="F111" s="6">
        <f>F107/F108</f>
        <v>2643838.8000000003</v>
      </c>
      <c r="G111" s="5"/>
    </row>
    <row r="113" spans="1:7">
      <c r="A113" s="2" t="str">
        <f>'Program targeting'!$A$19</f>
        <v>Tracing of ART clients</v>
      </c>
      <c r="B113" s="2" t="s">
        <v>25</v>
      </c>
      <c r="C113" s="2" t="s">
        <v>26</v>
      </c>
      <c r="D113" s="2" t="s">
        <v>27</v>
      </c>
      <c r="E113" s="2"/>
      <c r="F113" s="2">
        <v>2017</v>
      </c>
      <c r="G113" s="2">
        <v>2018</v>
      </c>
    </row>
    <row r="114" spans="1:7">
      <c r="A114" s="2" t="s">
        <v>28</v>
      </c>
      <c r="B114" t="s">
        <v>29</v>
      </c>
      <c r="C114" s="5"/>
      <c r="D114" s="5"/>
      <c r="E114" s="4" t="s">
        <v>30</v>
      </c>
      <c r="F114" s="10">
        <f>'#ignore - cost table'!E41</f>
        <v>825758.9852</v>
      </c>
      <c r="G114" s="5"/>
    </row>
    <row r="115" spans="1:7">
      <c r="A115" s="2" t="s">
        <v>31</v>
      </c>
      <c r="B115" t="s">
        <v>32</v>
      </c>
      <c r="C115" s="5"/>
      <c r="D115" s="5"/>
      <c r="E115" s="4" t="s">
        <v>30</v>
      </c>
      <c r="F115" s="5">
        <f>'#ignore - cost table'!C41</f>
        <v>9.3699999999999992</v>
      </c>
      <c r="G115" s="5"/>
    </row>
    <row r="116" spans="1:7">
      <c r="A116" s="2" t="s">
        <v>33</v>
      </c>
      <c r="B116" t="s">
        <v>34</v>
      </c>
      <c r="C116" s="5"/>
      <c r="D116" s="5"/>
      <c r="E116" s="4" t="s">
        <v>30</v>
      </c>
      <c r="F116" s="5"/>
      <c r="G116" s="5"/>
    </row>
    <row r="117" spans="1:7">
      <c r="A117" s="2" t="s">
        <v>35</v>
      </c>
      <c r="B117" t="s">
        <v>36</v>
      </c>
      <c r="C117" s="5"/>
      <c r="D117" s="5"/>
      <c r="E117" s="4" t="s">
        <v>30</v>
      </c>
      <c r="F117" s="5"/>
      <c r="G117" s="5"/>
    </row>
    <row r="118" spans="1:7">
      <c r="A118" s="2" t="s">
        <v>37</v>
      </c>
      <c r="B118" t="s">
        <v>34</v>
      </c>
      <c r="C118" s="5"/>
      <c r="D118" s="5"/>
      <c r="E118" s="4" t="s">
        <v>30</v>
      </c>
      <c r="F118" s="6">
        <f>F114/F115</f>
        <v>88127.96</v>
      </c>
      <c r="G118" s="5"/>
    </row>
    <row r="120" spans="1:7">
      <c r="A120" s="2" t="str">
        <f>'Program targeting'!$A$20</f>
        <v>Enhanced adherence (prof)</v>
      </c>
      <c r="B120" s="2" t="s">
        <v>25</v>
      </c>
      <c r="C120" s="2" t="s">
        <v>26</v>
      </c>
      <c r="D120" s="2" t="s">
        <v>27</v>
      </c>
      <c r="E120" s="2"/>
      <c r="F120" s="2">
        <v>2017</v>
      </c>
      <c r="G120" s="2">
        <v>2018</v>
      </c>
    </row>
    <row r="121" spans="1:7">
      <c r="A121" s="2" t="s">
        <v>28</v>
      </c>
      <c r="B121" t="s">
        <v>29</v>
      </c>
      <c r="C121" s="5"/>
      <c r="D121" s="5"/>
      <c r="E121" s="4" t="s">
        <v>30</v>
      </c>
      <c r="F121" s="10">
        <f>'#ignore - cost table'!E42</f>
        <v>1325444.5183999999</v>
      </c>
      <c r="G121" s="5"/>
    </row>
    <row r="122" spans="1:7">
      <c r="A122" s="2" t="s">
        <v>31</v>
      </c>
      <c r="B122" t="s">
        <v>32</v>
      </c>
      <c r="C122" s="5"/>
      <c r="D122" s="5"/>
      <c r="E122" s="4" t="s">
        <v>30</v>
      </c>
      <c r="F122" s="5">
        <f>'#ignore - cost table'!C42</f>
        <v>15.04</v>
      </c>
      <c r="G122" s="5"/>
    </row>
    <row r="123" spans="1:7">
      <c r="A123" s="2" t="s">
        <v>33</v>
      </c>
      <c r="B123" t="s">
        <v>34</v>
      </c>
      <c r="C123" s="5"/>
      <c r="D123" s="5"/>
      <c r="E123" s="4" t="s">
        <v>30</v>
      </c>
      <c r="F123" s="5"/>
      <c r="G123" s="5"/>
    </row>
    <row r="124" spans="1:7">
      <c r="A124" s="2" t="s">
        <v>35</v>
      </c>
      <c r="B124" t="s">
        <v>36</v>
      </c>
      <c r="C124" s="5"/>
      <c r="D124" s="5"/>
      <c r="E124" s="4" t="s">
        <v>30</v>
      </c>
      <c r="F124" s="5"/>
      <c r="G124" s="5"/>
    </row>
    <row r="125" spans="1:7">
      <c r="A125" s="2" t="s">
        <v>37</v>
      </c>
      <c r="B125" t="s">
        <v>34</v>
      </c>
      <c r="C125" s="5"/>
      <c r="D125" s="5"/>
      <c r="E125" s="4" t="s">
        <v>30</v>
      </c>
      <c r="F125" s="6">
        <f>F121/F122</f>
        <v>88127.96</v>
      </c>
      <c r="G125" s="5"/>
    </row>
    <row r="127" spans="1:7">
      <c r="A127" s="2" t="str">
        <f>'Program targeting'!$A$21</f>
        <v>Enhanced adherence (lay)</v>
      </c>
      <c r="B127" s="2" t="s">
        <v>25</v>
      </c>
      <c r="C127" s="2" t="s">
        <v>26</v>
      </c>
      <c r="D127" s="2" t="s">
        <v>27</v>
      </c>
      <c r="E127" s="2"/>
      <c r="F127" s="2">
        <v>2017</v>
      </c>
      <c r="G127" s="2">
        <v>2018</v>
      </c>
    </row>
    <row r="128" spans="1:7">
      <c r="A128" s="2" t="s">
        <v>28</v>
      </c>
      <c r="B128" t="s">
        <v>29</v>
      </c>
      <c r="C128" s="5"/>
      <c r="D128" s="5"/>
      <c r="E128" s="4" t="s">
        <v>30</v>
      </c>
      <c r="F128" s="10">
        <f>'#ignore - cost table'!E43</f>
        <v>91212.438599999994</v>
      </c>
      <c r="G128" s="5"/>
    </row>
    <row r="129" spans="1:7">
      <c r="A129" s="2" t="s">
        <v>31</v>
      </c>
      <c r="B129" t="s">
        <v>32</v>
      </c>
      <c r="C129" s="5"/>
      <c r="D129" s="5"/>
      <c r="E129" s="4" t="s">
        <v>30</v>
      </c>
      <c r="F129" s="5">
        <f>'#ignore - cost table'!C43</f>
        <v>2.0699999999999998</v>
      </c>
      <c r="G129" s="5"/>
    </row>
    <row r="130" spans="1:7">
      <c r="A130" s="2" t="s">
        <v>33</v>
      </c>
      <c r="B130" t="s">
        <v>34</v>
      </c>
      <c r="C130" s="5"/>
      <c r="D130" s="5"/>
      <c r="E130" s="4" t="s">
        <v>30</v>
      </c>
      <c r="F130" s="5"/>
      <c r="G130" s="5"/>
    </row>
    <row r="131" spans="1:7">
      <c r="A131" s="2" t="s">
        <v>35</v>
      </c>
      <c r="B131" t="s">
        <v>36</v>
      </c>
      <c r="C131" s="5"/>
      <c r="D131" s="5"/>
      <c r="E131" s="4" t="s">
        <v>30</v>
      </c>
      <c r="F131" s="5"/>
      <c r="G131" s="5"/>
    </row>
    <row r="132" spans="1:7">
      <c r="A132" s="2" t="s">
        <v>37</v>
      </c>
      <c r="B132" t="s">
        <v>34</v>
      </c>
      <c r="C132" s="5"/>
      <c r="D132" s="5"/>
      <c r="E132" s="4" t="s">
        <v>30</v>
      </c>
      <c r="F132" s="6">
        <f>F128/F129</f>
        <v>44063.98</v>
      </c>
      <c r="G132" s="5"/>
    </row>
    <row r="134" spans="1:7">
      <c r="A134" s="2" t="str">
        <f>'Program targeting'!$A$22</f>
        <v>Facility-based ART dispensing</v>
      </c>
      <c r="B134" s="2" t="s">
        <v>25</v>
      </c>
      <c r="C134" s="2" t="s">
        <v>26</v>
      </c>
      <c r="D134" s="2" t="s">
        <v>27</v>
      </c>
      <c r="E134" s="2"/>
      <c r="F134" s="2">
        <v>2017</v>
      </c>
      <c r="G134" s="2">
        <v>2018</v>
      </c>
    </row>
    <row r="135" spans="1:7">
      <c r="A135" s="2" t="s">
        <v>28</v>
      </c>
      <c r="B135" t="s">
        <v>29</v>
      </c>
      <c r="C135" s="5"/>
      <c r="D135" s="5"/>
      <c r="E135" s="4" t="s">
        <v>30</v>
      </c>
      <c r="F135" s="10">
        <f>'#ignore - cost table'!E33</f>
        <v>274906358.42399997</v>
      </c>
      <c r="G135" s="5"/>
    </row>
    <row r="136" spans="1:7">
      <c r="A136" s="2" t="s">
        <v>31</v>
      </c>
      <c r="B136" t="s">
        <v>32</v>
      </c>
      <c r="C136" s="5"/>
      <c r="D136" s="5"/>
      <c r="E136" s="4" t="s">
        <v>30</v>
      </c>
      <c r="F136" s="5">
        <f>'#ignore - cost table'!C33</f>
        <v>69.319999999999993</v>
      </c>
      <c r="G136" s="5"/>
    </row>
    <row r="137" spans="1:7">
      <c r="A137" s="2" t="s">
        <v>33</v>
      </c>
      <c r="B137" t="s">
        <v>34</v>
      </c>
      <c r="C137" s="5"/>
      <c r="D137" s="5"/>
      <c r="E137" s="4" t="s">
        <v>30</v>
      </c>
      <c r="F137" s="5"/>
      <c r="G137" s="5"/>
    </row>
    <row r="138" spans="1:7">
      <c r="A138" s="2" t="s">
        <v>35</v>
      </c>
      <c r="B138" t="s">
        <v>36</v>
      </c>
      <c r="C138" s="5"/>
      <c r="D138" s="5"/>
      <c r="E138" s="4" t="s">
        <v>30</v>
      </c>
      <c r="F138" s="5"/>
      <c r="G138" s="5"/>
    </row>
    <row r="139" spans="1:7">
      <c r="A139" s="2" t="s">
        <v>37</v>
      </c>
      <c r="B139" t="s">
        <v>34</v>
      </c>
      <c r="C139" s="5"/>
      <c r="D139" s="5"/>
      <c r="E139" s="4" t="s">
        <v>30</v>
      </c>
      <c r="F139" s="6">
        <f>F135/F136</f>
        <v>3965758.1999999997</v>
      </c>
      <c r="G139" s="5"/>
    </row>
    <row r="141" spans="1:7">
      <c r="A141" s="2" t="str">
        <f>'Program targeting'!$A$23</f>
        <v>Decentralized delivery</v>
      </c>
      <c r="B141" s="2" t="s">
        <v>25</v>
      </c>
      <c r="C141" s="2" t="s">
        <v>26</v>
      </c>
      <c r="D141" s="2" t="s">
        <v>27</v>
      </c>
      <c r="E141" s="2"/>
      <c r="F141" s="2">
        <v>2017</v>
      </c>
      <c r="G141" s="2">
        <v>2018</v>
      </c>
    </row>
    <row r="142" spans="1:7">
      <c r="A142" s="2" t="s">
        <v>28</v>
      </c>
      <c r="B142" t="s">
        <v>29</v>
      </c>
      <c r="C142" s="5"/>
      <c r="D142" s="5"/>
      <c r="E142" s="4" t="s">
        <v>30</v>
      </c>
      <c r="F142" s="10">
        <f>'#ignore - cost table'!E34</f>
        <v>4604685.91</v>
      </c>
      <c r="G142" s="5"/>
    </row>
    <row r="143" spans="1:7">
      <c r="A143" s="2" t="s">
        <v>31</v>
      </c>
      <c r="B143" t="s">
        <v>32</v>
      </c>
      <c r="C143" s="5"/>
      <c r="D143" s="5"/>
      <c r="E143" s="4" t="s">
        <v>30</v>
      </c>
      <c r="F143" s="5">
        <f>'#ignore - cost table'!C34</f>
        <v>20.9</v>
      </c>
      <c r="G143" s="5"/>
    </row>
    <row r="144" spans="1:7">
      <c r="A144" s="2" t="s">
        <v>33</v>
      </c>
      <c r="B144" t="s">
        <v>34</v>
      </c>
      <c r="C144" s="5"/>
      <c r="D144" s="5"/>
      <c r="E144" s="4" t="s">
        <v>30</v>
      </c>
      <c r="F144" s="5"/>
      <c r="G144" s="5"/>
    </row>
    <row r="145" spans="1:7">
      <c r="A145" s="2" t="s">
        <v>35</v>
      </c>
      <c r="B145" t="s">
        <v>36</v>
      </c>
      <c r="C145" s="5"/>
      <c r="D145" s="5"/>
      <c r="E145" s="4" t="s">
        <v>30</v>
      </c>
      <c r="F145" s="8">
        <v>0.3</v>
      </c>
      <c r="G145" s="5"/>
    </row>
    <row r="146" spans="1:7">
      <c r="A146" s="2" t="s">
        <v>37</v>
      </c>
      <c r="B146" t="s">
        <v>34</v>
      </c>
      <c r="C146" s="5"/>
      <c r="D146" s="5"/>
      <c r="E146" s="4" t="s">
        <v>30</v>
      </c>
      <c r="F146" s="6">
        <f>F142/F143</f>
        <v>220319.90000000002</v>
      </c>
      <c r="G146" s="5"/>
    </row>
    <row r="148" spans="1:7">
      <c r="A148" s="2" t="str">
        <f>'Program targeting'!$A$24</f>
        <v>Adherence clubs</v>
      </c>
      <c r="B148" s="2" t="s">
        <v>25</v>
      </c>
      <c r="C148" s="2" t="s">
        <v>26</v>
      </c>
      <c r="D148" s="2" t="s">
        <v>27</v>
      </c>
      <c r="E148" s="2"/>
      <c r="F148" s="2">
        <v>2017</v>
      </c>
      <c r="G148" s="2">
        <v>2018</v>
      </c>
    </row>
    <row r="149" spans="1:7">
      <c r="A149" s="2" t="s">
        <v>28</v>
      </c>
      <c r="B149" t="s">
        <v>29</v>
      </c>
      <c r="C149" s="5"/>
      <c r="D149" s="5"/>
      <c r="E149" s="4" t="s">
        <v>30</v>
      </c>
      <c r="F149" s="10">
        <f>'#ignore - cost table'!E35</f>
        <v>14197414.356000001</v>
      </c>
      <c r="G149" s="5"/>
    </row>
    <row r="150" spans="1:7">
      <c r="A150" s="2" t="s">
        <v>31</v>
      </c>
      <c r="B150" t="s">
        <v>32</v>
      </c>
      <c r="C150" s="5"/>
      <c r="D150" s="5"/>
      <c r="E150" s="4" t="s">
        <v>30</v>
      </c>
      <c r="F150" s="5">
        <f>'#ignore - cost table'!C35</f>
        <v>64.44</v>
      </c>
      <c r="G150" s="5"/>
    </row>
    <row r="151" spans="1:7">
      <c r="A151" s="2" t="s">
        <v>33</v>
      </c>
      <c r="B151" t="s">
        <v>34</v>
      </c>
      <c r="C151" s="5"/>
      <c r="D151" s="5"/>
      <c r="E151" s="4" t="s">
        <v>30</v>
      </c>
      <c r="F151" s="5"/>
      <c r="G151" s="5"/>
    </row>
    <row r="152" spans="1:7">
      <c r="A152" s="2" t="s">
        <v>35</v>
      </c>
      <c r="B152" t="s">
        <v>36</v>
      </c>
      <c r="C152" s="5"/>
      <c r="D152" s="5"/>
      <c r="E152" s="4" t="s">
        <v>30</v>
      </c>
      <c r="F152" s="8">
        <v>0.3</v>
      </c>
      <c r="G152" s="5"/>
    </row>
    <row r="153" spans="1:7">
      <c r="A153" s="2" t="s">
        <v>37</v>
      </c>
      <c r="B153" t="s">
        <v>34</v>
      </c>
      <c r="C153" s="5"/>
      <c r="D153" s="5"/>
      <c r="E153" s="4" t="s">
        <v>30</v>
      </c>
      <c r="F153" s="6">
        <f>F149/F150</f>
        <v>220319.90000000002</v>
      </c>
      <c r="G153" s="5"/>
    </row>
    <row r="155" spans="1:7">
      <c r="A155" s="2" t="str">
        <f>'Program targeting'!$A$25</f>
        <v>PMTCT</v>
      </c>
      <c r="B155" s="2" t="s">
        <v>25</v>
      </c>
      <c r="C155" s="2" t="s">
        <v>26</v>
      </c>
      <c r="D155" s="2" t="s">
        <v>27</v>
      </c>
      <c r="E155" s="2"/>
      <c r="F155" s="2">
        <v>2017</v>
      </c>
      <c r="G155" s="2">
        <v>2018</v>
      </c>
    </row>
    <row r="156" spans="1:7">
      <c r="A156" s="2" t="s">
        <v>28</v>
      </c>
      <c r="B156" t="s">
        <v>29</v>
      </c>
      <c r="C156" s="5"/>
      <c r="D156" s="5"/>
      <c r="E156" s="4" t="s">
        <v>30</v>
      </c>
      <c r="F156" s="69">
        <f>'#ignore - cost table'!E21</f>
        <v>15727557.24</v>
      </c>
      <c r="G156" s="5"/>
    </row>
    <row r="157" spans="1:7">
      <c r="A157" s="2" t="s">
        <v>31</v>
      </c>
      <c r="B157" t="s">
        <v>32</v>
      </c>
      <c r="C157" s="5"/>
      <c r="D157" s="5"/>
      <c r="E157" s="4" t="s">
        <v>30</v>
      </c>
      <c r="F157" s="5">
        <f>'#ignore - cost table'!C21</f>
        <v>58.77</v>
      </c>
      <c r="G157" s="5"/>
    </row>
    <row r="158" spans="1:7">
      <c r="A158" s="2" t="s">
        <v>33</v>
      </c>
      <c r="B158" t="s">
        <v>34</v>
      </c>
      <c r="C158" s="5"/>
      <c r="D158" s="5"/>
      <c r="E158" s="4" t="s">
        <v>30</v>
      </c>
      <c r="F158" s="5"/>
      <c r="G158" s="5"/>
    </row>
    <row r="159" spans="1:7">
      <c r="A159" s="2" t="s">
        <v>35</v>
      </c>
      <c r="B159" t="s">
        <v>36</v>
      </c>
      <c r="C159" s="5"/>
      <c r="D159" s="5"/>
      <c r="E159" s="4" t="s">
        <v>30</v>
      </c>
      <c r="F159" s="5"/>
      <c r="G159" s="5"/>
    </row>
    <row r="160" spans="1:7">
      <c r="A160" s="2" t="s">
        <v>37</v>
      </c>
      <c r="B160" t="s">
        <v>34</v>
      </c>
      <c r="C160" s="5"/>
      <c r="D160" s="5"/>
      <c r="E160" s="4" t="s">
        <v>30</v>
      </c>
      <c r="F160" s="6">
        <f>F156/F157</f>
        <v>267612</v>
      </c>
      <c r="G160" s="5"/>
    </row>
  </sheetData>
  <conditionalFormatting sqref="C100:C104 C107:C111 C114:C118 C121:C125 C128:C132 C135:C139 C142:C146 C149:C153 C156:C160 C16:C20 C23:C27 C30:C34 C37:C41 C44:C48 C51:C55 C2:C6 C58:C62 C65:C69 C72:C76 C79:C83 C9:C13 C86:C90 C93:C97">
    <cfRule type="expression" dxfId="3771" priority="3927">
      <formula>COUNTIF(F2:G2,"&lt;&gt;" &amp; "")&gt;0</formula>
    </cfRule>
    <cfRule type="expression" dxfId="3770" priority="3928">
      <formula>AND(COUNTIF(F2:G2,"&lt;&gt;" &amp; "")&gt;0,NOT(ISBLANK(C2)))</formula>
    </cfRule>
  </conditionalFormatting>
  <dataValidations count="2">
    <dataValidation type="list" allowBlank="1" showInputMessage="1" showErrorMessage="1" sqref="B3 B157 B150 B143 B136 B129 B122 B115 B108 B101 B94 B87 B80 B73 B66 B59 B52 B45 B38 B31 B24 B17 B10" xr:uid="{00000000-0002-0000-0100-000000000000}">
      <formula1>"$/person (one-off),$/person/year"</formula1>
    </dataValidation>
    <dataValidation type="list" allowBlank="1" showInputMessage="1" showErrorMessage="1" sqref="B4 B158 B151 B144 B137 B130 B123 B116 B109 B102 B95 B88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"/>
  <sheetViews>
    <sheetView workbookViewId="0">
      <selection activeCell="B1" sqref="B1:B1048576"/>
    </sheetView>
  </sheetViews>
  <sheetFormatPr baseColWidth="10" defaultColWidth="8.83203125" defaultRowHeight="15"/>
  <cols>
    <col min="1" max="1" width="75" bestFit="1" customWidth="1"/>
    <col min="2" max="5" width="14.83203125" customWidth="1"/>
    <col min="7" max="15" width="8.33203125" customWidth="1"/>
    <col min="16" max="29" width="9.5" customWidth="1"/>
  </cols>
  <sheetData>
    <row r="1" spans="1:29" ht="32">
      <c r="A1" s="1" t="s">
        <v>73</v>
      </c>
      <c r="B1" s="3" t="s">
        <v>38</v>
      </c>
      <c r="C1" s="3" t="s">
        <v>39</v>
      </c>
      <c r="D1" s="3" t="s">
        <v>40</v>
      </c>
      <c r="E1" s="3" t="s">
        <v>26</v>
      </c>
      <c r="G1" s="2" t="str">
        <f>'Program targeting'!$A$3</f>
        <v>Client-initiated clinic-based testing</v>
      </c>
      <c r="H1" s="2" t="str">
        <f>'Program targeting'!$A$4</f>
        <v>Provider-initiated testing</v>
      </c>
      <c r="I1" s="2" t="str">
        <f>'Program targeting'!$A$5</f>
        <v>Mobile testing</v>
      </c>
      <c r="J1" s="2" t="str">
        <f>'Program targeting'!$A$6</f>
        <v>Door-to-door testing</v>
      </c>
      <c r="K1" s="2" t="str">
        <f>'Program targeting'!$A$7</f>
        <v>Workplace testing</v>
      </c>
      <c r="L1" s="2" t="str">
        <f>'Program targeting'!$A$8</f>
        <v>Youth-friendly  SRH testing</v>
      </c>
      <c r="M1" s="2" t="str">
        <f>'Program targeting'!$A$9</f>
        <v>Self-testing</v>
      </c>
      <c r="N1" s="2" t="str">
        <f>'Program targeting'!$A$10</f>
        <v>CD4 testing</v>
      </c>
      <c r="O1" s="2" t="str">
        <f>'Program targeting'!$A$11</f>
        <v>Community support - link to care</v>
      </c>
      <c r="P1" s="2" t="str">
        <f>'Program targeting'!$A$12</f>
        <v>Additional education (prof)</v>
      </c>
      <c r="Q1" s="2" t="str">
        <f>'Program targeting'!$A$13</f>
        <v>Additional education (lay)</v>
      </c>
      <c r="R1" s="2" t="str">
        <f>'Program targeting'!$A$14</f>
        <v>Classic ART initiation</v>
      </c>
      <c r="S1" s="2" t="str">
        <f>'Program targeting'!$A$15</f>
        <v>Fast-track ART initiation</v>
      </c>
      <c r="T1" s="2" t="str">
        <f>'Program targeting'!$A$16</f>
        <v>Same day ART initiation</v>
      </c>
      <c r="U1" s="2" t="str">
        <f>'Program targeting'!$A$17</f>
        <v>Community support - adherence</v>
      </c>
      <c r="V1" s="2" t="str">
        <f>'Program targeting'!$A$18</f>
        <v>WhatsApp messaging - adherence</v>
      </c>
      <c r="W1" s="2" t="str">
        <f>'Program targeting'!$A$19</f>
        <v>Tracing of ART clients</v>
      </c>
      <c r="X1" s="2" t="str">
        <f>'Program targeting'!$A$20</f>
        <v>Enhanced adherence (prof)</v>
      </c>
      <c r="Y1" s="2" t="str">
        <f>'Program targeting'!$A$21</f>
        <v>Enhanced adherence (lay)</v>
      </c>
      <c r="Z1" s="2" t="str">
        <f>'Program targeting'!$A$22</f>
        <v>Facility-based ART dispensing</v>
      </c>
      <c r="AA1" s="2" t="str">
        <f>'Program targeting'!$A$23</f>
        <v>Decentralized delivery</v>
      </c>
      <c r="AB1" s="2" t="str">
        <f>'Program targeting'!$A$24</f>
        <v>Adherence clubs</v>
      </c>
      <c r="AC1" s="2" t="str">
        <f>'Program targeting'!$A$25</f>
        <v>PMTCT</v>
      </c>
    </row>
    <row r="2" spans="1:29">
      <c r="A2" t="str">
        <f>'Program targeting'!$C$2</f>
        <v>Males 0-14</v>
      </c>
      <c r="B2" s="5">
        <v>0</v>
      </c>
      <c r="C2" s="5" t="s">
        <v>41</v>
      </c>
      <c r="D2" s="5"/>
      <c r="E2" s="5"/>
      <c r="G2" s="5"/>
      <c r="H2" s="5"/>
      <c r="I2" s="5"/>
      <c r="J2" s="7">
        <v>0.8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8"/>
    </row>
    <row r="3" spans="1:29">
      <c r="A3" t="str">
        <f>'Program targeting'!$D$2</f>
        <v>Females 0-14</v>
      </c>
      <c r="B3" s="5">
        <v>0</v>
      </c>
      <c r="C3" s="5" t="s">
        <v>41</v>
      </c>
      <c r="D3" s="5"/>
      <c r="E3" s="5"/>
      <c r="G3" s="5"/>
      <c r="H3" s="5"/>
      <c r="I3" s="5"/>
      <c r="J3" s="7">
        <v>0.8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8"/>
    </row>
    <row r="4" spans="1:29">
      <c r="A4" t="str">
        <f>'Program targeting'!$E$2</f>
        <v>Males 15-24</v>
      </c>
      <c r="B4" s="5">
        <v>0</v>
      </c>
      <c r="C4" s="5" t="s">
        <v>41</v>
      </c>
      <c r="D4" s="5"/>
      <c r="E4" s="5"/>
      <c r="G4" s="7">
        <v>0.8</v>
      </c>
      <c r="H4" s="7">
        <v>0.8</v>
      </c>
      <c r="I4" s="7">
        <v>0.8</v>
      </c>
      <c r="J4" s="7">
        <v>0.8</v>
      </c>
      <c r="K4" s="5"/>
      <c r="L4" s="7">
        <v>0.8</v>
      </c>
      <c r="M4" s="7">
        <v>0.8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t="str">
        <f>'Program targeting'!$F$2</f>
        <v>Females 15-24</v>
      </c>
      <c r="B5" s="5">
        <v>0</v>
      </c>
      <c r="C5" s="5" t="s">
        <v>41</v>
      </c>
      <c r="D5" s="5"/>
      <c r="E5" s="5"/>
      <c r="G5" s="7">
        <v>0.8</v>
      </c>
      <c r="H5" s="7">
        <v>0.8</v>
      </c>
      <c r="I5" s="7">
        <v>0.8</v>
      </c>
      <c r="J5" s="7">
        <v>0.8</v>
      </c>
      <c r="K5" s="5"/>
      <c r="L5" s="7">
        <v>0.8</v>
      </c>
      <c r="M5" s="7">
        <v>0.8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t="str">
        <f>'Program targeting'!$G$2</f>
        <v>Males 25-34</v>
      </c>
      <c r="B6" s="5">
        <v>0</v>
      </c>
      <c r="C6" s="5" t="s">
        <v>41</v>
      </c>
      <c r="D6" s="5"/>
      <c r="E6" s="5"/>
      <c r="G6" s="7">
        <v>0.8</v>
      </c>
      <c r="H6" s="7">
        <v>0.8</v>
      </c>
      <c r="I6" s="7">
        <v>0.8</v>
      </c>
      <c r="J6" s="7">
        <v>0.8</v>
      </c>
      <c r="K6" s="7">
        <v>0.8</v>
      </c>
      <c r="L6" s="5"/>
      <c r="M6" s="7">
        <v>0.8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t="str">
        <f>'Program targeting'!$H$2</f>
        <v>Females 25-34</v>
      </c>
      <c r="B7" s="5">
        <v>0</v>
      </c>
      <c r="C7" s="5" t="s">
        <v>41</v>
      </c>
      <c r="D7" s="5"/>
      <c r="E7" s="5"/>
      <c r="G7" s="7">
        <v>0.8</v>
      </c>
      <c r="H7" s="7">
        <v>0.8</v>
      </c>
      <c r="I7" s="7">
        <v>0.8</v>
      </c>
      <c r="J7" s="7">
        <v>0.8</v>
      </c>
      <c r="K7" s="7">
        <v>0.8</v>
      </c>
      <c r="L7" s="5"/>
      <c r="M7" s="7">
        <v>0.8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t="str">
        <f>'Program targeting'!$I$2</f>
        <v>Males 35-49</v>
      </c>
      <c r="B8" s="5">
        <v>0</v>
      </c>
      <c r="C8" s="5" t="s">
        <v>41</v>
      </c>
      <c r="D8" s="5"/>
      <c r="E8" s="5"/>
      <c r="G8" s="7">
        <v>0.8</v>
      </c>
      <c r="H8" s="7">
        <v>0.8</v>
      </c>
      <c r="I8" s="7">
        <v>0.8</v>
      </c>
      <c r="J8" s="7">
        <v>0.8</v>
      </c>
      <c r="K8" s="7">
        <v>0.8</v>
      </c>
      <c r="L8" s="5"/>
      <c r="M8" s="7">
        <v>0.8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t="str">
        <f>'Program targeting'!$J$2</f>
        <v>Females 35-49</v>
      </c>
      <c r="B9" s="5">
        <v>0</v>
      </c>
      <c r="C9" s="5" t="s">
        <v>41</v>
      </c>
      <c r="D9" s="5"/>
      <c r="E9" s="5"/>
      <c r="G9" s="7">
        <v>0.8</v>
      </c>
      <c r="H9" s="7">
        <v>0.8</v>
      </c>
      <c r="I9" s="7">
        <v>0.8</v>
      </c>
      <c r="J9" s="7">
        <v>0.8</v>
      </c>
      <c r="K9" s="7">
        <v>0.8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t="str">
        <f>'Program targeting'!$K$2</f>
        <v>Males 50+</v>
      </c>
      <c r="B10" s="5">
        <v>0</v>
      </c>
      <c r="C10" s="5" t="s">
        <v>41</v>
      </c>
      <c r="D10" s="5"/>
      <c r="E10" s="5"/>
      <c r="G10" s="7">
        <v>0.8</v>
      </c>
      <c r="H10" s="7">
        <v>0.8</v>
      </c>
      <c r="I10" s="7">
        <v>0.8</v>
      </c>
      <c r="J10" s="7">
        <v>0.8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t="str">
        <f>'Program targeting'!$L$2</f>
        <v>Females 50+</v>
      </c>
      <c r="B11" s="5">
        <v>0</v>
      </c>
      <c r="C11" s="5" t="s">
        <v>41</v>
      </c>
      <c r="D11" s="5"/>
      <c r="E11" s="5"/>
      <c r="G11" s="7">
        <v>0.8</v>
      </c>
      <c r="H11" s="7">
        <v>0.8</v>
      </c>
      <c r="I11" s="7">
        <v>0.8</v>
      </c>
      <c r="J11" s="7">
        <v>0.8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G12" s="7"/>
      <c r="H12" s="7"/>
      <c r="I12" s="7"/>
      <c r="J12" s="7"/>
      <c r="K12" s="8"/>
      <c r="L12" s="7"/>
      <c r="M12" s="7"/>
    </row>
    <row r="13" spans="1:29" ht="32">
      <c r="A13" s="1" t="s">
        <v>42</v>
      </c>
      <c r="B13" s="3" t="s">
        <v>38</v>
      </c>
      <c r="C13" s="3" t="s">
        <v>39</v>
      </c>
      <c r="D13" s="3" t="s">
        <v>40</v>
      </c>
      <c r="E13" s="3" t="s">
        <v>26</v>
      </c>
      <c r="G13" s="2" t="str">
        <f>'Program targeting'!$A$3</f>
        <v>Client-initiated clinic-based testing</v>
      </c>
      <c r="H13" s="2" t="str">
        <f>'Program targeting'!$A$4</f>
        <v>Provider-initiated testing</v>
      </c>
      <c r="I13" s="2" t="str">
        <f>'Program targeting'!$A$5</f>
        <v>Mobile testing</v>
      </c>
      <c r="J13" s="2" t="str">
        <f>'Program targeting'!$A$6</f>
        <v>Door-to-door testing</v>
      </c>
      <c r="K13" s="2" t="str">
        <f>'Program targeting'!$A$7</f>
        <v>Workplace testing</v>
      </c>
      <c r="L13" s="2" t="str">
        <f>'Program targeting'!$A$8</f>
        <v>Youth-friendly  SRH testing</v>
      </c>
      <c r="M13" s="2" t="str">
        <f>'Program targeting'!$A$9</f>
        <v>Self-testing</v>
      </c>
      <c r="N13" s="2" t="str">
        <f>'Program targeting'!$A$10</f>
        <v>CD4 testing</v>
      </c>
      <c r="O13" s="2" t="str">
        <f>'Program targeting'!$A$11</f>
        <v>Community support - link to care</v>
      </c>
      <c r="P13" s="2" t="str">
        <f>'Program targeting'!$A$12</f>
        <v>Additional education (prof)</v>
      </c>
      <c r="Q13" s="2" t="str">
        <f>'Program targeting'!$A$13</f>
        <v>Additional education (lay)</v>
      </c>
      <c r="R13" s="2" t="str">
        <f>'Program targeting'!$A$14</f>
        <v>Classic ART initiation</v>
      </c>
      <c r="S13" s="2" t="str">
        <f>'Program targeting'!$A$15</f>
        <v>Fast-track ART initiation</v>
      </c>
      <c r="T13" s="2" t="str">
        <f>'Program targeting'!$A$16</f>
        <v>Same day ART initiation</v>
      </c>
      <c r="U13" s="2" t="str">
        <f>'Program targeting'!$A$17</f>
        <v>Community support - adherence</v>
      </c>
      <c r="V13" s="2" t="str">
        <f>'Program targeting'!$A$18</f>
        <v>WhatsApp messaging - adherence</v>
      </c>
      <c r="W13" s="2" t="str">
        <f>'Program targeting'!$A$19</f>
        <v>Tracing of ART clients</v>
      </c>
      <c r="X13" s="2" t="str">
        <f>'Program targeting'!$A$20</f>
        <v>Enhanced adherence (prof)</v>
      </c>
      <c r="Y13" s="2" t="str">
        <f>'Program targeting'!$A$21</f>
        <v>Enhanced adherence (lay)</v>
      </c>
      <c r="Z13" s="2" t="str">
        <f>'Program targeting'!$A$22</f>
        <v>Facility-based ART dispensing</v>
      </c>
      <c r="AA13" s="2" t="str">
        <f>'Program targeting'!$A$23</f>
        <v>Decentralized delivery</v>
      </c>
      <c r="AB13" s="2" t="str">
        <f>'Program targeting'!$A$24</f>
        <v>Adherence clubs</v>
      </c>
      <c r="AC13" s="2" t="str">
        <f>'Program targeting'!$A$25</f>
        <v>PMTCT</v>
      </c>
    </row>
    <row r="14" spans="1:29">
      <c r="A14" t="str">
        <f>'Program targeting'!$C$2</f>
        <v>Males 0-14</v>
      </c>
      <c r="B14" s="8">
        <v>0.04</v>
      </c>
      <c r="C14" s="5" t="s">
        <v>41</v>
      </c>
      <c r="D14" s="5"/>
      <c r="E14" s="5"/>
      <c r="G14" s="5"/>
      <c r="H14" s="5"/>
      <c r="I14" s="5"/>
      <c r="J14" s="8">
        <v>0.03</v>
      </c>
      <c r="K14" s="5"/>
      <c r="L14" s="5"/>
      <c r="M14" s="5"/>
      <c r="N14" s="8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t="str">
        <f>'Program targeting'!$D$2</f>
        <v>Females 0-14</v>
      </c>
      <c r="B15" s="8">
        <v>4.3999999999999997E-2</v>
      </c>
      <c r="C15" s="5" t="s">
        <v>41</v>
      </c>
      <c r="D15" s="5"/>
      <c r="E15" s="5"/>
      <c r="G15" s="5"/>
      <c r="H15" s="5"/>
      <c r="I15" s="5"/>
      <c r="J15" s="8">
        <v>0.03</v>
      </c>
      <c r="K15" s="5"/>
      <c r="L15" s="5"/>
      <c r="M15" s="5"/>
      <c r="N15" s="8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t="str">
        <f>'Program targeting'!$E$2</f>
        <v>Males 15-24</v>
      </c>
      <c r="B16" s="8">
        <v>0.22500000000000001</v>
      </c>
      <c r="C16" s="5" t="s">
        <v>41</v>
      </c>
      <c r="D16" s="5"/>
      <c r="E16" s="5"/>
      <c r="G16" s="8">
        <v>0.06</v>
      </c>
      <c r="H16" s="8">
        <v>7.0000000000000007E-2</v>
      </c>
      <c r="I16" s="8">
        <v>0.08</v>
      </c>
      <c r="J16" s="8">
        <v>0.1</v>
      </c>
      <c r="K16" s="5"/>
      <c r="L16" s="8">
        <v>0.09</v>
      </c>
      <c r="M16" s="8">
        <v>0.12</v>
      </c>
      <c r="N16" s="8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t="str">
        <f>'Program targeting'!$F$2</f>
        <v>Females 15-24</v>
      </c>
      <c r="B17" s="8">
        <v>0.108</v>
      </c>
      <c r="C17" s="5" t="s">
        <v>41</v>
      </c>
      <c r="D17" s="5"/>
      <c r="E17" s="5"/>
      <c r="G17" s="8">
        <v>0.06</v>
      </c>
      <c r="H17" s="8">
        <v>7.0000000000000007E-2</v>
      </c>
      <c r="I17" s="8">
        <v>0.08</v>
      </c>
      <c r="J17" s="8">
        <v>0.1</v>
      </c>
      <c r="K17" s="5"/>
      <c r="L17" s="8">
        <v>0.09</v>
      </c>
      <c r="M17" s="8">
        <v>0.12</v>
      </c>
      <c r="N17" s="8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t="str">
        <f>'Program targeting'!$G$2</f>
        <v>Males 25-34</v>
      </c>
      <c r="B18" s="8">
        <v>0.25200000000000011</v>
      </c>
      <c r="C18" s="5" t="s">
        <v>41</v>
      </c>
      <c r="D18" s="5"/>
      <c r="E18" s="5"/>
      <c r="G18" s="8">
        <v>0.06</v>
      </c>
      <c r="H18" s="8">
        <v>7.0000000000000007E-2</v>
      </c>
      <c r="I18" s="8">
        <v>0.08</v>
      </c>
      <c r="J18" s="8">
        <v>0.1</v>
      </c>
      <c r="K18" s="8">
        <v>0.09</v>
      </c>
      <c r="L18" s="5"/>
      <c r="M18" s="8">
        <v>0.12</v>
      </c>
      <c r="N18" s="8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t="str">
        <f>'Program targeting'!$H$2</f>
        <v>Females 25-34</v>
      </c>
      <c r="B19" s="8">
        <v>0.189</v>
      </c>
      <c r="C19" s="5" t="s">
        <v>41</v>
      </c>
      <c r="D19" s="5"/>
      <c r="E19" s="5"/>
      <c r="G19" s="8">
        <v>0.06</v>
      </c>
      <c r="H19" s="8">
        <v>7.0000000000000007E-2</v>
      </c>
      <c r="I19" s="8">
        <v>0.08</v>
      </c>
      <c r="J19" s="8">
        <v>0.1</v>
      </c>
      <c r="K19" s="8">
        <v>0.09</v>
      </c>
      <c r="L19" s="5"/>
      <c r="M19" s="8">
        <v>0.12</v>
      </c>
      <c r="N19" s="8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t="str">
        <f>'Program targeting'!$I$2</f>
        <v>Males 35-49</v>
      </c>
      <c r="B20" s="8">
        <v>0.28349999999999997</v>
      </c>
      <c r="C20" s="5" t="s">
        <v>41</v>
      </c>
      <c r="D20" s="5"/>
      <c r="E20" s="5"/>
      <c r="G20" s="8">
        <v>0.06</v>
      </c>
      <c r="H20" s="8">
        <v>7.0000000000000007E-2</v>
      </c>
      <c r="I20" s="8">
        <v>0.08</v>
      </c>
      <c r="J20" s="8">
        <v>0.1</v>
      </c>
      <c r="K20" s="8">
        <v>0.09</v>
      </c>
      <c r="L20" s="5"/>
      <c r="M20" s="8">
        <v>0.12</v>
      </c>
      <c r="N20" s="8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t="str">
        <f>'Program targeting'!$J$2</f>
        <v>Females 35-49</v>
      </c>
      <c r="B21" s="8">
        <v>0.1575</v>
      </c>
      <c r="C21" s="5" t="s">
        <v>41</v>
      </c>
      <c r="D21" s="5"/>
      <c r="E21" s="5"/>
      <c r="G21" s="8">
        <v>0.06</v>
      </c>
      <c r="H21" s="8">
        <v>7.0000000000000007E-2</v>
      </c>
      <c r="I21" s="8">
        <v>0.08</v>
      </c>
      <c r="J21" s="8">
        <v>0.1</v>
      </c>
      <c r="K21" s="8">
        <v>0.09</v>
      </c>
      <c r="L21" s="5"/>
      <c r="M21" s="5"/>
      <c r="N21" s="8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t="str">
        <f>'Program targeting'!$K$2</f>
        <v>Males 50+</v>
      </c>
      <c r="B22" s="8">
        <v>0.25200000000000011</v>
      </c>
      <c r="C22" s="5" t="s">
        <v>41</v>
      </c>
      <c r="D22" s="5"/>
      <c r="E22" s="5"/>
      <c r="G22" s="8">
        <v>0.06</v>
      </c>
      <c r="H22" s="8">
        <v>7.0000000000000007E-2</v>
      </c>
      <c r="I22" s="8">
        <v>0.08</v>
      </c>
      <c r="J22" s="8">
        <v>0.1</v>
      </c>
      <c r="K22" s="5"/>
      <c r="L22" s="5"/>
      <c r="M22" s="5"/>
      <c r="N22" s="8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t="str">
        <f>'Program targeting'!$L$2</f>
        <v>Females 50+</v>
      </c>
      <c r="B23" s="8">
        <v>0.1575</v>
      </c>
      <c r="C23" s="5" t="s">
        <v>41</v>
      </c>
      <c r="D23" s="5"/>
      <c r="E23" s="5"/>
      <c r="G23" s="8">
        <v>0.06</v>
      </c>
      <c r="H23" s="8">
        <v>7.0000000000000007E-2</v>
      </c>
      <c r="I23" s="8">
        <v>0.08</v>
      </c>
      <c r="J23" s="8">
        <v>0.1</v>
      </c>
      <c r="K23" s="5"/>
      <c r="L23" s="5"/>
      <c r="M23" s="5"/>
      <c r="N23" s="8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5" spans="1:29" ht="32">
      <c r="A25" s="1" t="s">
        <v>43</v>
      </c>
      <c r="B25" s="3" t="s">
        <v>38</v>
      </c>
      <c r="C25" s="3" t="s">
        <v>39</v>
      </c>
      <c r="D25" s="3" t="s">
        <v>40</v>
      </c>
      <c r="E25" s="3" t="s">
        <v>26</v>
      </c>
      <c r="G25" s="2" t="str">
        <f>'Program targeting'!$A$3</f>
        <v>Client-initiated clinic-based testing</v>
      </c>
      <c r="H25" s="2" t="str">
        <f>'Program targeting'!$A$4</f>
        <v>Provider-initiated testing</v>
      </c>
      <c r="I25" s="2" t="str">
        <f>'Program targeting'!$A$5</f>
        <v>Mobile testing</v>
      </c>
      <c r="J25" s="2" t="str">
        <f>'Program targeting'!$A$6</f>
        <v>Door-to-door testing</v>
      </c>
      <c r="K25" s="2" t="str">
        <f>'Program targeting'!$A$7</f>
        <v>Workplace testing</v>
      </c>
      <c r="L25" s="2" t="str">
        <f>'Program targeting'!$A$8</f>
        <v>Youth-friendly  SRH testing</v>
      </c>
      <c r="M25" s="2" t="str">
        <f>'Program targeting'!$A$9</f>
        <v>Self-testing</v>
      </c>
      <c r="N25" s="2" t="str">
        <f>'Program targeting'!$A$10</f>
        <v>CD4 testing</v>
      </c>
      <c r="O25" s="2" t="str">
        <f>'Program targeting'!$A$11</f>
        <v>Community support - link to care</v>
      </c>
      <c r="P25" s="2" t="str">
        <f>'Program targeting'!$A$12</f>
        <v>Additional education (prof)</v>
      </c>
      <c r="Q25" s="2" t="str">
        <f>'Program targeting'!$A$13</f>
        <v>Additional education (lay)</v>
      </c>
      <c r="R25" s="2" t="str">
        <f>'Program targeting'!$A$14</f>
        <v>Classic ART initiation</v>
      </c>
      <c r="S25" s="2" t="str">
        <f>'Program targeting'!$A$15</f>
        <v>Fast-track ART initiation</v>
      </c>
      <c r="T25" s="2" t="str">
        <f>'Program targeting'!$A$16</f>
        <v>Same day ART initiation</v>
      </c>
      <c r="U25" s="2" t="str">
        <f>'Program targeting'!$A$17</f>
        <v>Community support - adherence</v>
      </c>
      <c r="V25" s="2" t="str">
        <f>'Program targeting'!$A$18</f>
        <v>WhatsApp messaging - adherence</v>
      </c>
      <c r="W25" s="2" t="str">
        <f>'Program targeting'!$A$19</f>
        <v>Tracing of ART clients</v>
      </c>
      <c r="X25" s="2" t="str">
        <f>'Program targeting'!$A$20</f>
        <v>Enhanced adherence (prof)</v>
      </c>
      <c r="Y25" s="2" t="str">
        <f>'Program targeting'!$A$21</f>
        <v>Enhanced adherence (lay)</v>
      </c>
      <c r="Z25" s="2" t="str">
        <f>'Program targeting'!$A$22</f>
        <v>Facility-based ART dispensing</v>
      </c>
      <c r="AA25" s="2" t="str">
        <f>'Program targeting'!$A$23</f>
        <v>Decentralized delivery</v>
      </c>
      <c r="AB25" s="2" t="str">
        <f>'Program targeting'!$A$24</f>
        <v>Adherence clubs</v>
      </c>
      <c r="AC25" s="2" t="str">
        <f>'Program targeting'!$A$25</f>
        <v>PMTCT</v>
      </c>
    </row>
    <row r="26" spans="1:29">
      <c r="A26" t="str">
        <f>'Program targeting'!$C$2</f>
        <v>Males 0-14</v>
      </c>
      <c r="B26" s="8">
        <v>3.5999999999999997E-2</v>
      </c>
      <c r="C26" s="5" t="s">
        <v>41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t="str">
        <f>'Program targeting'!$D$2</f>
        <v>Females 0-14</v>
      </c>
      <c r="B27" s="8">
        <v>3.5999999999999997E-2</v>
      </c>
      <c r="C27" s="5" t="s">
        <v>41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t="str">
        <f>'Program targeting'!$E$2</f>
        <v>Males 15-24</v>
      </c>
      <c r="B28" s="8">
        <v>0.1575</v>
      </c>
      <c r="C28" s="5" t="s">
        <v>41</v>
      </c>
      <c r="D28" s="5"/>
      <c r="E28" s="5"/>
      <c r="G28" s="5"/>
      <c r="H28" s="5"/>
      <c r="I28" s="5"/>
      <c r="J28" s="5"/>
      <c r="K28" s="5"/>
      <c r="L28" s="5"/>
      <c r="M28" s="5"/>
      <c r="N28" s="5"/>
      <c r="O28" s="8">
        <v>0.04</v>
      </c>
      <c r="P28" s="8">
        <v>0.04</v>
      </c>
      <c r="Q28" s="8">
        <v>0.05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t="str">
        <f>'Program targeting'!$F$2</f>
        <v>Females 15-24</v>
      </c>
      <c r="B29" s="8">
        <v>5.8500000000000017E-2</v>
      </c>
      <c r="C29" s="5" t="s">
        <v>41</v>
      </c>
      <c r="D29" s="5"/>
      <c r="E29" s="5"/>
      <c r="G29" s="5"/>
      <c r="H29" s="5"/>
      <c r="I29" s="5"/>
      <c r="J29" s="5"/>
      <c r="K29" s="5"/>
      <c r="L29" s="5"/>
      <c r="M29" s="5"/>
      <c r="N29" s="5"/>
      <c r="O29" s="8">
        <v>0.04</v>
      </c>
      <c r="P29" s="8">
        <v>0.04</v>
      </c>
      <c r="Q29" s="8">
        <v>0.05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t="str">
        <f>'Program targeting'!$G$2</f>
        <v>Males 25-34</v>
      </c>
      <c r="B30" s="8">
        <v>0.14399999999999999</v>
      </c>
      <c r="C30" s="5" t="s">
        <v>41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8">
        <v>0.04</v>
      </c>
      <c r="P30" s="8">
        <v>0.04</v>
      </c>
      <c r="Q30" s="8">
        <v>0.05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t="str">
        <f>'Program targeting'!$H$2</f>
        <v>Females 25-34</v>
      </c>
      <c r="B31" s="8">
        <v>0.108</v>
      </c>
      <c r="C31" s="5" t="s">
        <v>41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8">
        <v>0.04</v>
      </c>
      <c r="P31" s="8">
        <v>0.04</v>
      </c>
      <c r="Q31" s="8">
        <v>0.05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t="str">
        <f>'Program targeting'!$I$2</f>
        <v>Males 35-49</v>
      </c>
      <c r="B32" s="8">
        <v>0.18225</v>
      </c>
      <c r="C32" s="5" t="s">
        <v>41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8">
        <v>0.04</v>
      </c>
      <c r="P32" s="8">
        <v>0.04</v>
      </c>
      <c r="Q32" s="8">
        <v>0.05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t="str">
        <f>'Program targeting'!$J$2</f>
        <v>Females 35-49</v>
      </c>
      <c r="B33" s="8">
        <v>8.9999999999999983E-2</v>
      </c>
      <c r="C33" s="5" t="s">
        <v>41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8">
        <v>0.04</v>
      </c>
      <c r="P33" s="8">
        <v>0.04</v>
      </c>
      <c r="Q33" s="8">
        <v>0.05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t="str">
        <f>'Program targeting'!$K$2</f>
        <v>Males 50+</v>
      </c>
      <c r="B34" s="8">
        <v>0.108</v>
      </c>
      <c r="C34" s="5" t="s">
        <v>41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8">
        <v>0.04</v>
      </c>
      <c r="P34" s="8">
        <v>0.04</v>
      </c>
      <c r="Q34" s="8">
        <v>0.05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t="str">
        <f>'Program targeting'!$L$2</f>
        <v>Females 50+</v>
      </c>
      <c r="B35" s="8">
        <v>7.8749999999999987E-2</v>
      </c>
      <c r="C35" s="5" t="s">
        <v>41</v>
      </c>
      <c r="D35" s="5"/>
      <c r="E35" s="5"/>
      <c r="G35" s="5"/>
      <c r="H35" s="5"/>
      <c r="I35" s="5"/>
      <c r="J35" s="5"/>
      <c r="K35" s="5"/>
      <c r="L35" s="5"/>
      <c r="M35" s="5"/>
      <c r="N35" s="5"/>
      <c r="O35" s="8">
        <v>0.04</v>
      </c>
      <c r="P35" s="8">
        <v>0.04</v>
      </c>
      <c r="Q35" s="8">
        <v>0.05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7" spans="1:29" ht="32">
      <c r="A37" s="1" t="s">
        <v>44</v>
      </c>
      <c r="B37" s="3" t="s">
        <v>38</v>
      </c>
      <c r="C37" s="3" t="s">
        <v>39</v>
      </c>
      <c r="D37" s="3" t="s">
        <v>40</v>
      </c>
      <c r="E37" s="3" t="s">
        <v>26</v>
      </c>
      <c r="G37" s="2" t="str">
        <f>'Program targeting'!$A$3</f>
        <v>Client-initiated clinic-based testing</v>
      </c>
      <c r="H37" s="2" t="str">
        <f>'Program targeting'!$A$4</f>
        <v>Provider-initiated testing</v>
      </c>
      <c r="I37" s="2" t="str">
        <f>'Program targeting'!$A$5</f>
        <v>Mobile testing</v>
      </c>
      <c r="J37" s="2" t="str">
        <f>'Program targeting'!$A$6</f>
        <v>Door-to-door testing</v>
      </c>
      <c r="K37" s="2" t="str">
        <f>'Program targeting'!$A$7</f>
        <v>Workplace testing</v>
      </c>
      <c r="L37" s="2" t="str">
        <f>'Program targeting'!$A$8</f>
        <v>Youth-friendly  SRH testing</v>
      </c>
      <c r="M37" s="2" t="str">
        <f>'Program targeting'!$A$9</f>
        <v>Self-testing</v>
      </c>
      <c r="N37" s="2" t="str">
        <f>'Program targeting'!$A$10</f>
        <v>CD4 testing</v>
      </c>
      <c r="O37" s="2" t="str">
        <f>'Program targeting'!$A$11</f>
        <v>Community support - link to care</v>
      </c>
      <c r="P37" s="2" t="str">
        <f>'Program targeting'!$A$12</f>
        <v>Additional education (prof)</v>
      </c>
      <c r="Q37" s="2" t="str">
        <f>'Program targeting'!$A$13</f>
        <v>Additional education (lay)</v>
      </c>
      <c r="R37" s="2" t="str">
        <f>'Program targeting'!$A$14</f>
        <v>Classic ART initiation</v>
      </c>
      <c r="S37" s="2" t="str">
        <f>'Program targeting'!$A$15</f>
        <v>Fast-track ART initiation</v>
      </c>
      <c r="T37" s="2" t="str">
        <f>'Program targeting'!$A$16</f>
        <v>Same day ART initiation</v>
      </c>
      <c r="U37" s="2" t="str">
        <f>'Program targeting'!$A$17</f>
        <v>Community support - adherence</v>
      </c>
      <c r="V37" s="2" t="str">
        <f>'Program targeting'!$A$18</f>
        <v>WhatsApp messaging - adherence</v>
      </c>
      <c r="W37" s="2" t="str">
        <f>'Program targeting'!$A$19</f>
        <v>Tracing of ART clients</v>
      </c>
      <c r="X37" s="2" t="str">
        <f>'Program targeting'!$A$20</f>
        <v>Enhanced adherence (prof)</v>
      </c>
      <c r="Y37" s="2" t="str">
        <f>'Program targeting'!$A$21</f>
        <v>Enhanced adherence (lay)</v>
      </c>
      <c r="Z37" s="2" t="str">
        <f>'Program targeting'!$A$22</f>
        <v>Facility-based ART dispensing</v>
      </c>
      <c r="AA37" s="2" t="str">
        <f>'Program targeting'!$A$23</f>
        <v>Decentralized delivery</v>
      </c>
      <c r="AB37" s="2" t="str">
        <f>'Program targeting'!$A$24</f>
        <v>Adherence clubs</v>
      </c>
      <c r="AC37" s="2" t="str">
        <f>'Program targeting'!$A$25</f>
        <v>PMTCT</v>
      </c>
    </row>
    <row r="38" spans="1:29">
      <c r="A38" t="str">
        <f>'Program targeting'!$C$2</f>
        <v>Males 0-14</v>
      </c>
      <c r="B38" s="5">
        <v>0</v>
      </c>
      <c r="C38" s="5" t="s">
        <v>41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</v>
      </c>
    </row>
    <row r="39" spans="1:29">
      <c r="A39" t="str">
        <f>'Program targeting'!$D$2</f>
        <v>Females 0-14</v>
      </c>
      <c r="B39" s="5">
        <v>0</v>
      </c>
      <c r="C39" s="5" t="s">
        <v>41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1</v>
      </c>
    </row>
    <row r="40" spans="1:29">
      <c r="A40" t="str">
        <f>'Program targeting'!$E$2</f>
        <v>Males 15-24</v>
      </c>
      <c r="B40" s="5">
        <v>0</v>
      </c>
      <c r="C40" s="5" t="s">
        <v>41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0.8</v>
      </c>
      <c r="S40" s="5">
        <v>1.2</v>
      </c>
      <c r="T40" s="5">
        <v>1.2</v>
      </c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t="str">
        <f>'Program targeting'!$F$2</f>
        <v>Females 15-24</v>
      </c>
      <c r="B41" s="5">
        <v>0</v>
      </c>
      <c r="C41" s="5" t="s">
        <v>41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0.8</v>
      </c>
      <c r="S41" s="5">
        <v>1.2</v>
      </c>
      <c r="T41" s="5">
        <v>1.2</v>
      </c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t="str">
        <f>'Program targeting'!$G$2</f>
        <v>Males 25-34</v>
      </c>
      <c r="B42" s="5">
        <v>0</v>
      </c>
      <c r="C42" s="5" t="s">
        <v>41</v>
      </c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0.8</v>
      </c>
      <c r="S42" s="5">
        <v>1.2</v>
      </c>
      <c r="T42" s="5">
        <v>1.2</v>
      </c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t="str">
        <f>'Program targeting'!$H$2</f>
        <v>Females 25-34</v>
      </c>
      <c r="B43" s="5">
        <v>0</v>
      </c>
      <c r="C43" s="5" t="s">
        <v>41</v>
      </c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0.8</v>
      </c>
      <c r="S43" s="5">
        <v>1.2</v>
      </c>
      <c r="T43" s="5">
        <v>1.2</v>
      </c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t="str">
        <f>'Program targeting'!$I$2</f>
        <v>Males 35-49</v>
      </c>
      <c r="B44" s="5">
        <v>0</v>
      </c>
      <c r="C44" s="5" t="s">
        <v>41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0.8</v>
      </c>
      <c r="S44" s="5">
        <v>1.2</v>
      </c>
      <c r="T44" s="5">
        <v>1.2</v>
      </c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t="str">
        <f>'Program targeting'!$J$2</f>
        <v>Females 35-49</v>
      </c>
      <c r="B45" s="5">
        <v>0</v>
      </c>
      <c r="C45" s="5" t="s">
        <v>41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0.8</v>
      </c>
      <c r="S45" s="5">
        <v>1.2</v>
      </c>
      <c r="T45" s="5">
        <v>1.2</v>
      </c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t="str">
        <f>'Program targeting'!$K$2</f>
        <v>Males 50+</v>
      </c>
      <c r="B46" s="5">
        <v>0</v>
      </c>
      <c r="C46" s="5" t="s">
        <v>41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0.8</v>
      </c>
      <c r="S46" s="5">
        <v>1.2</v>
      </c>
      <c r="T46" s="5">
        <v>1.2</v>
      </c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t="str">
        <f>'Program targeting'!$L$2</f>
        <v>Females 50+</v>
      </c>
      <c r="B47" s="5">
        <v>0</v>
      </c>
      <c r="C47" s="5" t="s">
        <v>41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0.8</v>
      </c>
      <c r="S47" s="5">
        <v>1.2</v>
      </c>
      <c r="T47" s="5">
        <v>1.2</v>
      </c>
      <c r="U47" s="5"/>
      <c r="V47" s="5"/>
      <c r="W47" s="5"/>
      <c r="X47" s="5"/>
      <c r="Y47" s="5"/>
      <c r="Z47" s="5"/>
      <c r="AA47" s="5"/>
      <c r="AB47" s="5"/>
      <c r="AC47" s="5"/>
    </row>
    <row r="49" spans="1:29" ht="32">
      <c r="A49" s="1" t="s">
        <v>45</v>
      </c>
      <c r="B49" s="3" t="s">
        <v>38</v>
      </c>
      <c r="C49" s="3" t="s">
        <v>39</v>
      </c>
      <c r="D49" s="3" t="s">
        <v>40</v>
      </c>
      <c r="E49" s="3" t="s">
        <v>26</v>
      </c>
      <c r="G49" s="2" t="str">
        <f>'Program targeting'!$A$3</f>
        <v>Client-initiated clinic-based testing</v>
      </c>
      <c r="H49" s="2" t="str">
        <f>'Program targeting'!$A$4</f>
        <v>Provider-initiated testing</v>
      </c>
      <c r="I49" s="2" t="str">
        <f>'Program targeting'!$A$5</f>
        <v>Mobile testing</v>
      </c>
      <c r="J49" s="2" t="str">
        <f>'Program targeting'!$A$6</f>
        <v>Door-to-door testing</v>
      </c>
      <c r="K49" s="2" t="str">
        <f>'Program targeting'!$A$7</f>
        <v>Workplace testing</v>
      </c>
      <c r="L49" s="2" t="str">
        <f>'Program targeting'!$A$8</f>
        <v>Youth-friendly  SRH testing</v>
      </c>
      <c r="M49" s="2" t="str">
        <f>'Program targeting'!$A$9</f>
        <v>Self-testing</v>
      </c>
      <c r="N49" s="2" t="str">
        <f>'Program targeting'!$A$10</f>
        <v>CD4 testing</v>
      </c>
      <c r="O49" s="2" t="str">
        <f>'Program targeting'!$A$11</f>
        <v>Community support - link to care</v>
      </c>
      <c r="P49" s="2" t="str">
        <f>'Program targeting'!$A$12</f>
        <v>Additional education (prof)</v>
      </c>
      <c r="Q49" s="2" t="str">
        <f>'Program targeting'!$A$13</f>
        <v>Additional education (lay)</v>
      </c>
      <c r="R49" s="2" t="str">
        <f>'Program targeting'!$A$14</f>
        <v>Classic ART initiation</v>
      </c>
      <c r="S49" s="2" t="str">
        <f>'Program targeting'!$A$15</f>
        <v>Fast-track ART initiation</v>
      </c>
      <c r="T49" s="2" t="str">
        <f>'Program targeting'!$A$16</f>
        <v>Same day ART initiation</v>
      </c>
      <c r="U49" s="2" t="str">
        <f>'Program targeting'!$A$17</f>
        <v>Community support - adherence</v>
      </c>
      <c r="V49" s="2" t="str">
        <f>'Program targeting'!$A$18</f>
        <v>WhatsApp messaging - adherence</v>
      </c>
      <c r="W49" s="2" t="str">
        <f>'Program targeting'!$A$19</f>
        <v>Tracing of ART clients</v>
      </c>
      <c r="X49" s="2" t="str">
        <f>'Program targeting'!$A$20</f>
        <v>Enhanced adherence (prof)</v>
      </c>
      <c r="Y49" s="2" t="str">
        <f>'Program targeting'!$A$21</f>
        <v>Enhanced adherence (lay)</v>
      </c>
      <c r="Z49" s="2" t="str">
        <f>'Program targeting'!$A$22</f>
        <v>Facility-based ART dispensing</v>
      </c>
      <c r="AA49" s="2" t="str">
        <f>'Program targeting'!$A$23</f>
        <v>Decentralized delivery</v>
      </c>
      <c r="AB49" s="2" t="str">
        <f>'Program targeting'!$A$24</f>
        <v>Adherence clubs</v>
      </c>
      <c r="AC49" s="2" t="str">
        <f>'Program targeting'!$A$25</f>
        <v>PMTCT</v>
      </c>
    </row>
    <row r="50" spans="1:29">
      <c r="A50" t="str">
        <f>'Program targeting'!$C$2</f>
        <v>Males 0-14</v>
      </c>
      <c r="B50" s="8">
        <v>3.5999999999999997E-2</v>
      </c>
      <c r="C50" s="5" t="s">
        <v>41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t="str">
        <f>'Program targeting'!$D$2</f>
        <v>Females 0-14</v>
      </c>
      <c r="B51" s="8">
        <v>3.5099999999999999E-2</v>
      </c>
      <c r="C51" s="5" t="s">
        <v>41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t="str">
        <f>'Program targeting'!$E$2</f>
        <v>Males 15-24</v>
      </c>
      <c r="B52" s="8">
        <v>9.4500000000000001E-2</v>
      </c>
      <c r="C52" s="5" t="s">
        <v>41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8">
        <v>0.04</v>
      </c>
      <c r="P52" s="8">
        <v>0.04</v>
      </c>
      <c r="Q52" s="8">
        <v>0.05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t="str">
        <f>'Program targeting'!$F$2</f>
        <v>Females 15-24</v>
      </c>
      <c r="B53" s="8">
        <v>7.5600000000000001E-2</v>
      </c>
      <c r="C53" s="5" t="s">
        <v>41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8">
        <v>0.04</v>
      </c>
      <c r="P53" s="8">
        <v>0.04</v>
      </c>
      <c r="Q53" s="8">
        <v>0.05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t="str">
        <f>'Program targeting'!$G$2</f>
        <v>Males 25-34</v>
      </c>
      <c r="B54" s="8">
        <v>0.1512</v>
      </c>
      <c r="C54" s="5" t="s">
        <v>41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8">
        <v>0.04</v>
      </c>
      <c r="P54" s="8">
        <v>0.04</v>
      </c>
      <c r="Q54" s="8">
        <v>0.05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t="str">
        <f>'Program targeting'!$H$2</f>
        <v>Females 25-34</v>
      </c>
      <c r="B55" s="8">
        <v>0.1134</v>
      </c>
      <c r="C55" s="5" t="s">
        <v>41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8">
        <v>0.04</v>
      </c>
      <c r="P55" s="8">
        <v>0.04</v>
      </c>
      <c r="Q55" s="8">
        <v>0.05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t="str">
        <f>'Program targeting'!$I$2</f>
        <v>Males 35-49</v>
      </c>
      <c r="B56" s="8">
        <v>0.1701</v>
      </c>
      <c r="C56" s="5" t="s">
        <v>41</v>
      </c>
      <c r="D56" s="5"/>
      <c r="E56" s="5"/>
      <c r="G56" s="5"/>
      <c r="H56" s="5"/>
      <c r="I56" s="5"/>
      <c r="J56" s="5"/>
      <c r="K56" s="5"/>
      <c r="L56" s="5"/>
      <c r="M56" s="5"/>
      <c r="N56" s="5"/>
      <c r="O56" s="8">
        <v>0.04</v>
      </c>
      <c r="P56" s="8">
        <v>0.04</v>
      </c>
      <c r="Q56" s="8">
        <v>0.05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t="str">
        <f>'Program targeting'!$J$2</f>
        <v>Females 35-49</v>
      </c>
      <c r="B57" s="8">
        <v>9.4500000000000001E-2</v>
      </c>
      <c r="C57" s="5" t="s">
        <v>41</v>
      </c>
      <c r="D57" s="5"/>
      <c r="E57" s="5"/>
      <c r="G57" s="5"/>
      <c r="H57" s="5"/>
      <c r="I57" s="5"/>
      <c r="J57" s="5"/>
      <c r="K57" s="5"/>
      <c r="L57" s="5"/>
      <c r="M57" s="5"/>
      <c r="N57" s="5"/>
      <c r="O57" s="8">
        <v>0.04</v>
      </c>
      <c r="P57" s="8">
        <v>0.04</v>
      </c>
      <c r="Q57" s="8">
        <v>0.05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t="str">
        <f>'Program targeting'!$K$2</f>
        <v>Males 50+</v>
      </c>
      <c r="B58" s="8">
        <v>0.1512</v>
      </c>
      <c r="C58" s="5" t="s">
        <v>41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8">
        <v>0.04</v>
      </c>
      <c r="P58" s="8">
        <v>0.04</v>
      </c>
      <c r="Q58" s="8">
        <v>0.05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t="str">
        <f>'Program targeting'!$L$2</f>
        <v>Females 50+</v>
      </c>
      <c r="B59" s="8">
        <v>9.4500000000000001E-2</v>
      </c>
      <c r="C59" s="5" t="s">
        <v>41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8">
        <v>0.04</v>
      </c>
      <c r="P59" s="8">
        <v>0.04</v>
      </c>
      <c r="Q59" s="8">
        <v>0.05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1" spans="1:29" ht="48">
      <c r="A61" s="1" t="s">
        <v>46</v>
      </c>
      <c r="B61" s="3" t="s">
        <v>38</v>
      </c>
      <c r="C61" s="3" t="s">
        <v>39</v>
      </c>
      <c r="D61" s="3" t="s">
        <v>40</v>
      </c>
      <c r="E61" s="3" t="s">
        <v>26</v>
      </c>
      <c r="G61" s="2" t="str">
        <f>'Program targeting'!$A$3</f>
        <v>Client-initiated clinic-based testing</v>
      </c>
      <c r="H61" s="2" t="str">
        <f>'Program targeting'!$A$4</f>
        <v>Provider-initiated testing</v>
      </c>
      <c r="I61" s="2" t="str">
        <f>'Program targeting'!$A$5</f>
        <v>Mobile testing</v>
      </c>
      <c r="J61" s="2" t="str">
        <f>'Program targeting'!$A$6</f>
        <v>Door-to-door testing</v>
      </c>
      <c r="K61" s="2" t="str">
        <f>'Program targeting'!$A$7</f>
        <v>Workplace testing</v>
      </c>
      <c r="L61" s="2" t="str">
        <f>'Program targeting'!$A$8</f>
        <v>Youth-friendly  SRH testing</v>
      </c>
      <c r="M61" s="2" t="str">
        <f>'Program targeting'!$A$9</f>
        <v>Self-testing</v>
      </c>
      <c r="N61" s="2" t="str">
        <f>'Program targeting'!$A$10</f>
        <v>CD4 testing</v>
      </c>
      <c r="O61" s="2" t="str">
        <f>'Program targeting'!$A$11</f>
        <v>Community support - link to care</v>
      </c>
      <c r="P61" s="2" t="str">
        <f>'Program targeting'!$A$12</f>
        <v>Additional education (prof)</v>
      </c>
      <c r="Q61" s="2" t="str">
        <f>'Program targeting'!$A$13</f>
        <v>Additional education (lay)</v>
      </c>
      <c r="R61" s="2" t="str">
        <f>'Program targeting'!$A$14</f>
        <v>Classic ART initiation</v>
      </c>
      <c r="S61" s="2" t="str">
        <f>'Program targeting'!$A$15</f>
        <v>Fast-track ART initiation</v>
      </c>
      <c r="T61" s="2" t="str">
        <f>'Program targeting'!$A$16</f>
        <v>Same day ART initiation</v>
      </c>
      <c r="U61" s="2" t="str">
        <f>'Program targeting'!$A$17</f>
        <v>Community support - adherence</v>
      </c>
      <c r="V61" s="2" t="str">
        <f>'Program targeting'!$A$18</f>
        <v>WhatsApp messaging - adherence</v>
      </c>
      <c r="W61" s="9" t="str">
        <f>'Program targeting'!$A$19</f>
        <v>Tracing of ART clients</v>
      </c>
      <c r="X61" s="2" t="str">
        <f>'Program targeting'!$A$20</f>
        <v>Enhanced adherence (prof)</v>
      </c>
      <c r="Y61" s="2" t="str">
        <f>'Program targeting'!$A$21</f>
        <v>Enhanced adherence (lay)</v>
      </c>
      <c r="Z61" s="2" t="str">
        <f>'Program targeting'!$A$22</f>
        <v>Facility-based ART dispensing</v>
      </c>
      <c r="AA61" s="2" t="str">
        <f>'Program targeting'!$A$23</f>
        <v>Decentralized delivery</v>
      </c>
      <c r="AB61" s="2" t="str">
        <f>'Program targeting'!$A$24</f>
        <v>Adherence clubs</v>
      </c>
      <c r="AC61" s="2" t="str">
        <f>'Program targeting'!$A$25</f>
        <v>PMTCT</v>
      </c>
    </row>
    <row r="62" spans="1:29">
      <c r="A62" t="str">
        <f>'Program targeting'!$C$2</f>
        <v>Males 0-14</v>
      </c>
      <c r="B62" s="8">
        <v>0.105</v>
      </c>
      <c r="C62" s="5" t="s">
        <v>41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t="str">
        <f>'Program targeting'!$D$2</f>
        <v>Females 0-14</v>
      </c>
      <c r="B63" s="8">
        <v>0.105</v>
      </c>
      <c r="C63" s="5" t="s">
        <v>41</v>
      </c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t="str">
        <f>'Program targeting'!$E$2</f>
        <v>Males 15-24</v>
      </c>
      <c r="B64" s="8">
        <v>0.105</v>
      </c>
      <c r="C64" s="5" t="s">
        <v>41</v>
      </c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8">
        <v>0.2</v>
      </c>
      <c r="X64" s="5"/>
      <c r="Y64" s="5"/>
      <c r="Z64" s="5"/>
      <c r="AA64" s="5"/>
      <c r="AB64" s="5"/>
      <c r="AC64" s="5"/>
    </row>
    <row r="65" spans="1:29">
      <c r="A65" t="str">
        <f>'Program targeting'!$F$2</f>
        <v>Females 15-24</v>
      </c>
      <c r="B65" s="8">
        <v>6.6000000000000003E-2</v>
      </c>
      <c r="C65" s="5" t="s">
        <v>41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8">
        <v>0.2</v>
      </c>
      <c r="X65" s="5"/>
      <c r="Y65" s="5"/>
      <c r="Z65" s="5"/>
      <c r="AA65" s="5"/>
      <c r="AB65" s="5"/>
      <c r="AC65" s="5"/>
    </row>
    <row r="66" spans="1:29">
      <c r="A66" t="str">
        <f>'Program targeting'!$G$2</f>
        <v>Males 25-34</v>
      </c>
      <c r="B66" s="8">
        <v>0.105</v>
      </c>
      <c r="C66" s="5" t="s">
        <v>41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8">
        <v>0.2</v>
      </c>
      <c r="X66" s="5"/>
      <c r="Y66" s="5"/>
      <c r="Z66" s="5"/>
      <c r="AA66" s="5"/>
      <c r="AB66" s="5"/>
      <c r="AC66" s="5"/>
    </row>
    <row r="67" spans="1:29">
      <c r="A67" t="str">
        <f>'Program targeting'!$H$2</f>
        <v>Females 25-34</v>
      </c>
      <c r="B67" s="8">
        <v>0.105</v>
      </c>
      <c r="C67" s="5" t="s">
        <v>41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8">
        <v>0.2</v>
      </c>
      <c r="X67" s="5"/>
      <c r="Y67" s="5"/>
      <c r="Z67" s="5"/>
      <c r="AA67" s="5"/>
      <c r="AB67" s="5"/>
      <c r="AC67" s="5"/>
    </row>
    <row r="68" spans="1:29">
      <c r="A68" t="str">
        <f>'Program targeting'!$I$2</f>
        <v>Males 35-49</v>
      </c>
      <c r="B68" s="8">
        <v>7.8E-2</v>
      </c>
      <c r="C68" s="5" t="s">
        <v>41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8">
        <v>0.2</v>
      </c>
      <c r="X68" s="5"/>
      <c r="Y68" s="5"/>
      <c r="Z68" s="5"/>
      <c r="AA68" s="5"/>
      <c r="AB68" s="5"/>
      <c r="AC68" s="5"/>
    </row>
    <row r="69" spans="1:29">
      <c r="A69" t="str">
        <f>'Program targeting'!$J$2</f>
        <v>Females 35-49</v>
      </c>
      <c r="B69" s="8">
        <v>0.105</v>
      </c>
      <c r="C69" s="5" t="s">
        <v>41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8">
        <v>0.2</v>
      </c>
      <c r="X69" s="5"/>
      <c r="Y69" s="5"/>
      <c r="Z69" s="5"/>
      <c r="AA69" s="5"/>
      <c r="AB69" s="5"/>
      <c r="AC69" s="5"/>
    </row>
    <row r="70" spans="1:29">
      <c r="A70" t="str">
        <f>'Program targeting'!$K$2</f>
        <v>Males 50+</v>
      </c>
      <c r="B70" s="8">
        <v>0.105</v>
      </c>
      <c r="C70" s="5" t="s">
        <v>41</v>
      </c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8">
        <v>0.2</v>
      </c>
      <c r="X70" s="5"/>
      <c r="Y70" s="5"/>
      <c r="Z70" s="5"/>
      <c r="AA70" s="5"/>
      <c r="AB70" s="5"/>
      <c r="AC70" s="5"/>
    </row>
    <row r="71" spans="1:29">
      <c r="A71" t="str">
        <f>'Program targeting'!$L$2</f>
        <v>Females 50+</v>
      </c>
      <c r="B71" s="8">
        <v>0.105</v>
      </c>
      <c r="C71" s="5" t="s">
        <v>41</v>
      </c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8">
        <v>0.2</v>
      </c>
      <c r="X71" s="5"/>
      <c r="Y71" s="5"/>
      <c r="Z71" s="5"/>
      <c r="AA71" s="5"/>
      <c r="AB71" s="5"/>
      <c r="AC71" s="5"/>
    </row>
    <row r="73" spans="1:29" ht="48">
      <c r="A73" s="1" t="s">
        <v>47</v>
      </c>
      <c r="B73" s="3" t="s">
        <v>38</v>
      </c>
      <c r="C73" s="3" t="s">
        <v>39</v>
      </c>
      <c r="D73" s="3" t="s">
        <v>40</v>
      </c>
      <c r="E73" s="3" t="s">
        <v>26</v>
      </c>
      <c r="G73" s="2" t="str">
        <f>'Program targeting'!$A$3</f>
        <v>Client-initiated clinic-based testing</v>
      </c>
      <c r="H73" s="2" t="str">
        <f>'Program targeting'!$A$4</f>
        <v>Provider-initiated testing</v>
      </c>
      <c r="I73" s="2" t="str">
        <f>'Program targeting'!$A$5</f>
        <v>Mobile testing</v>
      </c>
      <c r="J73" s="2" t="str">
        <f>'Program targeting'!$A$6</f>
        <v>Door-to-door testing</v>
      </c>
      <c r="K73" s="2" t="str">
        <f>'Program targeting'!$A$7</f>
        <v>Workplace testing</v>
      </c>
      <c r="L73" s="2" t="str">
        <f>'Program targeting'!$A$8</f>
        <v>Youth-friendly  SRH testing</v>
      </c>
      <c r="M73" s="2" t="str">
        <f>'Program targeting'!$A$9</f>
        <v>Self-testing</v>
      </c>
      <c r="N73" s="2" t="str">
        <f>'Program targeting'!$A$10</f>
        <v>CD4 testing</v>
      </c>
      <c r="O73" s="2" t="str">
        <f>'Program targeting'!$A$11</f>
        <v>Community support - link to care</v>
      </c>
      <c r="P73" s="2" t="str">
        <f>'Program targeting'!$A$12</f>
        <v>Additional education (prof)</v>
      </c>
      <c r="Q73" s="2" t="str">
        <f>'Program targeting'!$A$13</f>
        <v>Additional education (lay)</v>
      </c>
      <c r="R73" s="2" t="str">
        <f>'Program targeting'!$A$14</f>
        <v>Classic ART initiation</v>
      </c>
      <c r="S73" s="2" t="str">
        <f>'Program targeting'!$A$15</f>
        <v>Fast-track ART initiation</v>
      </c>
      <c r="T73" s="2" t="str">
        <f>'Program targeting'!$A$16</f>
        <v>Same day ART initiation</v>
      </c>
      <c r="U73" s="9" t="str">
        <f>'Program targeting'!$A$17</f>
        <v>Community support - adherence</v>
      </c>
      <c r="V73" s="9" t="str">
        <f>'Program targeting'!$A$18</f>
        <v>WhatsApp messaging - adherence</v>
      </c>
      <c r="W73" s="9" t="str">
        <f>'Program targeting'!$A$19</f>
        <v>Tracing of ART clients</v>
      </c>
      <c r="X73" s="9" t="str">
        <f>'Program targeting'!$A$20</f>
        <v>Enhanced adherence (prof)</v>
      </c>
      <c r="Y73" s="9" t="str">
        <f>'Program targeting'!$A$21</f>
        <v>Enhanced adherence (lay)</v>
      </c>
      <c r="Z73" s="9" t="str">
        <f>'Program targeting'!$A$22</f>
        <v>Facility-based ART dispensing</v>
      </c>
      <c r="AA73" s="9" t="str">
        <f>'Program targeting'!$A$23</f>
        <v>Decentralized delivery</v>
      </c>
      <c r="AB73" s="9" t="str">
        <f>'Program targeting'!$A$24</f>
        <v>Adherence clubs</v>
      </c>
      <c r="AC73" s="2" t="str">
        <f>'Program targeting'!$A$25</f>
        <v>PMTCT</v>
      </c>
    </row>
    <row r="74" spans="1:29">
      <c r="A74" t="str">
        <f>'Program targeting'!$C$2</f>
        <v>Males 0-14</v>
      </c>
      <c r="B74" s="8">
        <v>3.5999999999999997E-2</v>
      </c>
      <c r="C74" s="5" t="s">
        <v>41</v>
      </c>
      <c r="D74" s="5"/>
      <c r="E74" s="5"/>
      <c r="F74">
        <v>3.6000000000000004E-2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8">
        <v>0.02</v>
      </c>
    </row>
    <row r="75" spans="1:29">
      <c r="A75" t="str">
        <f>'Program targeting'!$D$2</f>
        <v>Females 0-14</v>
      </c>
      <c r="B75" s="8">
        <v>3.78E-2</v>
      </c>
      <c r="C75" s="5" t="s">
        <v>41</v>
      </c>
      <c r="D75" s="5"/>
      <c r="E75" s="5"/>
      <c r="F75">
        <v>3.6000000000000004E-2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8">
        <v>0.02</v>
      </c>
    </row>
    <row r="76" spans="1:29">
      <c r="A76" t="str">
        <f>'Program targeting'!$E$2</f>
        <v>Males 15-24</v>
      </c>
      <c r="B76" s="8">
        <v>0.108</v>
      </c>
      <c r="C76" s="5" t="s">
        <v>41</v>
      </c>
      <c r="D76" s="5"/>
      <c r="E76" s="5"/>
      <c r="F76">
        <v>9.0000000000000011E-2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8">
        <v>0.06</v>
      </c>
      <c r="AA76" s="8">
        <v>0.02</v>
      </c>
      <c r="AB76" s="8">
        <v>0.01</v>
      </c>
      <c r="AC76" s="5"/>
    </row>
    <row r="77" spans="1:29">
      <c r="A77" t="str">
        <f>'Program targeting'!$F$2</f>
        <v>Females 15-24</v>
      </c>
      <c r="B77" s="8">
        <v>0.108</v>
      </c>
      <c r="C77" s="5" t="s">
        <v>41</v>
      </c>
      <c r="D77" s="5"/>
      <c r="E77" s="5"/>
      <c r="F77">
        <v>7.2000000000000008E-2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8">
        <v>0.06</v>
      </c>
      <c r="AA77" s="8">
        <v>0.02</v>
      </c>
      <c r="AB77" s="8">
        <v>0.01</v>
      </c>
      <c r="AC77" s="5"/>
    </row>
    <row r="78" spans="1:29">
      <c r="A78" t="str">
        <f>'Program targeting'!$G$2</f>
        <v>Males 25-34</v>
      </c>
      <c r="B78" s="8">
        <v>0.19439999999999999</v>
      </c>
      <c r="C78" s="5" t="s">
        <v>41</v>
      </c>
      <c r="D78" s="5"/>
      <c r="E78" s="5"/>
      <c r="F78">
        <v>0.14400000000000002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>
        <v>0.06</v>
      </c>
      <c r="AA78" s="8">
        <v>0.02</v>
      </c>
      <c r="AB78" s="8">
        <v>0.01</v>
      </c>
      <c r="AC78" s="5"/>
    </row>
    <row r="79" spans="1:29">
      <c r="A79" t="str">
        <f>'Program targeting'!$H$2</f>
        <v>Females 25-34</v>
      </c>
      <c r="B79" s="8">
        <v>0.14580000000000001</v>
      </c>
      <c r="C79" s="5" t="s">
        <v>41</v>
      </c>
      <c r="D79" s="5"/>
      <c r="E79" s="5"/>
      <c r="F79">
        <v>0.108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8">
        <v>0.06</v>
      </c>
      <c r="AA79" s="8">
        <v>0.02</v>
      </c>
      <c r="AB79" s="8">
        <v>0.01</v>
      </c>
      <c r="AC79" s="5"/>
    </row>
    <row r="80" spans="1:29">
      <c r="A80" t="str">
        <f>'Program targeting'!$I$2</f>
        <v>Males 35-49</v>
      </c>
      <c r="B80" s="8">
        <v>0.20655000000000001</v>
      </c>
      <c r="C80" s="5" t="s">
        <v>41</v>
      </c>
      <c r="D80" s="5"/>
      <c r="E80" s="5"/>
      <c r="F80">
        <v>0.16200000000000001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8">
        <v>0.06</v>
      </c>
      <c r="AA80" s="8">
        <v>0.02</v>
      </c>
      <c r="AB80" s="8">
        <v>0.01</v>
      </c>
      <c r="AC80" s="5"/>
    </row>
    <row r="81" spans="1:29">
      <c r="A81" t="str">
        <f>'Program targeting'!$J$2</f>
        <v>Females 35-49</v>
      </c>
      <c r="B81" s="8">
        <v>0.111375</v>
      </c>
      <c r="C81" s="5" t="s">
        <v>41</v>
      </c>
      <c r="D81" s="5"/>
      <c r="E81" s="5"/>
      <c r="F81">
        <v>9.0000000000000011E-2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8">
        <v>0.06</v>
      </c>
      <c r="AA81" s="8">
        <v>0.02</v>
      </c>
      <c r="AB81" s="8">
        <v>0.01</v>
      </c>
      <c r="AC81" s="5"/>
    </row>
    <row r="82" spans="1:29">
      <c r="A82" t="str">
        <f>'Program targeting'!$K$2</f>
        <v>Males 50+</v>
      </c>
      <c r="B82" s="8">
        <v>0.19439999999999999</v>
      </c>
      <c r="C82" s="5" t="s">
        <v>41</v>
      </c>
      <c r="D82" s="5"/>
      <c r="E82" s="5"/>
      <c r="F82">
        <v>0.14400000000000002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8">
        <v>0.06</v>
      </c>
      <c r="AA82" s="8">
        <v>0.02</v>
      </c>
      <c r="AB82" s="8">
        <v>0.01</v>
      </c>
      <c r="AC82" s="5"/>
    </row>
    <row r="83" spans="1:29">
      <c r="A83" t="str">
        <f>'Program targeting'!$L$2</f>
        <v>Females 50+</v>
      </c>
      <c r="B83" s="8">
        <v>0.108</v>
      </c>
      <c r="C83" s="5" t="s">
        <v>41</v>
      </c>
      <c r="D83" s="5"/>
      <c r="E83" s="5"/>
      <c r="F83">
        <v>9.0000000000000011E-2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8">
        <v>0.06</v>
      </c>
      <c r="AA83" s="8">
        <v>0.02</v>
      </c>
      <c r="AB83" s="8">
        <v>0.01</v>
      </c>
      <c r="AC83" s="5"/>
    </row>
    <row r="85" spans="1:29" ht="32">
      <c r="A85" s="1" t="s">
        <v>48</v>
      </c>
      <c r="B85" s="3" t="s">
        <v>38</v>
      </c>
      <c r="C85" s="3" t="s">
        <v>39</v>
      </c>
      <c r="D85" s="3" t="s">
        <v>40</v>
      </c>
      <c r="E85" s="3" t="s">
        <v>26</v>
      </c>
      <c r="G85" s="2" t="str">
        <f>'Program targeting'!$A$3</f>
        <v>Client-initiated clinic-based testing</v>
      </c>
      <c r="H85" s="2" t="str">
        <f>'Program targeting'!$A$4</f>
        <v>Provider-initiated testing</v>
      </c>
      <c r="I85" s="2" t="str">
        <f>'Program targeting'!$A$5</f>
        <v>Mobile testing</v>
      </c>
      <c r="J85" s="2" t="str">
        <f>'Program targeting'!$A$6</f>
        <v>Door-to-door testing</v>
      </c>
      <c r="K85" s="2" t="str">
        <f>'Program targeting'!$A$7</f>
        <v>Workplace testing</v>
      </c>
      <c r="L85" s="2" t="str">
        <f>'Program targeting'!$A$8</f>
        <v>Youth-friendly  SRH testing</v>
      </c>
      <c r="M85" s="2" t="str">
        <f>'Program targeting'!$A$9</f>
        <v>Self-testing</v>
      </c>
      <c r="N85" s="2" t="str">
        <f>'Program targeting'!$A$10</f>
        <v>CD4 testing</v>
      </c>
      <c r="O85" s="2" t="str">
        <f>'Program targeting'!$A$11</f>
        <v>Community support - link to care</v>
      </c>
      <c r="P85" s="2" t="str">
        <f>'Program targeting'!$A$12</f>
        <v>Additional education (prof)</v>
      </c>
      <c r="Q85" s="2" t="str">
        <f>'Program targeting'!$A$13</f>
        <v>Additional education (lay)</v>
      </c>
      <c r="R85" s="2" t="str">
        <f>'Program targeting'!$A$14</f>
        <v>Classic ART initiation</v>
      </c>
      <c r="S85" s="2" t="str">
        <f>'Program targeting'!$A$15</f>
        <v>Fast-track ART initiation</v>
      </c>
      <c r="T85" s="2" t="str">
        <f>'Program targeting'!$A$16</f>
        <v>Same day ART initiation</v>
      </c>
      <c r="U85" s="2" t="str">
        <f>'Program targeting'!$A$17</f>
        <v>Community support - adherence</v>
      </c>
      <c r="V85" s="2" t="str">
        <f>'Program targeting'!$A$18</f>
        <v>WhatsApp messaging - adherence</v>
      </c>
      <c r="W85" s="2" t="str">
        <f>'Program targeting'!$A$19</f>
        <v>Tracing of ART clients</v>
      </c>
      <c r="X85" s="2" t="str">
        <f>'Program targeting'!$A$20</f>
        <v>Enhanced adherence (prof)</v>
      </c>
      <c r="Y85" s="2" t="str">
        <f>'Program targeting'!$A$21</f>
        <v>Enhanced adherence (lay)</v>
      </c>
      <c r="Z85" s="2" t="str">
        <f>'Program targeting'!$A$22</f>
        <v>Facility-based ART dispensing</v>
      </c>
      <c r="AA85" s="2" t="str">
        <f>'Program targeting'!$A$23</f>
        <v>Decentralized delivery</v>
      </c>
      <c r="AB85" s="2" t="str">
        <f>'Program targeting'!$A$24</f>
        <v>Adherence clubs</v>
      </c>
      <c r="AC85" s="2" t="str">
        <f>'Program targeting'!$A$25</f>
        <v>PMTCT</v>
      </c>
    </row>
    <row r="86" spans="1:29">
      <c r="A86" t="str">
        <f>'Program targeting'!$C$2</f>
        <v>Males 0-14</v>
      </c>
      <c r="B86" s="8">
        <v>0.2475</v>
      </c>
      <c r="C86" s="5" t="s">
        <v>41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>
      <c r="A87" t="str">
        <f>'Program targeting'!$D$2</f>
        <v>Females 0-14</v>
      </c>
      <c r="B87" s="8">
        <v>0.22500000000000001</v>
      </c>
      <c r="C87" s="5" t="s">
        <v>41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>
      <c r="A88" t="str">
        <f>'Program targeting'!$E$2</f>
        <v>Males 15-24</v>
      </c>
      <c r="B88" s="8">
        <v>0.48375000000000001</v>
      </c>
      <c r="C88" s="5" t="s">
        <v>41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8">
        <v>0.1</v>
      </c>
      <c r="V88" s="8">
        <v>0.15</v>
      </c>
      <c r="W88" s="5"/>
      <c r="X88" s="8">
        <v>0.05</v>
      </c>
      <c r="Y88" s="8">
        <v>7.0000000000000007E-2</v>
      </c>
      <c r="Z88" s="5"/>
      <c r="AA88" s="5"/>
      <c r="AB88" s="5"/>
      <c r="AC88" s="5"/>
    </row>
    <row r="89" spans="1:29">
      <c r="A89" t="str">
        <f>'Program targeting'!$F$2</f>
        <v>Females 15-24</v>
      </c>
      <c r="B89" s="8">
        <v>0.495</v>
      </c>
      <c r="C89" s="5" t="s">
        <v>41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8">
        <v>0.1</v>
      </c>
      <c r="V89" s="8">
        <v>0.15</v>
      </c>
      <c r="W89" s="5"/>
      <c r="X89" s="8">
        <v>0.05</v>
      </c>
      <c r="Y89" s="8">
        <v>7.0000000000000007E-2</v>
      </c>
      <c r="Z89" s="5"/>
      <c r="AA89" s="5"/>
      <c r="AB89" s="5"/>
      <c r="AC89" s="5"/>
    </row>
    <row r="90" spans="1:29">
      <c r="A90" t="str">
        <f>'Program targeting'!$G$2</f>
        <v>Males 25-34</v>
      </c>
      <c r="B90" s="8">
        <v>0.495</v>
      </c>
      <c r="C90" s="5" t="s">
        <v>41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8">
        <v>0.1</v>
      </c>
      <c r="V90" s="8">
        <v>0.15</v>
      </c>
      <c r="W90" s="5"/>
      <c r="X90" s="8">
        <v>0.05</v>
      </c>
      <c r="Y90" s="8">
        <v>7.0000000000000007E-2</v>
      </c>
      <c r="Z90" s="5"/>
      <c r="AA90" s="5"/>
      <c r="AB90" s="5"/>
      <c r="AC90" s="5"/>
    </row>
    <row r="91" spans="1:29">
      <c r="A91" t="str">
        <f>'Program targeting'!$H$2</f>
        <v>Females 25-34</v>
      </c>
      <c r="B91" s="8">
        <v>0.495</v>
      </c>
      <c r="C91" s="5" t="s">
        <v>41</v>
      </c>
      <c r="D91" s="5"/>
      <c r="E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8">
        <v>0.1</v>
      </c>
      <c r="V91" s="8">
        <v>0.15</v>
      </c>
      <c r="W91" s="5"/>
      <c r="X91" s="8">
        <v>0.05</v>
      </c>
      <c r="Y91" s="8">
        <v>7.0000000000000007E-2</v>
      </c>
      <c r="Z91" s="5"/>
      <c r="AA91" s="5"/>
      <c r="AB91" s="5"/>
      <c r="AC91" s="5"/>
    </row>
    <row r="92" spans="1:29">
      <c r="A92" t="str">
        <f>'Program targeting'!$I$2</f>
        <v>Males 35-49</v>
      </c>
      <c r="B92" s="8">
        <v>0.495</v>
      </c>
      <c r="C92" s="5" t="s">
        <v>41</v>
      </c>
      <c r="D92" s="5"/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8">
        <v>0.1</v>
      </c>
      <c r="V92" s="8">
        <v>0.15</v>
      </c>
      <c r="W92" s="5"/>
      <c r="X92" s="8">
        <v>0.05</v>
      </c>
      <c r="Y92" s="8">
        <v>7.0000000000000007E-2</v>
      </c>
      <c r="Z92" s="5"/>
      <c r="AA92" s="5"/>
      <c r="AB92" s="5"/>
      <c r="AC92" s="5"/>
    </row>
    <row r="93" spans="1:29">
      <c r="A93" t="str">
        <f>'Program targeting'!$J$2</f>
        <v>Females 35-49</v>
      </c>
      <c r="B93" s="8">
        <v>0.495</v>
      </c>
      <c r="C93" s="5" t="s">
        <v>41</v>
      </c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8">
        <v>0.1</v>
      </c>
      <c r="V93" s="8">
        <v>0.15</v>
      </c>
      <c r="W93" s="5"/>
      <c r="X93" s="8">
        <v>0.05</v>
      </c>
      <c r="Y93" s="8">
        <v>7.0000000000000007E-2</v>
      </c>
      <c r="Z93" s="5"/>
      <c r="AA93" s="5"/>
      <c r="AB93" s="5"/>
      <c r="AC93" s="5"/>
    </row>
    <row r="94" spans="1:29">
      <c r="A94" t="str">
        <f>'Program targeting'!$K$2</f>
        <v>Males 50+</v>
      </c>
      <c r="B94" s="8">
        <v>0.495</v>
      </c>
      <c r="C94" s="5" t="s">
        <v>41</v>
      </c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8">
        <v>0.1</v>
      </c>
      <c r="V94" s="8">
        <v>0.15</v>
      </c>
      <c r="W94" s="5"/>
      <c r="X94" s="8">
        <v>0.05</v>
      </c>
      <c r="Y94" s="8">
        <v>7.0000000000000007E-2</v>
      </c>
      <c r="Z94" s="5"/>
      <c r="AA94" s="5"/>
      <c r="AB94" s="5"/>
      <c r="AC94" s="5"/>
    </row>
    <row r="95" spans="1:29">
      <c r="A95" t="str">
        <f>'Program targeting'!$L$2</f>
        <v>Females 50+</v>
      </c>
      <c r="B95" s="8">
        <v>0.48375000000000001</v>
      </c>
      <c r="C95" s="5" t="s">
        <v>41</v>
      </c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8">
        <v>0.1</v>
      </c>
      <c r="V95" s="8">
        <v>0.15</v>
      </c>
      <c r="W95" s="5"/>
      <c r="X95" s="8">
        <v>0.05</v>
      </c>
      <c r="Y95" s="8">
        <v>7.0000000000000007E-2</v>
      </c>
      <c r="Z95" s="5"/>
      <c r="AA95" s="5"/>
      <c r="AB95" s="5"/>
      <c r="AC95" s="5"/>
    </row>
  </sheetData>
  <conditionalFormatting sqref="D10">
    <cfRule type="expression" dxfId="3769" priority="587">
      <formula>COUNTIF(F10:AC10,"&lt;&gt;" &amp; "")&lt;2</formula>
    </cfRule>
    <cfRule type="expression" dxfId="3768" priority="588">
      <formula>AND(COUNTIF(F10:AC10,"&lt;&gt;" &amp; "")&lt;2,NOT(ISBLANK(D10)))</formula>
    </cfRule>
  </conditionalFormatting>
  <conditionalFormatting sqref="D11">
    <cfRule type="expression" dxfId="3767" priority="635">
      <formula>COUNTIF(F11:AC11,"&lt;&gt;" &amp; "")&lt;2</formula>
    </cfRule>
    <cfRule type="expression" dxfId="3766" priority="636">
      <formula>AND(COUNTIF(F11:AC11,"&lt;&gt;" &amp; "")&lt;2,NOT(ISBLANK(D11)))</formula>
    </cfRule>
  </conditionalFormatting>
  <conditionalFormatting sqref="D14">
    <cfRule type="expression" dxfId="3765" priority="683">
      <formula>COUNTIF(F14:AC14,"&lt;&gt;" &amp; "")&lt;2</formula>
    </cfRule>
    <cfRule type="expression" dxfId="3764" priority="684">
      <formula>AND(COUNTIF(F14:AC14,"&lt;&gt;" &amp; "")&lt;2,NOT(ISBLANK(D14)))</formula>
    </cfRule>
  </conditionalFormatting>
  <conditionalFormatting sqref="D15">
    <cfRule type="expression" dxfId="3763" priority="731">
      <formula>COUNTIF(F15:AC15,"&lt;&gt;" &amp; "")&lt;2</formula>
    </cfRule>
    <cfRule type="expression" dxfId="3762" priority="732">
      <formula>AND(COUNTIF(F15:AC15,"&lt;&gt;" &amp; "")&lt;2,NOT(ISBLANK(D15)))</formula>
    </cfRule>
  </conditionalFormatting>
  <conditionalFormatting sqref="D16">
    <cfRule type="expression" dxfId="3761" priority="779">
      <formula>COUNTIF(F16:AC16,"&lt;&gt;" &amp; "")&lt;2</formula>
    </cfRule>
    <cfRule type="expression" dxfId="3760" priority="780">
      <formula>AND(COUNTIF(F16:AC16,"&lt;&gt;" &amp; "")&lt;2,NOT(ISBLANK(D16)))</formula>
    </cfRule>
  </conditionalFormatting>
  <conditionalFormatting sqref="D17">
    <cfRule type="expression" dxfId="3759" priority="827">
      <formula>COUNTIF(F17:AC17,"&lt;&gt;" &amp; "")&lt;2</formula>
    </cfRule>
    <cfRule type="expression" dxfId="3758" priority="828">
      <formula>AND(COUNTIF(F17:AC17,"&lt;&gt;" &amp; "")&lt;2,NOT(ISBLANK(D17)))</formula>
    </cfRule>
  </conditionalFormatting>
  <conditionalFormatting sqref="D18">
    <cfRule type="expression" dxfId="3757" priority="875">
      <formula>COUNTIF(F18:AC18,"&lt;&gt;" &amp; "")&lt;2</formula>
    </cfRule>
    <cfRule type="expression" dxfId="3756" priority="876">
      <formula>AND(COUNTIF(F18:AC18,"&lt;&gt;" &amp; "")&lt;2,NOT(ISBLANK(D18)))</formula>
    </cfRule>
  </conditionalFormatting>
  <conditionalFormatting sqref="D19">
    <cfRule type="expression" dxfId="3755" priority="923">
      <formula>COUNTIF(F19:AC19,"&lt;&gt;" &amp; "")&lt;2</formula>
    </cfRule>
    <cfRule type="expression" dxfId="3754" priority="924">
      <formula>AND(COUNTIF(F19:AC19,"&lt;&gt;" &amp; "")&lt;2,NOT(ISBLANK(D19)))</formula>
    </cfRule>
  </conditionalFormatting>
  <conditionalFormatting sqref="D2">
    <cfRule type="expression" dxfId="3753" priority="203">
      <formula>COUNTIF(F2:AC2,"&lt;&gt;" &amp; "")&lt;2</formula>
    </cfRule>
    <cfRule type="expression" dxfId="3752" priority="204">
      <formula>AND(COUNTIF(F2:AC2,"&lt;&gt;" &amp; "")&lt;2,NOT(ISBLANK(D2)))</formula>
    </cfRule>
  </conditionalFormatting>
  <conditionalFormatting sqref="D20">
    <cfRule type="expression" dxfId="3751" priority="971">
      <formula>COUNTIF(F20:AC20,"&lt;&gt;" &amp; "")&lt;2</formula>
    </cfRule>
    <cfRule type="expression" dxfId="3750" priority="972">
      <formula>AND(COUNTIF(F20:AC20,"&lt;&gt;" &amp; "")&lt;2,NOT(ISBLANK(D20)))</formula>
    </cfRule>
  </conditionalFormatting>
  <conditionalFormatting sqref="D21">
    <cfRule type="expression" dxfId="3749" priority="1019">
      <formula>COUNTIF(F21:AC21,"&lt;&gt;" &amp; "")&lt;2</formula>
    </cfRule>
    <cfRule type="expression" dxfId="3748" priority="1020">
      <formula>AND(COUNTIF(F21:AC21,"&lt;&gt;" &amp; "")&lt;2,NOT(ISBLANK(D21)))</formula>
    </cfRule>
  </conditionalFormatting>
  <conditionalFormatting sqref="D22">
    <cfRule type="expression" dxfId="3747" priority="1067">
      <formula>COUNTIF(F22:AC22,"&lt;&gt;" &amp; "")&lt;2</formula>
    </cfRule>
    <cfRule type="expression" dxfId="3746" priority="1068">
      <formula>AND(COUNTIF(F22:AC22,"&lt;&gt;" &amp; "")&lt;2,NOT(ISBLANK(D22)))</formula>
    </cfRule>
  </conditionalFormatting>
  <conditionalFormatting sqref="D23">
    <cfRule type="expression" dxfId="3745" priority="1115">
      <formula>COUNTIF(F23:AC23,"&lt;&gt;" &amp; "")&lt;2</formula>
    </cfRule>
    <cfRule type="expression" dxfId="3744" priority="1116">
      <formula>AND(COUNTIF(F23:AC23,"&lt;&gt;" &amp; "")&lt;2,NOT(ISBLANK(D23)))</formula>
    </cfRule>
  </conditionalFormatting>
  <conditionalFormatting sqref="D26">
    <cfRule type="expression" dxfId="3743" priority="1163">
      <formula>COUNTIF(F26:AC26,"&lt;&gt;" &amp; "")&lt;2</formula>
    </cfRule>
    <cfRule type="expression" dxfId="3742" priority="1164">
      <formula>AND(COUNTIF(F26:AC26,"&lt;&gt;" &amp; "")&lt;2,NOT(ISBLANK(D26)))</formula>
    </cfRule>
  </conditionalFormatting>
  <conditionalFormatting sqref="D27">
    <cfRule type="expression" dxfId="3741" priority="1211">
      <formula>COUNTIF(F27:AC27,"&lt;&gt;" &amp; "")&lt;2</formula>
    </cfRule>
    <cfRule type="expression" dxfId="3740" priority="1212">
      <formula>AND(COUNTIF(F27:AC27,"&lt;&gt;" &amp; "")&lt;2,NOT(ISBLANK(D27)))</formula>
    </cfRule>
  </conditionalFormatting>
  <conditionalFormatting sqref="D28">
    <cfRule type="expression" dxfId="3739" priority="1259">
      <formula>COUNTIF(F28:AC28,"&lt;&gt;" &amp; "")&lt;2</formula>
    </cfRule>
    <cfRule type="expression" dxfId="3738" priority="1260">
      <formula>AND(COUNTIF(F28:AC28,"&lt;&gt;" &amp; "")&lt;2,NOT(ISBLANK(D28)))</formula>
    </cfRule>
  </conditionalFormatting>
  <conditionalFormatting sqref="D29">
    <cfRule type="expression" dxfId="3737" priority="1307">
      <formula>COUNTIF(F29:AC29,"&lt;&gt;" &amp; "")&lt;2</formula>
    </cfRule>
    <cfRule type="expression" dxfId="3736" priority="1308">
      <formula>AND(COUNTIF(F29:AC29,"&lt;&gt;" &amp; "")&lt;2,NOT(ISBLANK(D29)))</formula>
    </cfRule>
  </conditionalFormatting>
  <conditionalFormatting sqref="D3">
    <cfRule type="expression" dxfId="3735" priority="251">
      <formula>COUNTIF(F3:AC3,"&lt;&gt;" &amp; "")&lt;2</formula>
    </cfRule>
    <cfRule type="expression" dxfId="3734" priority="252">
      <formula>AND(COUNTIF(F3:AC3,"&lt;&gt;" &amp; "")&lt;2,NOT(ISBLANK(D3)))</formula>
    </cfRule>
  </conditionalFormatting>
  <conditionalFormatting sqref="D30">
    <cfRule type="expression" dxfId="3733" priority="1355">
      <formula>COUNTIF(F30:AC30,"&lt;&gt;" &amp; "")&lt;2</formula>
    </cfRule>
    <cfRule type="expression" dxfId="3732" priority="1356">
      <formula>AND(COUNTIF(F30:AC30,"&lt;&gt;" &amp; "")&lt;2,NOT(ISBLANK(D30)))</formula>
    </cfRule>
  </conditionalFormatting>
  <conditionalFormatting sqref="D31">
    <cfRule type="expression" dxfId="3731" priority="1403">
      <formula>COUNTIF(F31:AC31,"&lt;&gt;" &amp; "")&lt;2</formula>
    </cfRule>
    <cfRule type="expression" dxfId="3730" priority="1404">
      <formula>AND(COUNTIF(F31:AC31,"&lt;&gt;" &amp; "")&lt;2,NOT(ISBLANK(D31)))</formula>
    </cfRule>
  </conditionalFormatting>
  <conditionalFormatting sqref="D32">
    <cfRule type="expression" dxfId="3729" priority="1451">
      <formula>COUNTIF(F32:AC32,"&lt;&gt;" &amp; "")&lt;2</formula>
    </cfRule>
    <cfRule type="expression" dxfId="3728" priority="1452">
      <formula>AND(COUNTIF(F32:AC32,"&lt;&gt;" &amp; "")&lt;2,NOT(ISBLANK(D32)))</formula>
    </cfRule>
  </conditionalFormatting>
  <conditionalFormatting sqref="D33">
    <cfRule type="expression" dxfId="3727" priority="1499">
      <formula>COUNTIF(F33:AC33,"&lt;&gt;" &amp; "")&lt;2</formula>
    </cfRule>
    <cfRule type="expression" dxfId="3726" priority="1500">
      <formula>AND(COUNTIF(F33:AC33,"&lt;&gt;" &amp; "")&lt;2,NOT(ISBLANK(D33)))</formula>
    </cfRule>
  </conditionalFormatting>
  <conditionalFormatting sqref="D34">
    <cfRule type="expression" dxfId="3725" priority="1547">
      <formula>COUNTIF(F34:AC34,"&lt;&gt;" &amp; "")&lt;2</formula>
    </cfRule>
    <cfRule type="expression" dxfId="3724" priority="1548">
      <formula>AND(COUNTIF(F34:AC34,"&lt;&gt;" &amp; "")&lt;2,NOT(ISBLANK(D34)))</formula>
    </cfRule>
  </conditionalFormatting>
  <conditionalFormatting sqref="D35">
    <cfRule type="expression" dxfId="3723" priority="1595">
      <formula>COUNTIF(F35:AC35,"&lt;&gt;" &amp; "")&lt;2</formula>
    </cfRule>
    <cfRule type="expression" dxfId="3722" priority="1596">
      <formula>AND(COUNTIF(F35:AC35,"&lt;&gt;" &amp; "")&lt;2,NOT(ISBLANK(D35)))</formula>
    </cfRule>
  </conditionalFormatting>
  <conditionalFormatting sqref="D38">
    <cfRule type="expression" dxfId="3721" priority="1643">
      <formula>COUNTIF(F38:AC38,"&lt;&gt;" &amp; "")&lt;2</formula>
    </cfRule>
    <cfRule type="expression" dxfId="3720" priority="1644">
      <formula>AND(COUNTIF(F38:AC38,"&lt;&gt;" &amp; "")&lt;2,NOT(ISBLANK(D38)))</formula>
    </cfRule>
  </conditionalFormatting>
  <conditionalFormatting sqref="D39">
    <cfRule type="expression" dxfId="3719" priority="1691">
      <formula>COUNTIF(F39:AC39,"&lt;&gt;" &amp; "")&lt;2</formula>
    </cfRule>
    <cfRule type="expression" dxfId="3718" priority="1692">
      <formula>AND(COUNTIF(F39:AC39,"&lt;&gt;" &amp; "")&lt;2,NOT(ISBLANK(D39)))</formula>
    </cfRule>
  </conditionalFormatting>
  <conditionalFormatting sqref="D4">
    <cfRule type="expression" dxfId="3717" priority="299">
      <formula>COUNTIF(F4:AC4,"&lt;&gt;" &amp; "")&lt;2</formula>
    </cfRule>
    <cfRule type="expression" dxfId="3716" priority="300">
      <formula>AND(COUNTIF(F4:AC4,"&lt;&gt;" &amp; "")&lt;2,NOT(ISBLANK(D4)))</formula>
    </cfRule>
  </conditionalFormatting>
  <conditionalFormatting sqref="D40">
    <cfRule type="expression" dxfId="3715" priority="1739">
      <formula>COUNTIF(F40:AC40,"&lt;&gt;" &amp; "")&lt;2</formula>
    </cfRule>
    <cfRule type="expression" dxfId="3714" priority="1740">
      <formula>AND(COUNTIF(F40:AC40,"&lt;&gt;" &amp; "")&lt;2,NOT(ISBLANK(D40)))</formula>
    </cfRule>
  </conditionalFormatting>
  <conditionalFormatting sqref="D41">
    <cfRule type="expression" dxfId="3713" priority="1787">
      <formula>COUNTIF(F41:AC41,"&lt;&gt;" &amp; "")&lt;2</formula>
    </cfRule>
    <cfRule type="expression" dxfId="3712" priority="1788">
      <formula>AND(COUNTIF(F41:AC41,"&lt;&gt;" &amp; "")&lt;2,NOT(ISBLANK(D41)))</formula>
    </cfRule>
  </conditionalFormatting>
  <conditionalFormatting sqref="D42">
    <cfRule type="expression" dxfId="3711" priority="1835">
      <formula>COUNTIF(F42:AC42,"&lt;&gt;" &amp; "")&lt;2</formula>
    </cfRule>
    <cfRule type="expression" dxfId="3710" priority="1836">
      <formula>AND(COUNTIF(F42:AC42,"&lt;&gt;" &amp; "")&lt;2,NOT(ISBLANK(D42)))</formula>
    </cfRule>
  </conditionalFormatting>
  <conditionalFormatting sqref="D43">
    <cfRule type="expression" dxfId="3709" priority="1883">
      <formula>COUNTIF(F43:AC43,"&lt;&gt;" &amp; "")&lt;2</formula>
    </cfRule>
    <cfRule type="expression" dxfId="3708" priority="1884">
      <formula>AND(COUNTIF(F43:AC43,"&lt;&gt;" &amp; "")&lt;2,NOT(ISBLANK(D43)))</formula>
    </cfRule>
  </conditionalFormatting>
  <conditionalFormatting sqref="D44">
    <cfRule type="expression" dxfId="3707" priority="1931">
      <formula>COUNTIF(F44:AC44,"&lt;&gt;" &amp; "")&lt;2</formula>
    </cfRule>
    <cfRule type="expression" dxfId="3706" priority="1932">
      <formula>AND(COUNTIF(F44:AC44,"&lt;&gt;" &amp; "")&lt;2,NOT(ISBLANK(D44)))</formula>
    </cfRule>
  </conditionalFormatting>
  <conditionalFormatting sqref="D45">
    <cfRule type="expression" dxfId="3705" priority="1979">
      <formula>COUNTIF(F45:AC45,"&lt;&gt;" &amp; "")&lt;2</formula>
    </cfRule>
    <cfRule type="expression" dxfId="3704" priority="1980">
      <formula>AND(COUNTIF(F45:AC45,"&lt;&gt;" &amp; "")&lt;2,NOT(ISBLANK(D45)))</formula>
    </cfRule>
  </conditionalFormatting>
  <conditionalFormatting sqref="D46">
    <cfRule type="expression" dxfId="3703" priority="2027">
      <formula>COUNTIF(F46:AC46,"&lt;&gt;" &amp; "")&lt;2</formula>
    </cfRule>
    <cfRule type="expression" dxfId="3702" priority="2028">
      <formula>AND(COUNTIF(F46:AC46,"&lt;&gt;" &amp; "")&lt;2,NOT(ISBLANK(D46)))</formula>
    </cfRule>
  </conditionalFormatting>
  <conditionalFormatting sqref="D47">
    <cfRule type="expression" dxfId="3701" priority="2075">
      <formula>COUNTIF(F47:AC47,"&lt;&gt;" &amp; "")&lt;2</formula>
    </cfRule>
    <cfRule type="expression" dxfId="3700" priority="2076">
      <formula>AND(COUNTIF(F47:AC47,"&lt;&gt;" &amp; "")&lt;2,NOT(ISBLANK(D47)))</formula>
    </cfRule>
  </conditionalFormatting>
  <conditionalFormatting sqref="D5">
    <cfRule type="expression" dxfId="3699" priority="347">
      <formula>COUNTIF(F5:AC5,"&lt;&gt;" &amp; "")&lt;2</formula>
    </cfRule>
    <cfRule type="expression" dxfId="3698" priority="348">
      <formula>AND(COUNTIF(F5:AC5,"&lt;&gt;" &amp; "")&lt;2,NOT(ISBLANK(D5)))</formula>
    </cfRule>
  </conditionalFormatting>
  <conditionalFormatting sqref="D50">
    <cfRule type="expression" dxfId="3697" priority="2123">
      <formula>COUNTIF(F50:AC50,"&lt;&gt;" &amp; "")&lt;2</formula>
    </cfRule>
    <cfRule type="expression" dxfId="3696" priority="2124">
      <formula>AND(COUNTIF(F50:AC50,"&lt;&gt;" &amp; "")&lt;2,NOT(ISBLANK(D50)))</formula>
    </cfRule>
  </conditionalFormatting>
  <conditionalFormatting sqref="D51">
    <cfRule type="expression" dxfId="3695" priority="2171">
      <formula>COUNTIF(F51:AC51,"&lt;&gt;" &amp; "")&lt;2</formula>
    </cfRule>
    <cfRule type="expression" dxfId="3694" priority="2172">
      <formula>AND(COUNTIF(F51:AC51,"&lt;&gt;" &amp; "")&lt;2,NOT(ISBLANK(D51)))</formula>
    </cfRule>
  </conditionalFormatting>
  <conditionalFormatting sqref="D52">
    <cfRule type="expression" dxfId="3693" priority="2219">
      <formula>COUNTIF(F52:AC52,"&lt;&gt;" &amp; "")&lt;2</formula>
    </cfRule>
    <cfRule type="expression" dxfId="3692" priority="2220">
      <formula>AND(COUNTIF(F52:AC52,"&lt;&gt;" &amp; "")&lt;2,NOT(ISBLANK(D52)))</formula>
    </cfRule>
  </conditionalFormatting>
  <conditionalFormatting sqref="D53">
    <cfRule type="expression" dxfId="3691" priority="2267">
      <formula>COUNTIF(F53:AC53,"&lt;&gt;" &amp; "")&lt;2</formula>
    </cfRule>
    <cfRule type="expression" dxfId="3690" priority="2268">
      <formula>AND(COUNTIF(F53:AC53,"&lt;&gt;" &amp; "")&lt;2,NOT(ISBLANK(D53)))</formula>
    </cfRule>
  </conditionalFormatting>
  <conditionalFormatting sqref="D54">
    <cfRule type="expression" dxfId="3689" priority="2315">
      <formula>COUNTIF(F54:AC54,"&lt;&gt;" &amp; "")&lt;2</formula>
    </cfRule>
    <cfRule type="expression" dxfId="3688" priority="2316">
      <formula>AND(COUNTIF(F54:AC54,"&lt;&gt;" &amp; "")&lt;2,NOT(ISBLANK(D54)))</formula>
    </cfRule>
  </conditionalFormatting>
  <conditionalFormatting sqref="D55">
    <cfRule type="expression" dxfId="3687" priority="2363">
      <formula>COUNTIF(F55:AC55,"&lt;&gt;" &amp; "")&lt;2</formula>
    </cfRule>
    <cfRule type="expression" dxfId="3686" priority="2364">
      <formula>AND(COUNTIF(F55:AC55,"&lt;&gt;" &amp; "")&lt;2,NOT(ISBLANK(D55)))</formula>
    </cfRule>
  </conditionalFormatting>
  <conditionalFormatting sqref="D56">
    <cfRule type="expression" dxfId="3685" priority="2411">
      <formula>COUNTIF(F56:AC56,"&lt;&gt;" &amp; "")&lt;2</formula>
    </cfRule>
    <cfRule type="expression" dxfId="3684" priority="2412">
      <formula>AND(COUNTIF(F56:AC56,"&lt;&gt;" &amp; "")&lt;2,NOT(ISBLANK(D56)))</formula>
    </cfRule>
  </conditionalFormatting>
  <conditionalFormatting sqref="D57">
    <cfRule type="expression" dxfId="3683" priority="2459">
      <formula>COUNTIF(F57:AC57,"&lt;&gt;" &amp; "")&lt;2</formula>
    </cfRule>
    <cfRule type="expression" dxfId="3682" priority="2460">
      <formula>AND(COUNTIF(F57:AC57,"&lt;&gt;" &amp; "")&lt;2,NOT(ISBLANK(D57)))</formula>
    </cfRule>
  </conditionalFormatting>
  <conditionalFormatting sqref="D58">
    <cfRule type="expression" dxfId="3681" priority="2507">
      <formula>COUNTIF(F58:AC58,"&lt;&gt;" &amp; "")&lt;2</formula>
    </cfRule>
    <cfRule type="expression" dxfId="3680" priority="2508">
      <formula>AND(COUNTIF(F58:AC58,"&lt;&gt;" &amp; "")&lt;2,NOT(ISBLANK(D58)))</formula>
    </cfRule>
  </conditionalFormatting>
  <conditionalFormatting sqref="D59">
    <cfRule type="expression" dxfId="3679" priority="2555">
      <formula>COUNTIF(F59:AC59,"&lt;&gt;" &amp; "")&lt;2</formula>
    </cfRule>
    <cfRule type="expression" dxfId="3678" priority="2556">
      <formula>AND(COUNTIF(F59:AC59,"&lt;&gt;" &amp; "")&lt;2,NOT(ISBLANK(D59)))</formula>
    </cfRule>
  </conditionalFormatting>
  <conditionalFormatting sqref="D6">
    <cfRule type="expression" dxfId="3677" priority="395">
      <formula>COUNTIF(F6:AC6,"&lt;&gt;" &amp; "")&lt;2</formula>
    </cfRule>
    <cfRule type="expression" dxfId="3676" priority="396">
      <formula>AND(COUNTIF(F6:AC6,"&lt;&gt;" &amp; "")&lt;2,NOT(ISBLANK(D6)))</formula>
    </cfRule>
  </conditionalFormatting>
  <conditionalFormatting sqref="D62">
    <cfRule type="expression" dxfId="3675" priority="2603">
      <formula>COUNTIF(F62:AC62,"&lt;&gt;" &amp; "")&lt;2</formula>
    </cfRule>
    <cfRule type="expression" dxfId="3674" priority="2604">
      <formula>AND(COUNTIF(F62:AC62,"&lt;&gt;" &amp; "")&lt;2,NOT(ISBLANK(D62)))</formula>
    </cfRule>
  </conditionalFormatting>
  <conditionalFormatting sqref="D63">
    <cfRule type="expression" dxfId="3673" priority="2651">
      <formula>COUNTIF(F63:AC63,"&lt;&gt;" &amp; "")&lt;2</formula>
    </cfRule>
    <cfRule type="expression" dxfId="3672" priority="2652">
      <formula>AND(COUNTIF(F63:AC63,"&lt;&gt;" &amp; "")&lt;2,NOT(ISBLANK(D63)))</formula>
    </cfRule>
  </conditionalFormatting>
  <conditionalFormatting sqref="D64">
    <cfRule type="expression" dxfId="3671" priority="2699">
      <formula>COUNTIF(F64:AC64,"&lt;&gt;" &amp; "")&lt;2</formula>
    </cfRule>
    <cfRule type="expression" dxfId="3670" priority="2700">
      <formula>AND(COUNTIF(F64:AC64,"&lt;&gt;" &amp; "")&lt;2,NOT(ISBLANK(D64)))</formula>
    </cfRule>
  </conditionalFormatting>
  <conditionalFormatting sqref="D65">
    <cfRule type="expression" dxfId="3669" priority="2747">
      <formula>COUNTIF(F65:AC65,"&lt;&gt;" &amp; "")&lt;2</formula>
    </cfRule>
    <cfRule type="expression" dxfId="3668" priority="2748">
      <formula>AND(COUNTIF(F65:AC65,"&lt;&gt;" &amp; "")&lt;2,NOT(ISBLANK(D65)))</formula>
    </cfRule>
  </conditionalFormatting>
  <conditionalFormatting sqref="D66">
    <cfRule type="expression" dxfId="3667" priority="2795">
      <formula>COUNTIF(F66:AC66,"&lt;&gt;" &amp; "")&lt;2</formula>
    </cfRule>
    <cfRule type="expression" dxfId="3666" priority="2796">
      <formula>AND(COUNTIF(F66:AC66,"&lt;&gt;" &amp; "")&lt;2,NOT(ISBLANK(D66)))</formula>
    </cfRule>
  </conditionalFormatting>
  <conditionalFormatting sqref="D67">
    <cfRule type="expression" dxfId="3665" priority="2843">
      <formula>COUNTIF(F67:AC67,"&lt;&gt;" &amp; "")&lt;2</formula>
    </cfRule>
    <cfRule type="expression" dxfId="3664" priority="2844">
      <formula>AND(COUNTIF(F67:AC67,"&lt;&gt;" &amp; "")&lt;2,NOT(ISBLANK(D67)))</formula>
    </cfRule>
  </conditionalFormatting>
  <conditionalFormatting sqref="D68">
    <cfRule type="expression" dxfId="3663" priority="2891">
      <formula>COUNTIF(F68:AC68,"&lt;&gt;" &amp; "")&lt;2</formula>
    </cfRule>
    <cfRule type="expression" dxfId="3662" priority="2892">
      <formula>AND(COUNTIF(F68:AC68,"&lt;&gt;" &amp; "")&lt;2,NOT(ISBLANK(D68)))</formula>
    </cfRule>
  </conditionalFormatting>
  <conditionalFormatting sqref="D69">
    <cfRule type="expression" dxfId="3661" priority="2939">
      <formula>COUNTIF(F69:AC69,"&lt;&gt;" &amp; "")&lt;2</formula>
    </cfRule>
    <cfRule type="expression" dxfId="3660" priority="2940">
      <formula>AND(COUNTIF(F69:AC69,"&lt;&gt;" &amp; "")&lt;2,NOT(ISBLANK(D69)))</formula>
    </cfRule>
  </conditionalFormatting>
  <conditionalFormatting sqref="D7">
    <cfRule type="expression" dxfId="3659" priority="443">
      <formula>COUNTIF(F7:AC7,"&lt;&gt;" &amp; "")&lt;2</formula>
    </cfRule>
    <cfRule type="expression" dxfId="3658" priority="444">
      <formula>AND(COUNTIF(F7:AC7,"&lt;&gt;" &amp; "")&lt;2,NOT(ISBLANK(D7)))</formula>
    </cfRule>
  </conditionalFormatting>
  <conditionalFormatting sqref="D70">
    <cfRule type="expression" dxfId="3657" priority="2987">
      <formula>COUNTIF(F70:AC70,"&lt;&gt;" &amp; "")&lt;2</formula>
    </cfRule>
    <cfRule type="expression" dxfId="3656" priority="2988">
      <formula>AND(COUNTIF(F70:AC70,"&lt;&gt;" &amp; "")&lt;2,NOT(ISBLANK(D70)))</formula>
    </cfRule>
  </conditionalFormatting>
  <conditionalFormatting sqref="D71">
    <cfRule type="expression" dxfId="3655" priority="3035">
      <formula>COUNTIF(F71:AC71,"&lt;&gt;" &amp; "")&lt;2</formula>
    </cfRule>
    <cfRule type="expression" dxfId="3654" priority="3036">
      <formula>AND(COUNTIF(F71:AC71,"&lt;&gt;" &amp; "")&lt;2,NOT(ISBLANK(D71)))</formula>
    </cfRule>
  </conditionalFormatting>
  <conditionalFormatting sqref="D74">
    <cfRule type="expression" dxfId="3653" priority="3083">
      <formula>COUNTIF(F74:AC74,"&lt;&gt;" &amp; "")&lt;2</formula>
    </cfRule>
    <cfRule type="expression" dxfId="3652" priority="3084">
      <formula>AND(COUNTIF(F74:AC74,"&lt;&gt;" &amp; "")&lt;2,NOT(ISBLANK(D74)))</formula>
    </cfRule>
  </conditionalFormatting>
  <conditionalFormatting sqref="D75">
    <cfRule type="expression" dxfId="3651" priority="3131">
      <formula>COUNTIF(F75:AC75,"&lt;&gt;" &amp; "")&lt;2</formula>
    </cfRule>
    <cfRule type="expression" dxfId="3650" priority="3132">
      <formula>AND(COUNTIF(F75:AC75,"&lt;&gt;" &amp; "")&lt;2,NOT(ISBLANK(D75)))</formula>
    </cfRule>
  </conditionalFormatting>
  <conditionalFormatting sqref="D76">
    <cfRule type="expression" dxfId="3649" priority="3179">
      <formula>COUNTIF(F76:AC76,"&lt;&gt;" &amp; "")&lt;2</formula>
    </cfRule>
    <cfRule type="expression" dxfId="3648" priority="3180">
      <formula>AND(COUNTIF(F76:AC76,"&lt;&gt;" &amp; "")&lt;2,NOT(ISBLANK(D76)))</formula>
    </cfRule>
  </conditionalFormatting>
  <conditionalFormatting sqref="D77">
    <cfRule type="expression" dxfId="3647" priority="3227">
      <formula>COUNTIF(F77:AC77,"&lt;&gt;" &amp; "")&lt;2</formula>
    </cfRule>
    <cfRule type="expression" dxfId="3646" priority="3228">
      <formula>AND(COUNTIF(F77:AC77,"&lt;&gt;" &amp; "")&lt;2,NOT(ISBLANK(D77)))</formula>
    </cfRule>
  </conditionalFormatting>
  <conditionalFormatting sqref="D78">
    <cfRule type="expression" dxfId="3645" priority="3275">
      <formula>COUNTIF(F78:AC78,"&lt;&gt;" &amp; "")&lt;2</formula>
    </cfRule>
    <cfRule type="expression" dxfId="3644" priority="3276">
      <formula>AND(COUNTIF(F78:AC78,"&lt;&gt;" &amp; "")&lt;2,NOT(ISBLANK(D78)))</formula>
    </cfRule>
  </conditionalFormatting>
  <conditionalFormatting sqref="D79">
    <cfRule type="expression" dxfId="3643" priority="3323">
      <formula>COUNTIF(F79:AC79,"&lt;&gt;" &amp; "")&lt;2</formula>
    </cfRule>
    <cfRule type="expression" dxfId="3642" priority="3324">
      <formula>AND(COUNTIF(F79:AC79,"&lt;&gt;" &amp; "")&lt;2,NOT(ISBLANK(D79)))</formula>
    </cfRule>
  </conditionalFormatting>
  <conditionalFormatting sqref="D8">
    <cfRule type="expression" dxfId="3641" priority="491">
      <formula>COUNTIF(F8:AC8,"&lt;&gt;" &amp; "")&lt;2</formula>
    </cfRule>
    <cfRule type="expression" dxfId="3640" priority="492">
      <formula>AND(COUNTIF(F8:AC8,"&lt;&gt;" &amp; "")&lt;2,NOT(ISBLANK(D8)))</formula>
    </cfRule>
  </conditionalFormatting>
  <conditionalFormatting sqref="D80">
    <cfRule type="expression" dxfId="3639" priority="3371">
      <formula>COUNTIF(F80:AC80,"&lt;&gt;" &amp; "")&lt;2</formula>
    </cfRule>
    <cfRule type="expression" dxfId="3638" priority="3372">
      <formula>AND(COUNTIF(F80:AC80,"&lt;&gt;" &amp; "")&lt;2,NOT(ISBLANK(D80)))</formula>
    </cfRule>
  </conditionalFormatting>
  <conditionalFormatting sqref="D81">
    <cfRule type="expression" dxfId="3637" priority="3419">
      <formula>COUNTIF(F81:AC81,"&lt;&gt;" &amp; "")&lt;2</formula>
    </cfRule>
    <cfRule type="expression" dxfId="3636" priority="3420">
      <formula>AND(COUNTIF(F81:AC81,"&lt;&gt;" &amp; "")&lt;2,NOT(ISBLANK(D81)))</formula>
    </cfRule>
  </conditionalFormatting>
  <conditionalFormatting sqref="D82">
    <cfRule type="expression" dxfId="3635" priority="3467">
      <formula>COUNTIF(F82:AC82,"&lt;&gt;" &amp; "")&lt;2</formula>
    </cfRule>
    <cfRule type="expression" dxfId="3634" priority="3468">
      <formula>AND(COUNTIF(F82:AC82,"&lt;&gt;" &amp; "")&lt;2,NOT(ISBLANK(D82)))</formula>
    </cfRule>
  </conditionalFormatting>
  <conditionalFormatting sqref="D83">
    <cfRule type="expression" dxfId="3633" priority="3515">
      <formula>COUNTIF(F83:AC83,"&lt;&gt;" &amp; "")&lt;2</formula>
    </cfRule>
    <cfRule type="expression" dxfId="3632" priority="3516">
      <formula>AND(COUNTIF(F83:AC83,"&lt;&gt;" &amp; "")&lt;2,NOT(ISBLANK(D83)))</formula>
    </cfRule>
  </conditionalFormatting>
  <conditionalFormatting sqref="D86">
    <cfRule type="expression" dxfId="3631" priority="3563">
      <formula>COUNTIF(F86:AC86,"&lt;&gt;" &amp; "")&lt;2</formula>
    </cfRule>
    <cfRule type="expression" dxfId="3630" priority="3564">
      <formula>AND(COUNTIF(F86:AC86,"&lt;&gt;" &amp; "")&lt;2,NOT(ISBLANK(D86)))</formula>
    </cfRule>
  </conditionalFormatting>
  <conditionalFormatting sqref="D87">
    <cfRule type="expression" dxfId="3629" priority="3611">
      <formula>COUNTIF(F87:AC87,"&lt;&gt;" &amp; "")&lt;2</formula>
    </cfRule>
    <cfRule type="expression" dxfId="3628" priority="3612">
      <formula>AND(COUNTIF(F87:AC87,"&lt;&gt;" &amp; "")&lt;2,NOT(ISBLANK(D87)))</formula>
    </cfRule>
  </conditionalFormatting>
  <conditionalFormatting sqref="D88">
    <cfRule type="expression" dxfId="3627" priority="3659">
      <formula>COUNTIF(F88:AC88,"&lt;&gt;" &amp; "")&lt;2</formula>
    </cfRule>
    <cfRule type="expression" dxfId="3626" priority="3660">
      <formula>AND(COUNTIF(F88:AC88,"&lt;&gt;" &amp; "")&lt;2,NOT(ISBLANK(D88)))</formula>
    </cfRule>
  </conditionalFormatting>
  <conditionalFormatting sqref="D89">
    <cfRule type="expression" dxfId="3625" priority="3707">
      <formula>COUNTIF(F89:AC89,"&lt;&gt;" &amp; "")&lt;2</formula>
    </cfRule>
    <cfRule type="expression" dxfId="3624" priority="3708">
      <formula>AND(COUNTIF(F89:AC89,"&lt;&gt;" &amp; "")&lt;2,NOT(ISBLANK(D89)))</formula>
    </cfRule>
  </conditionalFormatting>
  <conditionalFormatting sqref="D9">
    <cfRule type="expression" dxfId="3623" priority="539">
      <formula>COUNTIF(F9:AC9,"&lt;&gt;" &amp; "")&lt;2</formula>
    </cfRule>
    <cfRule type="expression" dxfId="3622" priority="540">
      <formula>AND(COUNTIF(F9:AC9,"&lt;&gt;" &amp; "")&lt;2,NOT(ISBLANK(D9)))</formula>
    </cfRule>
  </conditionalFormatting>
  <conditionalFormatting sqref="D90">
    <cfRule type="expression" dxfId="3621" priority="3755">
      <formula>COUNTIF(F90:AC90,"&lt;&gt;" &amp; "")&lt;2</formula>
    </cfRule>
    <cfRule type="expression" dxfId="3620" priority="3756">
      <formula>AND(COUNTIF(F90:AC90,"&lt;&gt;" &amp; "")&lt;2,NOT(ISBLANK(D90)))</formula>
    </cfRule>
  </conditionalFormatting>
  <conditionalFormatting sqref="D91">
    <cfRule type="expression" dxfId="3619" priority="3803">
      <formula>COUNTIF(F91:AC91,"&lt;&gt;" &amp; "")&lt;2</formula>
    </cfRule>
    <cfRule type="expression" dxfId="3618" priority="3804">
      <formula>AND(COUNTIF(F91:AC91,"&lt;&gt;" &amp; "")&lt;2,NOT(ISBLANK(D91)))</formula>
    </cfRule>
  </conditionalFormatting>
  <conditionalFormatting sqref="D92">
    <cfRule type="expression" dxfId="3617" priority="3851">
      <formula>COUNTIF(F92:AC92,"&lt;&gt;" &amp; "")&lt;2</formula>
    </cfRule>
    <cfRule type="expression" dxfId="3616" priority="3852">
      <formula>AND(COUNTIF(F92:AC92,"&lt;&gt;" &amp; "")&lt;2,NOT(ISBLANK(D92)))</formula>
    </cfRule>
  </conditionalFormatting>
  <conditionalFormatting sqref="D93">
    <cfRule type="expression" dxfId="3615" priority="3899">
      <formula>COUNTIF(F93:AC93,"&lt;&gt;" &amp; "")&lt;2</formula>
    </cfRule>
    <cfRule type="expression" dxfId="3614" priority="3900">
      <formula>AND(COUNTIF(F93:AC93,"&lt;&gt;" &amp; "")&lt;2,NOT(ISBLANK(D93)))</formula>
    </cfRule>
  </conditionalFormatting>
  <conditionalFormatting sqref="D94">
    <cfRule type="expression" dxfId="3613" priority="3947">
      <formula>COUNTIF(F94:AC94,"&lt;&gt;" &amp; "")&lt;2</formula>
    </cfRule>
    <cfRule type="expression" dxfId="3612" priority="3948">
      <formula>AND(COUNTIF(F94:AC94,"&lt;&gt;" &amp; "")&lt;2,NOT(ISBLANK(D94)))</formula>
    </cfRule>
  </conditionalFormatting>
  <conditionalFormatting sqref="D95">
    <cfRule type="expression" dxfId="3611" priority="3995">
      <formula>COUNTIF(F95:AC95,"&lt;&gt;" &amp; "")&lt;2</formula>
    </cfRule>
    <cfRule type="expression" dxfId="3610" priority="3996">
      <formula>AND(COUNTIF(F95:AC95,"&lt;&gt;" &amp; "")&lt;2,NOT(ISBLANK(D95)))</formula>
    </cfRule>
  </conditionalFormatting>
  <dataValidations count="2">
    <dataValidation type="list" allowBlank="1" showInputMessage="1" showErrorMessage="1" sqref="C86:C95 C74:C83 C62:C71 C50:C59 C38:C47 C26:C35 C14:C23 C2:C11" xr:uid="{00000000-0002-0000-0200-000000000000}">
      <formula1>"Random,Additive,Nested"</formula1>
    </dataValidation>
    <dataValidation type="list" allowBlank="1" showInputMessage="1" showErrorMessage="1" sqref="D86:D95 D74:D83 D62:D71 D50:D59 D38:D47 D26:D35 D14:D23 D2:D1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1" id="{00000000-000E-0000-0200-0000A9010000}">
            <xm:f>AND('Program targeting'!$K$23&lt;&gt;"Y",NOT(ISBLANK(AA10)))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AA01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629" id="{00000000-000E-0000-0200-0000D9010000}">
            <xm:f>AND('Program targeting'!$L$23&lt;&gt;"Y",NOT(ISBLANK(AA11)))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00000000-000E-0000-0200-0000DA01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677" id="{00000000-000E-0000-0200-000009020000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0A02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725" id="{00000000-000E-0000-0200-000039020000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3A02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773" id="{00000000-000E-0000-0200-000069020000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6A02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821" id="{00000000-000E-0000-0200-000099020000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9A02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869" id="{00000000-000E-0000-0200-0000C9020000}">
            <xm:f>AND('Program targeting'!$G$23&lt;&gt;"Y",NOT(ISBLANK(AA18)))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CA02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</xm:sqref>
        </x14:conditionalFormatting>
        <x14:conditionalFormatting xmlns:xm="http://schemas.microsoft.com/office/excel/2006/main">
          <x14:cfRule type="expression" priority="917" id="{00000000-000E-0000-0200-0000F9020000}">
            <xm:f>AND('Program targeting'!$H$23&lt;&gt;"Y",NOT(ISBLANK(AA19)))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FA02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</xm:sqref>
        </x14:conditionalFormatting>
        <x14:conditionalFormatting xmlns:xm="http://schemas.microsoft.com/office/excel/2006/main">
          <x14:cfRule type="expression" priority="197" id="{00000000-000E-0000-0200-000029000000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2A00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965" id="{00000000-000E-0000-0200-000029030000}">
            <xm:f>AND('Program targeting'!$I$23&lt;&gt;"Y",NOT(ISBLANK(AA20)))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2A03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1013" id="{00000000-000E-0000-0200-000059030000}">
            <xm:f>AND('Program targeting'!$J$23&lt;&gt;"Y",NOT(ISBLANK(AA21)))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5A03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1061" id="{00000000-000E-0000-0200-000089030000}">
            <xm:f>AND('Program targeting'!$K$23&lt;&gt;"Y",NOT(ISBLANK(AA22)))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8A03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1109" id="{00000000-000E-0000-0200-0000B9030000}">
            <xm:f>AND('Program targeting'!$L$23&lt;&gt;"Y",NOT(ISBLANK(AA23)))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BA03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1157" id="{00000000-000E-0000-0200-0000E9030000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EA03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1205" id="{00000000-000E-0000-0200-000019040000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00000000-000E-0000-0200-00001A04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253" id="{00000000-000E-0000-0200-000049040000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4A04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301" id="{00000000-000E-0000-0200-000079040000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7A04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245" id="{00000000-000E-0000-0200-000059000000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5A00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349" id="{00000000-000E-0000-0200-0000A9040000}">
            <xm:f>AND('Program targeting'!$G$23&lt;&gt;"Y",NOT(ISBLANK(AA30)))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00000000-000E-0000-0200-0000AA04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AA30</xm:sqref>
        </x14:conditionalFormatting>
        <x14:conditionalFormatting xmlns:xm="http://schemas.microsoft.com/office/excel/2006/main">
          <x14:cfRule type="expression" priority="1397" id="{00000000-000E-0000-0200-0000D9040000}">
            <xm:f>AND('Program targeting'!$H$23&lt;&gt;"Y",NOT(ISBLANK(AA31)))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DA04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AA31</xm:sqref>
        </x14:conditionalFormatting>
        <x14:conditionalFormatting xmlns:xm="http://schemas.microsoft.com/office/excel/2006/main">
          <x14:cfRule type="expression" priority="1445" id="{00000000-000E-0000-0200-000009050000}">
            <xm:f>AND('Program targeting'!$I$23&lt;&gt;"Y",NOT(ISBLANK(AA32)))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0A05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493" id="{00000000-000E-0000-0200-000039050000}">
            <xm:f>AND('Program targeting'!$J$23&lt;&gt;"Y",NOT(ISBLANK(AA33)))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00000000-000E-0000-0200-00003A05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541" id="{00000000-000E-0000-0200-000069050000}">
            <xm:f>AND('Program targeting'!$K$23&lt;&gt;"Y",NOT(ISBLANK(AA34)))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6A05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589" id="{00000000-000E-0000-0200-000099050000}">
            <xm:f>AND('Program targeting'!$L$23&lt;&gt;"Y",NOT(ISBLANK(AA35)))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9A05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637" id="{00000000-000E-0000-0200-0000C9050000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00000000-000E-0000-0200-0000CA05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685" id="{00000000-000E-0000-0200-0000F9050000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FA05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293" id="{00000000-000E-0000-0200-000089000000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8A00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733" id="{00000000-000E-0000-0200-000029060000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2A06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781" id="{00000000-000E-0000-0200-000059060000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00000000-000E-0000-0200-00005A06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829" id="{00000000-000E-0000-0200-000089060000}">
            <xm:f>AND('Program targeting'!$G$23&lt;&gt;"Y",NOT(ISBLANK(AA42)))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8A06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AA42</xm:sqref>
        </x14:conditionalFormatting>
        <x14:conditionalFormatting xmlns:xm="http://schemas.microsoft.com/office/excel/2006/main">
          <x14:cfRule type="expression" priority="1877" id="{00000000-000E-0000-0200-0000B9060000}">
            <xm:f>AND('Program targeting'!$H$23&lt;&gt;"Y",NOT(ISBLANK(AA43)))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BA06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AA43</xm:sqref>
        </x14:conditionalFormatting>
        <x14:conditionalFormatting xmlns:xm="http://schemas.microsoft.com/office/excel/2006/main">
          <x14:cfRule type="expression" priority="1925" id="{00000000-000E-0000-0200-0000E9060000}">
            <xm:f>AND('Program targeting'!$I$23&lt;&gt;"Y",NOT(ISBLANK(AA44)))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0000000-000E-0000-0200-0000EA06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973" id="{00000000-000E-0000-0200-000019070000}">
            <xm:f>AND('Program targeting'!$J$23&lt;&gt;"Y",NOT(ISBLANK(AA45)))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1A07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2021" id="{00000000-000E-0000-0200-000049070000}">
            <xm:f>AND('Program targeting'!$K$23&lt;&gt;"Y",NOT(ISBLANK(AA46)))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4A07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2069" id="{00000000-000E-0000-0200-000079070000}">
            <xm:f>AND('Program targeting'!$L$23&lt;&gt;"Y",NOT(ISBLANK(AA47)))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00000000-000E-0000-0200-00007A07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341" id="{00000000-000E-0000-0200-0000B9000000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BA00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2117" id="{00000000-000E-0000-0200-0000A9070000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AA07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2165" id="{00000000-000E-0000-0200-0000D9070000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DA07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2213" id="{00000000-000E-0000-0200-000009080000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0000000-000E-0000-0200-00000A08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2261" id="{00000000-000E-0000-0200-000039080000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3A08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2309" id="{00000000-000E-0000-0200-000069080000}">
            <xm:f>AND('Program targeting'!$G$23&lt;&gt;"Y",NOT(ISBLANK(AA54)))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0000000-000E-0000-0200-00006A08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AA54</xm:sqref>
        </x14:conditionalFormatting>
        <x14:conditionalFormatting xmlns:xm="http://schemas.microsoft.com/office/excel/2006/main">
          <x14:cfRule type="expression" priority="2357" id="{00000000-000E-0000-0200-000099080000}">
            <xm:f>AND('Program targeting'!$H$23&lt;&gt;"Y",NOT(ISBLANK(AA55)))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0000000-000E-0000-0200-00009A08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AA55</xm:sqref>
        </x14:conditionalFormatting>
        <x14:conditionalFormatting xmlns:xm="http://schemas.microsoft.com/office/excel/2006/main">
          <x14:cfRule type="expression" priority="2405" id="{00000000-000E-0000-0200-0000C9080000}">
            <xm:f>AND('Program targeting'!$I$23&lt;&gt;"Y",NOT(ISBLANK(AA56)))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0000000-000E-0000-0200-0000CA08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453" id="{00000000-000E-0000-0200-0000F9080000}">
            <xm:f>AND('Program targeting'!$J$23&lt;&gt;"Y",NOT(ISBLANK(AA57)))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0000000-000E-0000-0200-0000FA08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501" id="{00000000-000E-0000-0200-000029090000}">
            <xm:f>AND('Program targeting'!$K$23&lt;&gt;"Y",NOT(ISBLANK(AA58)))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0000000-000E-0000-0200-00002A09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549" id="{00000000-000E-0000-0200-000059090000}">
            <xm:f>AND('Program targeting'!$L$23&lt;&gt;"Y",NOT(ISBLANK(AA59)))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0000000-000E-0000-0200-00005A09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389" id="{00000000-000E-0000-0200-0000E9000000}">
            <xm:f>AND('Program targeting'!$G$23&lt;&gt;"Y",NOT(ISBLANK(AA6)))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EA00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</xm:sqref>
        </x14:conditionalFormatting>
        <x14:conditionalFormatting xmlns:xm="http://schemas.microsoft.com/office/excel/2006/main">
          <x14:cfRule type="expression" priority="2597" id="{00000000-000E-0000-0200-000089090000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00000000-000E-0000-0200-00008A09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645" id="{00000000-000E-0000-0200-0000B9090000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0000000-000E-0000-0200-0000BA09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693" id="{00000000-000E-0000-0200-0000E9090000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0000000-000E-0000-0200-0000EA09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741" id="{00000000-000E-0000-0200-0000190A0000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00000000-000E-0000-0200-00001A0A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789" id="{00000000-000E-0000-0200-0000490A0000}">
            <xm:f>AND('Program targeting'!$G$23&lt;&gt;"Y",NOT(ISBLANK(AA66)))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0000000-000E-0000-0200-00004A0A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AA66</xm:sqref>
        </x14:conditionalFormatting>
        <x14:conditionalFormatting xmlns:xm="http://schemas.microsoft.com/office/excel/2006/main">
          <x14:cfRule type="expression" priority="2837" id="{00000000-000E-0000-0200-0000790A0000}">
            <xm:f>AND('Program targeting'!$H$23&lt;&gt;"Y",NOT(ISBLANK(AA67)))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0000000-000E-0000-0200-00007A0A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AA67</xm:sqref>
        </x14:conditionalFormatting>
        <x14:conditionalFormatting xmlns:xm="http://schemas.microsoft.com/office/excel/2006/main">
          <x14:cfRule type="expression" priority="2885" id="{00000000-000E-0000-0200-0000A90A0000}">
            <xm:f>AND('Program targeting'!$I$23&lt;&gt;"Y",NOT(ISBLANK(AA68)))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00000000-000E-0000-0200-0000AA0A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933" id="{00000000-000E-0000-0200-0000D90A0000}">
            <xm:f>AND('Program targeting'!$J$23&lt;&gt;"Y",NOT(ISBLANK(AA69)))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00000000-000E-0000-0200-0000DA0A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437" id="{00000000-000E-0000-0200-000019010000}">
            <xm:f>AND('Program targeting'!$H$23&lt;&gt;"Y",NOT(ISBLANK(AA7)))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1A01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</xm:sqref>
        </x14:conditionalFormatting>
        <x14:conditionalFormatting xmlns:xm="http://schemas.microsoft.com/office/excel/2006/main">
          <x14:cfRule type="expression" priority="2981" id="{00000000-000E-0000-0200-0000090B0000}">
            <xm:f>AND('Program targeting'!$K$23&lt;&gt;"Y",NOT(ISBLANK(AA70)))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00000000-000E-0000-0200-00000A0B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3029" id="{00000000-000E-0000-0200-0000390B0000}">
            <xm:f>AND('Program targeting'!$L$23&lt;&gt;"Y",NOT(ISBLANK(AA71)))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0000000-000E-0000-0200-00003A0B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3077" id="{00000000-000E-0000-0200-0000690B0000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00000000-000E-0000-0200-00006A0B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3125" id="{00000000-000E-0000-0200-0000990B0000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00000000-000E-0000-0200-00009A0B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3173" id="{00000000-000E-0000-0200-0000C90B0000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0000000-000E-0000-0200-0000CA0B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AA76:AA83</xm:sqref>
        </x14:conditionalFormatting>
        <x14:conditionalFormatting xmlns:xm="http://schemas.microsoft.com/office/excel/2006/main">
          <x14:cfRule type="expression" priority="3221" id="{00000000-000E-0000-0200-0000F90B0000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00000000-000E-0000-0200-0000FA0B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3269" id="{00000000-000E-0000-0200-0000290C0000}">
            <xm:f>AND('Program targeting'!$G$23&lt;&gt;"Y",NOT(ISBLANK(AA78)))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00000000-000E-0000-0200-00002A0C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AA78</xm:sqref>
        </x14:conditionalFormatting>
        <x14:conditionalFormatting xmlns:xm="http://schemas.microsoft.com/office/excel/2006/main">
          <x14:cfRule type="expression" priority="3317" id="{00000000-000E-0000-0200-0000590C0000}">
            <xm:f>AND('Program targeting'!$H$23&lt;&gt;"Y",NOT(ISBLANK(AA79)))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00000000-000E-0000-0200-00005A0C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AA79</xm:sqref>
        </x14:conditionalFormatting>
        <x14:conditionalFormatting xmlns:xm="http://schemas.microsoft.com/office/excel/2006/main">
          <x14:cfRule type="expression" priority="485" id="{00000000-000E-0000-0200-000049010000}">
            <xm:f>AND('Program targeting'!$I$23&lt;&gt;"Y",NOT(ISBLANK(AA8)))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4A01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3365" id="{00000000-000E-0000-0200-0000890C0000}">
            <xm:f>AND('Program targeting'!$I$23&lt;&gt;"Y",NOT(ISBLANK(AA80)))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00000000-000E-0000-0200-00008A0C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3413" id="{00000000-000E-0000-0200-0000B90C0000}">
            <xm:f>AND('Program targeting'!$J$23&lt;&gt;"Y",NOT(ISBLANK(AA81)))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00000000-000E-0000-0200-0000BA0C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3461" id="{00000000-000E-0000-0200-0000E90C0000}">
            <xm:f>AND('Program targeting'!$K$23&lt;&gt;"Y",NOT(ISBLANK(AA82)))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00000000-000E-0000-0200-0000EA0C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509" id="{00000000-000E-0000-0200-0000190D0000}">
            <xm:f>AND('Program targeting'!$L$23&lt;&gt;"Y",NOT(ISBLANK(AA83)))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0000000-000E-0000-0200-00001A0D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557" id="{00000000-000E-0000-0200-0000490D0000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0000000-000E-0000-0200-00004A0D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605" id="{00000000-000E-0000-0200-0000790D0000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00000000-000E-0000-0200-00007A0D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653" id="{00000000-000E-0000-0200-0000A90D0000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00000000-000E-0000-0200-0000AA0D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701" id="{00000000-000E-0000-0200-0000D90D0000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00000000-000E-0000-0200-0000DA0D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533" id="{00000000-000E-0000-0200-000079010000}">
            <xm:f>AND('Program targeting'!$J$23&lt;&gt;"Y",NOT(ISBLANK(AA9)))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7A01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749" id="{00000000-000E-0000-0200-0000090E0000}">
            <xm:f>AND('Program targeting'!$G$23&lt;&gt;"Y",NOT(ISBLANK(AA90)))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00000000-000E-0000-0200-00000A0E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AA90</xm:sqref>
        </x14:conditionalFormatting>
        <x14:conditionalFormatting xmlns:xm="http://schemas.microsoft.com/office/excel/2006/main">
          <x14:cfRule type="expression" priority="3797" id="{00000000-000E-0000-0200-0000390E0000}">
            <xm:f>AND('Program targeting'!$H$23&lt;&gt;"Y",NOT(ISBLANK(AA91)))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00000000-000E-0000-0200-00003A0E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AA91</xm:sqref>
        </x14:conditionalFormatting>
        <x14:conditionalFormatting xmlns:xm="http://schemas.microsoft.com/office/excel/2006/main">
          <x14:cfRule type="expression" priority="3845" id="{00000000-000E-0000-0200-0000690E0000}">
            <xm:f>AND('Program targeting'!$I$23&lt;&gt;"Y",NOT(ISBLANK(AA92)))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00000000-000E-0000-0200-00006A0E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893" id="{00000000-000E-0000-0200-0000990E0000}">
            <xm:f>AND('Program targeting'!$J$23&lt;&gt;"Y",NOT(ISBLANK(AA93)))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0000000-000E-0000-0200-00009A0E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941" id="{00000000-000E-0000-0200-0000C90E0000}">
            <xm:f>AND('Program targeting'!$K$23&lt;&gt;"Y",NOT(ISBLANK(AA94)))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00000000-000E-0000-0200-0000CA0E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989" id="{00000000-000E-0000-0200-0000F90E0000}">
            <xm:f>AND('Program targeting'!$L$23&lt;&gt;"Y",NOT(ISBLANK(AA95)))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00000000-000E-0000-0200-0000FA0E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583" id="{00000000-000E-0000-0200-0000AB010000}">
            <xm:f>AND('Program targeting'!$K$24&lt;&gt;"Y",NOT(ISBLANK(AB10)))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AC01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631" id="{00000000-000E-0000-0200-0000DB010000}">
            <xm:f>AND('Program targeting'!$L$24&lt;&gt;"Y",NOT(ISBLANK(AB11)))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DC01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679" id="{00000000-000E-0000-0200-00000B020000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0C02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727" id="{00000000-000E-0000-0200-00003B020000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3C02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775" id="{00000000-000E-0000-0200-00006B020000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6C02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823" id="{00000000-000E-0000-0200-00009B020000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9C02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871" id="{00000000-000E-0000-0200-0000CB020000}">
            <xm:f>AND('Program targeting'!$G$24&lt;&gt;"Y",NOT(ISBLANK(AB18)))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CC02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</xm:sqref>
        </x14:conditionalFormatting>
        <x14:conditionalFormatting xmlns:xm="http://schemas.microsoft.com/office/excel/2006/main">
          <x14:cfRule type="expression" priority="919" id="{00000000-000E-0000-0200-0000FB020000}">
            <xm:f>AND('Program targeting'!$H$24&lt;&gt;"Y",NOT(ISBLANK(AB19)))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FC02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</xm:sqref>
        </x14:conditionalFormatting>
        <x14:conditionalFormatting xmlns:xm="http://schemas.microsoft.com/office/excel/2006/main">
          <x14:cfRule type="expression" priority="199" id="{00000000-000E-0000-0200-00002B000000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2C00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967" id="{00000000-000E-0000-0200-00002B030000}">
            <xm:f>AND('Program targeting'!$I$24&lt;&gt;"Y",NOT(ISBLANK(AB20)))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2C03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1015" id="{00000000-000E-0000-0200-00005B030000}">
            <xm:f>AND('Program targeting'!$J$24&lt;&gt;"Y",NOT(ISBLANK(AB21)))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5C03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1063" id="{00000000-000E-0000-0200-00008B030000}">
            <xm:f>AND('Program targeting'!$K$24&lt;&gt;"Y",NOT(ISBLANK(AB22)))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8C03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1111" id="{00000000-000E-0000-0200-0000BB030000}">
            <xm:f>AND('Program targeting'!$L$24&lt;&gt;"Y",NOT(ISBLANK(AB23)))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BC03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1159" id="{00000000-000E-0000-0200-0000EB030000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EC03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1207" id="{00000000-000E-0000-0200-00001B040000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1C04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255" id="{00000000-000E-0000-0200-00004B040000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4C04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303" id="{00000000-000E-0000-0200-00007B040000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7C04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247" id="{00000000-000E-0000-0200-00005B000000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5C00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351" id="{00000000-000E-0000-0200-0000AB040000}">
            <xm:f>AND('Program targeting'!$G$24&lt;&gt;"Y",NOT(ISBLANK(AB30)))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AC04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AB30</xm:sqref>
        </x14:conditionalFormatting>
        <x14:conditionalFormatting xmlns:xm="http://schemas.microsoft.com/office/excel/2006/main">
          <x14:cfRule type="expression" priority="1399" id="{00000000-000E-0000-0200-0000DB040000}">
            <xm:f>AND('Program targeting'!$H$24&lt;&gt;"Y",NOT(ISBLANK(AB31)))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DC04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AB31</xm:sqref>
        </x14:conditionalFormatting>
        <x14:conditionalFormatting xmlns:xm="http://schemas.microsoft.com/office/excel/2006/main">
          <x14:cfRule type="expression" priority="1447" id="{00000000-000E-0000-0200-00000B050000}">
            <xm:f>AND('Program targeting'!$I$24&lt;&gt;"Y",NOT(ISBLANK(AB32)))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0C05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495" id="{00000000-000E-0000-0200-00003B050000}">
            <xm:f>AND('Program targeting'!$J$24&lt;&gt;"Y",NOT(ISBLANK(AB33)))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3C05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543" id="{00000000-000E-0000-0200-00006B050000}">
            <xm:f>AND('Program targeting'!$K$24&lt;&gt;"Y",NOT(ISBLANK(AB34)))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6C05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591" id="{00000000-000E-0000-0200-00009B050000}">
            <xm:f>AND('Program targeting'!$L$24&lt;&gt;"Y",NOT(ISBLANK(AB35)))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9C05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639" id="{00000000-000E-0000-0200-0000CB050000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CC05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687" id="{00000000-000E-0000-0200-0000FB050000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FC05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295" id="{00000000-000E-0000-0200-00008B000000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8C00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735" id="{00000000-000E-0000-0200-00002B060000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2C06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783" id="{00000000-000E-0000-0200-00005B060000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5C06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831" id="{00000000-000E-0000-0200-00008B060000}">
            <xm:f>AND('Program targeting'!$G$24&lt;&gt;"Y",NOT(ISBLANK(AB42)))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8C06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AB42</xm:sqref>
        </x14:conditionalFormatting>
        <x14:conditionalFormatting xmlns:xm="http://schemas.microsoft.com/office/excel/2006/main">
          <x14:cfRule type="expression" priority="1879" id="{00000000-000E-0000-0200-0000BB060000}">
            <xm:f>AND('Program targeting'!$H$24&lt;&gt;"Y",NOT(ISBLANK(AB43)))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BC06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AB43</xm:sqref>
        </x14:conditionalFormatting>
        <x14:conditionalFormatting xmlns:xm="http://schemas.microsoft.com/office/excel/2006/main">
          <x14:cfRule type="expression" priority="1927" id="{00000000-000E-0000-0200-0000EB060000}">
            <xm:f>AND('Program targeting'!$I$24&lt;&gt;"Y",NOT(ISBLANK(AB44)))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EC06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975" id="{00000000-000E-0000-0200-00001B070000}">
            <xm:f>AND('Program targeting'!$J$24&lt;&gt;"Y",NOT(ISBLANK(AB45)))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1C07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2023" id="{00000000-000E-0000-0200-00004B070000}">
            <xm:f>AND('Program targeting'!$K$24&lt;&gt;"Y",NOT(ISBLANK(AB46)))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4C07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2071" id="{00000000-000E-0000-0200-00007B070000}">
            <xm:f>AND('Program targeting'!$L$24&lt;&gt;"Y",NOT(ISBLANK(AB47)))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7C07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343" id="{00000000-000E-0000-0200-0000BB000000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BC00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2119" id="{00000000-000E-0000-0200-0000AB070000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AC07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2167" id="{00000000-000E-0000-0200-0000DB070000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DC07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2215" id="{00000000-000E-0000-0200-00000B080000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0C08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2263" id="{00000000-000E-0000-0200-00003B080000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3C08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2311" id="{00000000-000E-0000-0200-00006B080000}">
            <xm:f>AND('Program targeting'!$G$24&lt;&gt;"Y",NOT(ISBLANK(AB54)))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00000000-000E-0000-0200-00006C08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AB54</xm:sqref>
        </x14:conditionalFormatting>
        <x14:conditionalFormatting xmlns:xm="http://schemas.microsoft.com/office/excel/2006/main">
          <x14:cfRule type="expression" priority="2359" id="{00000000-000E-0000-0200-00009B080000}">
            <xm:f>AND('Program targeting'!$H$24&lt;&gt;"Y",NOT(ISBLANK(AB55)))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00000000-000E-0000-0200-00009C08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AB55</xm:sqref>
        </x14:conditionalFormatting>
        <x14:conditionalFormatting xmlns:xm="http://schemas.microsoft.com/office/excel/2006/main">
          <x14:cfRule type="expression" priority="2407" id="{00000000-000E-0000-0200-0000CB080000}">
            <xm:f>AND('Program targeting'!$I$24&lt;&gt;"Y",NOT(ISBLANK(AB56)))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00000000-000E-0000-0200-0000CC08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455" id="{00000000-000E-0000-0200-0000FB080000}">
            <xm:f>AND('Program targeting'!$J$24&lt;&gt;"Y",NOT(ISBLANK(AB57)))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00000000-000E-0000-0200-0000FC08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503" id="{00000000-000E-0000-0200-00002B090000}">
            <xm:f>AND('Program targeting'!$K$24&lt;&gt;"Y",NOT(ISBLANK(AB58)))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0000000-000E-0000-0200-00002C09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551" id="{00000000-000E-0000-0200-00005B090000}">
            <xm:f>AND('Program targeting'!$L$24&lt;&gt;"Y",NOT(ISBLANK(AB59)))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0000000-000E-0000-0200-00005C09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391" id="{00000000-000E-0000-0200-0000EB000000}">
            <xm:f>AND('Program targeting'!$G$24&lt;&gt;"Y",NOT(ISBLANK(AB6)))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EC00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</xm:sqref>
        </x14:conditionalFormatting>
        <x14:conditionalFormatting xmlns:xm="http://schemas.microsoft.com/office/excel/2006/main">
          <x14:cfRule type="expression" priority="2599" id="{00000000-000E-0000-0200-00008B090000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00000000-000E-0000-0200-00008C09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647" id="{00000000-000E-0000-0200-0000BB090000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0000000-000E-0000-0200-0000BC09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695" id="{00000000-000E-0000-0200-0000EB090000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0000000-000E-0000-0200-0000EC09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743" id="{00000000-000E-0000-0200-00001B0A0000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0000000-000E-0000-0200-00001C0A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791" id="{00000000-000E-0000-0200-00004B0A0000}">
            <xm:f>AND('Program targeting'!$G$24&lt;&gt;"Y",NOT(ISBLANK(AB66)))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00000000-000E-0000-0200-00004C0A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AB66</xm:sqref>
        </x14:conditionalFormatting>
        <x14:conditionalFormatting xmlns:xm="http://schemas.microsoft.com/office/excel/2006/main">
          <x14:cfRule type="expression" priority="2839" id="{00000000-000E-0000-0200-00007B0A0000}">
            <xm:f>AND('Program targeting'!$H$24&lt;&gt;"Y",NOT(ISBLANK(AB67)))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00000000-000E-0000-0200-00007C0A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AB67</xm:sqref>
        </x14:conditionalFormatting>
        <x14:conditionalFormatting xmlns:xm="http://schemas.microsoft.com/office/excel/2006/main">
          <x14:cfRule type="expression" priority="2887" id="{00000000-000E-0000-0200-0000AB0A0000}">
            <xm:f>AND('Program targeting'!$I$24&lt;&gt;"Y",NOT(ISBLANK(AB68)))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0000000-000E-0000-0200-0000AC0A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935" id="{00000000-000E-0000-0200-0000DB0A0000}">
            <xm:f>AND('Program targeting'!$J$24&lt;&gt;"Y",NOT(ISBLANK(AB69)))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00000000-000E-0000-0200-0000DC0A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439" id="{00000000-000E-0000-0200-00001B010000}">
            <xm:f>AND('Program targeting'!$H$24&lt;&gt;"Y",NOT(ISBLANK(AB7)))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1C01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</xm:sqref>
        </x14:conditionalFormatting>
        <x14:conditionalFormatting xmlns:xm="http://schemas.microsoft.com/office/excel/2006/main">
          <x14:cfRule type="expression" priority="2983" id="{00000000-000E-0000-0200-00000B0B0000}">
            <xm:f>AND('Program targeting'!$K$24&lt;&gt;"Y",NOT(ISBLANK(AB70)))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00000000-000E-0000-0200-00000C0B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3031" id="{00000000-000E-0000-0200-00003B0B0000}">
            <xm:f>AND('Program targeting'!$L$24&lt;&gt;"Y",NOT(ISBLANK(AB71)))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00000000-000E-0000-0200-00003C0B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3079" id="{00000000-000E-0000-0200-00006B0B0000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00000000-000E-0000-0200-00006C0B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3127" id="{00000000-000E-0000-0200-00009B0B0000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00000000-000E-0000-0200-00009C0B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3175" id="{00000000-000E-0000-0200-0000CB0B0000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00000000-000E-0000-0200-0000CC0B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AB76:AB83</xm:sqref>
        </x14:conditionalFormatting>
        <x14:conditionalFormatting xmlns:xm="http://schemas.microsoft.com/office/excel/2006/main">
          <x14:cfRule type="expression" priority="3223" id="{00000000-000E-0000-0200-0000FB0B0000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00000000-000E-0000-0200-0000FC0B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3271" id="{00000000-000E-0000-0200-00002B0C0000}">
            <xm:f>AND('Program targeting'!$G$24&lt;&gt;"Y",NOT(ISBLANK(AB78)))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00000000-000E-0000-0200-00002C0C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AB78</xm:sqref>
        </x14:conditionalFormatting>
        <x14:conditionalFormatting xmlns:xm="http://schemas.microsoft.com/office/excel/2006/main">
          <x14:cfRule type="expression" priority="3319" id="{00000000-000E-0000-0200-00005B0C0000}">
            <xm:f>AND('Program targeting'!$H$24&lt;&gt;"Y",NOT(ISBLANK(AB79)))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00000000-000E-0000-0200-00005C0C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AB79</xm:sqref>
        </x14:conditionalFormatting>
        <x14:conditionalFormatting xmlns:xm="http://schemas.microsoft.com/office/excel/2006/main">
          <x14:cfRule type="expression" priority="487" id="{00000000-000E-0000-0200-00004B010000}">
            <xm:f>AND('Program targeting'!$I$24&lt;&gt;"Y",NOT(ISBLANK(AB8)))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4C01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3367" id="{00000000-000E-0000-0200-00008B0C0000}">
            <xm:f>AND('Program targeting'!$I$24&lt;&gt;"Y",NOT(ISBLANK(AB80)))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00000000-000E-0000-0200-00008C0C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3415" id="{00000000-000E-0000-0200-0000BB0C0000}">
            <xm:f>AND('Program targeting'!$J$24&lt;&gt;"Y",NOT(ISBLANK(AB81)))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00000000-000E-0000-0200-0000BC0C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3463" id="{00000000-000E-0000-0200-0000EB0C0000}">
            <xm:f>AND('Program targeting'!$K$24&lt;&gt;"Y",NOT(ISBLANK(AB82)))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00000000-000E-0000-0200-0000EC0C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511" id="{00000000-000E-0000-0200-00001B0D0000}">
            <xm:f>AND('Program targeting'!$L$24&lt;&gt;"Y",NOT(ISBLANK(AB83)))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00000000-000E-0000-0200-00001C0D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559" id="{00000000-000E-0000-0200-00004B0D0000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0000000-000E-0000-0200-00004C0D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607" id="{00000000-000E-0000-0200-00007B0D0000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00000000-000E-0000-0200-00007C0D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655" id="{00000000-000E-0000-0200-0000AB0D0000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00000000-000E-0000-0200-0000AC0D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703" id="{00000000-000E-0000-0200-0000DB0D0000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00000000-000E-0000-0200-0000DC0D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535" id="{00000000-000E-0000-0200-00007B010000}">
            <xm:f>AND('Program targeting'!$J$24&lt;&gt;"Y",NOT(ISBLANK(AB9)))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7C01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751" id="{00000000-000E-0000-0200-00000B0E0000}">
            <xm:f>AND('Program targeting'!$G$24&lt;&gt;"Y",NOT(ISBLANK(AB90)))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00000000-000E-0000-0200-00000C0E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AB90</xm:sqref>
        </x14:conditionalFormatting>
        <x14:conditionalFormatting xmlns:xm="http://schemas.microsoft.com/office/excel/2006/main">
          <x14:cfRule type="expression" priority="3799" id="{00000000-000E-0000-0200-00003B0E0000}">
            <xm:f>AND('Program targeting'!$H$24&lt;&gt;"Y",NOT(ISBLANK(AB91)))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00000000-000E-0000-0200-00003C0E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AB91</xm:sqref>
        </x14:conditionalFormatting>
        <x14:conditionalFormatting xmlns:xm="http://schemas.microsoft.com/office/excel/2006/main">
          <x14:cfRule type="expression" priority="3847" id="{00000000-000E-0000-0200-00006B0E0000}">
            <xm:f>AND('Program targeting'!$I$24&lt;&gt;"Y",NOT(ISBLANK(AB92)))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00000000-000E-0000-0200-00006C0E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895" id="{00000000-000E-0000-0200-00009B0E0000}">
            <xm:f>AND('Program targeting'!$J$24&lt;&gt;"Y",NOT(ISBLANK(AB93)))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0000000-000E-0000-0200-00009C0E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943" id="{00000000-000E-0000-0200-0000CB0E0000}">
            <xm:f>AND('Program targeting'!$K$24&lt;&gt;"Y",NOT(ISBLANK(AB94)))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00000000-000E-0000-0200-0000CC0E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991" id="{00000000-000E-0000-0200-0000FB0E0000}">
            <xm:f>AND('Program targeting'!$L$24&lt;&gt;"Y",NOT(ISBLANK(AB95)))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00000000-000E-0000-0200-0000FC0E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585" id="{00000000-000E-0000-0200-0000AD010000}">
            <xm:f>AND('Program targeting'!$K$25&lt;&gt;"Y",NOT(ISBLANK(AC10)))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AE01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633" id="{00000000-000E-0000-0200-0000DD010000}">
            <xm:f>AND('Program targeting'!$L$25&lt;&gt;"Y",NOT(ISBLANK(AC11)))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DE01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681" id="{00000000-000E-0000-0200-00000D020000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0E02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729" id="{00000000-000E-0000-0200-00003D020000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3E02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777" id="{00000000-000E-0000-0200-00006D020000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6E02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825" id="{00000000-000E-0000-0200-00009D020000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9E02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873" id="{00000000-000E-0000-0200-0000CD020000}">
            <xm:f>AND('Program targeting'!$G$25&lt;&gt;"Y",NOT(ISBLANK(AC18)))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CE02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</xm:sqref>
        </x14:conditionalFormatting>
        <x14:conditionalFormatting xmlns:xm="http://schemas.microsoft.com/office/excel/2006/main">
          <x14:cfRule type="expression" priority="921" id="{00000000-000E-0000-0200-0000FD020000}">
            <xm:f>AND('Program targeting'!$H$25&lt;&gt;"Y",NOT(ISBLANK(AC19)))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FE02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</xm:sqref>
        </x14:conditionalFormatting>
        <x14:conditionalFormatting xmlns:xm="http://schemas.microsoft.com/office/excel/2006/main">
          <x14:cfRule type="expression" priority="201" id="{00000000-000E-0000-0200-00002D000000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2E00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969" id="{00000000-000E-0000-0200-00002D030000}">
            <xm:f>AND('Program targeting'!$I$25&lt;&gt;"Y",NOT(ISBLANK(AC20)))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2E03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1017" id="{00000000-000E-0000-0200-00005D030000}">
            <xm:f>AND('Program targeting'!$J$25&lt;&gt;"Y",NOT(ISBLANK(AC21)))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5E03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1065" id="{00000000-000E-0000-0200-00008D030000}">
            <xm:f>AND('Program targeting'!$K$25&lt;&gt;"Y",NOT(ISBLANK(AC22)))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8E03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1113" id="{00000000-000E-0000-0200-0000BD030000}">
            <xm:f>AND('Program targeting'!$L$25&lt;&gt;"Y",NOT(ISBLANK(AC23)))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BE03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1161" id="{00000000-000E-0000-0200-0000ED030000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EE03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1209" id="{00000000-000E-0000-0200-00001D040000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1E04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257" id="{00000000-000E-0000-0200-00004D040000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4E04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305" id="{00000000-000E-0000-0200-00007D040000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7E04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249" id="{00000000-000E-0000-0200-00005D000000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5E00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353" id="{00000000-000E-0000-0200-0000AD040000}">
            <xm:f>AND('Program targeting'!$G$25&lt;&gt;"Y",NOT(ISBLANK(AC30)))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AE04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AC30</xm:sqref>
        </x14:conditionalFormatting>
        <x14:conditionalFormatting xmlns:xm="http://schemas.microsoft.com/office/excel/2006/main">
          <x14:cfRule type="expression" priority="1401" id="{00000000-000E-0000-0200-0000DD040000}">
            <xm:f>AND('Program targeting'!$H$25&lt;&gt;"Y",NOT(ISBLANK(AC31)))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DE04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AC31</xm:sqref>
        </x14:conditionalFormatting>
        <x14:conditionalFormatting xmlns:xm="http://schemas.microsoft.com/office/excel/2006/main">
          <x14:cfRule type="expression" priority="1449" id="{00000000-000E-0000-0200-00000D050000}">
            <xm:f>AND('Program targeting'!$I$25&lt;&gt;"Y",NOT(ISBLANK(AC32)))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0E05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497" id="{00000000-000E-0000-0200-00003D050000}">
            <xm:f>AND('Program targeting'!$J$25&lt;&gt;"Y",NOT(ISBLANK(AC33)))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3E05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545" id="{00000000-000E-0000-0200-00006D050000}">
            <xm:f>AND('Program targeting'!$K$25&lt;&gt;"Y",NOT(ISBLANK(AC34)))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6E05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593" id="{00000000-000E-0000-0200-00009D050000}">
            <xm:f>AND('Program targeting'!$L$25&lt;&gt;"Y",NOT(ISBLANK(AC35)))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9E05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641" id="{00000000-000E-0000-0200-0000CD050000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CE05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689" id="{00000000-000E-0000-0200-0000FD050000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FE05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297" id="{00000000-000E-0000-0200-00008D000000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8E00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737" id="{00000000-000E-0000-0200-00002D060000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2E06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785" id="{00000000-000E-0000-0200-00005D060000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5E06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833" id="{00000000-000E-0000-0200-00008D060000}">
            <xm:f>AND('Program targeting'!$G$25&lt;&gt;"Y",NOT(ISBLANK(AC42)))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8E06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AC42</xm:sqref>
        </x14:conditionalFormatting>
        <x14:conditionalFormatting xmlns:xm="http://schemas.microsoft.com/office/excel/2006/main">
          <x14:cfRule type="expression" priority="1881" id="{00000000-000E-0000-0200-0000BD060000}">
            <xm:f>AND('Program targeting'!$H$25&lt;&gt;"Y",NOT(ISBLANK(AC43)))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BE06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AC43</xm:sqref>
        </x14:conditionalFormatting>
        <x14:conditionalFormatting xmlns:xm="http://schemas.microsoft.com/office/excel/2006/main">
          <x14:cfRule type="expression" priority="1929" id="{00000000-000E-0000-0200-0000ED060000}">
            <xm:f>AND('Program targeting'!$I$25&lt;&gt;"Y",NOT(ISBLANK(AC44)))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EE06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977" id="{00000000-000E-0000-0200-00001D070000}">
            <xm:f>AND('Program targeting'!$J$25&lt;&gt;"Y",NOT(ISBLANK(AC45)))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1E07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2025" id="{00000000-000E-0000-0200-00004D070000}">
            <xm:f>AND('Program targeting'!$K$25&lt;&gt;"Y",NOT(ISBLANK(AC46)))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4E07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2073" id="{00000000-000E-0000-0200-00007D070000}">
            <xm:f>AND('Program targeting'!$L$25&lt;&gt;"Y",NOT(ISBLANK(AC47)))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7E07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345" id="{00000000-000E-0000-0200-0000BD000000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BE00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2121" id="{00000000-000E-0000-0200-0000AD070000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AE07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2169" id="{00000000-000E-0000-0200-0000DD070000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DE07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2217" id="{00000000-000E-0000-0200-00000D080000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0E08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2265" id="{00000000-000E-0000-0200-00003D080000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3E08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2313" id="{00000000-000E-0000-0200-00006D080000}">
            <xm:f>AND('Program targeting'!$G$25&lt;&gt;"Y",NOT(ISBLANK(AC54)))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00000000-000E-0000-0200-00006E08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AC54</xm:sqref>
        </x14:conditionalFormatting>
        <x14:conditionalFormatting xmlns:xm="http://schemas.microsoft.com/office/excel/2006/main">
          <x14:cfRule type="expression" priority="2361" id="{00000000-000E-0000-0200-00009D080000}">
            <xm:f>AND('Program targeting'!$H$25&lt;&gt;"Y",NOT(ISBLANK(AC55)))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00000000-000E-0000-0200-00009E08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AC55</xm:sqref>
        </x14:conditionalFormatting>
        <x14:conditionalFormatting xmlns:xm="http://schemas.microsoft.com/office/excel/2006/main">
          <x14:cfRule type="expression" priority="2409" id="{00000000-000E-0000-0200-0000CD080000}">
            <xm:f>AND('Program targeting'!$I$25&lt;&gt;"Y",NOT(ISBLANK(AC56)))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00000000-000E-0000-0200-0000CE08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457" id="{00000000-000E-0000-0200-0000FD080000}">
            <xm:f>AND('Program targeting'!$J$25&lt;&gt;"Y",NOT(ISBLANK(AC57)))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00000000-000E-0000-0200-0000FE08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505" id="{00000000-000E-0000-0200-00002D090000}">
            <xm:f>AND('Program targeting'!$K$25&lt;&gt;"Y",NOT(ISBLANK(AC58)))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00000000-000E-0000-0200-00002E09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553" id="{00000000-000E-0000-0200-00005D090000}">
            <xm:f>AND('Program targeting'!$L$25&lt;&gt;"Y",NOT(ISBLANK(AC59)))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0000000-000E-0000-0200-00005E09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393" id="{00000000-000E-0000-0200-0000ED000000}">
            <xm:f>AND('Program targeting'!$G$25&lt;&gt;"Y",NOT(ISBLANK(AC6)))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EE00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</xm:sqref>
        </x14:conditionalFormatting>
        <x14:conditionalFormatting xmlns:xm="http://schemas.microsoft.com/office/excel/2006/main">
          <x14:cfRule type="expression" priority="2601" id="{00000000-000E-0000-0200-00008D090000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00000000-000E-0000-0200-00008E09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649" id="{00000000-000E-0000-0200-0000BD090000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0000000-000E-0000-0200-0000BE09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697" id="{00000000-000E-0000-0200-0000ED090000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00000000-000E-0000-0200-0000EE09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745" id="{00000000-000E-0000-0200-00001D0A0000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0000000-000E-0000-0200-00001E0A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793" id="{00000000-000E-0000-0200-00004D0A0000}">
            <xm:f>AND('Program targeting'!$G$25&lt;&gt;"Y",NOT(ISBLANK(AC66)))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0000000-000E-0000-0200-00004E0A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AC66</xm:sqref>
        </x14:conditionalFormatting>
        <x14:conditionalFormatting xmlns:xm="http://schemas.microsoft.com/office/excel/2006/main">
          <x14:cfRule type="expression" priority="2841" id="{00000000-000E-0000-0200-00007D0A0000}">
            <xm:f>AND('Program targeting'!$H$25&lt;&gt;"Y",NOT(ISBLANK(AC67)))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00000000-000E-0000-0200-00007E0A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AC67</xm:sqref>
        </x14:conditionalFormatting>
        <x14:conditionalFormatting xmlns:xm="http://schemas.microsoft.com/office/excel/2006/main">
          <x14:cfRule type="expression" priority="2889" id="{00000000-000E-0000-0200-0000AD0A0000}">
            <xm:f>AND('Program targeting'!$I$25&lt;&gt;"Y",NOT(ISBLANK(AC68)))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00000000-000E-0000-0200-0000AE0A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937" id="{00000000-000E-0000-0200-0000DD0A0000}">
            <xm:f>AND('Program targeting'!$J$25&lt;&gt;"Y",NOT(ISBLANK(AC69)))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00000000-000E-0000-0200-0000DE0A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441" id="{00000000-000E-0000-0200-00001D010000}">
            <xm:f>AND('Program targeting'!$H$25&lt;&gt;"Y",NOT(ISBLANK(AC7)))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1E01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</xm:sqref>
        </x14:conditionalFormatting>
        <x14:conditionalFormatting xmlns:xm="http://schemas.microsoft.com/office/excel/2006/main">
          <x14:cfRule type="expression" priority="2985" id="{00000000-000E-0000-0200-00000D0B0000}">
            <xm:f>AND('Program targeting'!$K$25&lt;&gt;"Y",NOT(ISBLANK(AC70)))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00000000-000E-0000-0200-00000E0B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3033" id="{00000000-000E-0000-0200-00003D0B0000}">
            <xm:f>AND('Program targeting'!$L$25&lt;&gt;"Y",NOT(ISBLANK(AC71)))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0000000-000E-0000-0200-00003E0B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3081" id="{00000000-000E-0000-0200-00006D0B0000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00000000-000E-0000-0200-00006E0B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3129" id="{00000000-000E-0000-0200-00009D0B0000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0000000-000E-0000-0200-00009E0B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3177" id="{00000000-000E-0000-0200-0000CD0B0000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00000000-000E-0000-0200-0000CE0B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3225" id="{00000000-000E-0000-0200-0000FD0B0000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00000000-000E-0000-0200-0000FE0B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3273" id="{00000000-000E-0000-0200-00002D0C0000}">
            <xm:f>AND('Program targeting'!$G$25&lt;&gt;"Y",NOT(ISBLANK(AC78)))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00000000-000E-0000-0200-00002E0C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AC78</xm:sqref>
        </x14:conditionalFormatting>
        <x14:conditionalFormatting xmlns:xm="http://schemas.microsoft.com/office/excel/2006/main">
          <x14:cfRule type="expression" priority="3321" id="{00000000-000E-0000-0200-00005D0C0000}">
            <xm:f>AND('Program targeting'!$H$25&lt;&gt;"Y",NOT(ISBLANK(AC79)))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00000000-000E-0000-0200-00005E0C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AC79</xm:sqref>
        </x14:conditionalFormatting>
        <x14:conditionalFormatting xmlns:xm="http://schemas.microsoft.com/office/excel/2006/main">
          <x14:cfRule type="expression" priority="489" id="{00000000-000E-0000-0200-00004D010000}">
            <xm:f>AND('Program targeting'!$I$25&lt;&gt;"Y",NOT(ISBLANK(AC8)))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4E01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3369" id="{00000000-000E-0000-0200-00008D0C0000}">
            <xm:f>AND('Program targeting'!$I$25&lt;&gt;"Y",NOT(ISBLANK(AC80)))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00000000-000E-0000-0200-00008E0C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3417" id="{00000000-000E-0000-0200-0000BD0C0000}">
            <xm:f>AND('Program targeting'!$J$25&lt;&gt;"Y",NOT(ISBLANK(AC81)))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00000000-000E-0000-0200-0000BE0C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3465" id="{00000000-000E-0000-0200-0000ED0C0000}">
            <xm:f>AND('Program targeting'!$K$25&lt;&gt;"Y",NOT(ISBLANK(AC82)))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00000000-000E-0000-0200-0000EE0C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513" id="{00000000-000E-0000-0200-00001D0D0000}">
            <xm:f>AND('Program targeting'!$L$25&lt;&gt;"Y",NOT(ISBLANK(AC83)))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000000-000E-0000-0200-00001E0D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561" id="{00000000-000E-0000-0200-00004D0D0000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00000000-000E-0000-0200-00004E0D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609" id="{00000000-000E-0000-0200-00007D0D0000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0000000-000E-0000-0200-00007E0D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657" id="{00000000-000E-0000-0200-0000AD0D0000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00000000-000E-0000-0200-0000AE0D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705" id="{00000000-000E-0000-0200-0000DD0D0000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0000000-000E-0000-0200-0000DE0D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537" id="{00000000-000E-0000-0200-00007D010000}">
            <xm:f>AND('Program targeting'!$J$25&lt;&gt;"Y",NOT(ISBLANK(AC9)))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7E01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753" id="{00000000-000E-0000-0200-00000D0E0000}">
            <xm:f>AND('Program targeting'!$G$25&lt;&gt;"Y",NOT(ISBLANK(AC90)))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00000000-000E-0000-0200-00000E0E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AC90</xm:sqref>
        </x14:conditionalFormatting>
        <x14:conditionalFormatting xmlns:xm="http://schemas.microsoft.com/office/excel/2006/main">
          <x14:cfRule type="expression" priority="3801" id="{00000000-000E-0000-0200-00003D0E0000}">
            <xm:f>AND('Program targeting'!$H$25&lt;&gt;"Y",NOT(ISBLANK(AC91)))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0000000-000E-0000-0200-00003E0E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AC91</xm:sqref>
        </x14:conditionalFormatting>
        <x14:conditionalFormatting xmlns:xm="http://schemas.microsoft.com/office/excel/2006/main">
          <x14:cfRule type="expression" priority="3849" id="{00000000-000E-0000-0200-00006D0E0000}">
            <xm:f>AND('Program targeting'!$I$25&lt;&gt;"Y",NOT(ISBLANK(AC92)))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00000000-000E-0000-0200-00006E0E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897" id="{00000000-000E-0000-0200-00009D0E0000}">
            <xm:f>AND('Program targeting'!$J$25&lt;&gt;"Y",NOT(ISBLANK(AC93)))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0000000-000E-0000-0200-00009E0E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945" id="{00000000-000E-0000-0200-0000CD0E0000}">
            <xm:f>AND('Program targeting'!$K$25&lt;&gt;"Y",NOT(ISBLANK(AC94)))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00000000-000E-0000-0200-0000CE0E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993" id="{00000000-000E-0000-0200-0000FD0E0000}">
            <xm:f>AND('Program targeting'!$L$25&lt;&gt;"Y",NOT(ISBLANK(AC95)))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00000000-000E-0000-0200-0000FE0E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637" id="{00000000-000E-0000-0200-0000E101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E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685" id="{00000000-000E-0000-0200-00001102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12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733" id="{00000000-000E-0000-0200-00004102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42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G16:G23</xm:sqref>
        </x14:conditionalFormatting>
        <x14:conditionalFormatting xmlns:xm="http://schemas.microsoft.com/office/excel/2006/main">
          <x14:cfRule type="expression" priority="781" id="{00000000-000E-0000-0200-00007102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72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829" id="{00000000-000E-0000-0200-0000A1020000}">
            <xm:f>AND('Program targeting'!$G$3&lt;&gt;"Y",NOT(ISBLANK(G18)))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A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77" id="{00000000-000E-0000-0200-0000D1020000}">
            <xm:f>AND('Program targeting'!$H$3&lt;&gt;"Y",NOT(ISBLANK(G19)))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D2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5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925" id="{00000000-000E-0000-0200-000001030000}">
            <xm:f>AND('Program targeting'!$I$3&lt;&gt;"Y",NOT(ISBLANK(G20)))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02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973" id="{00000000-000E-0000-0200-000031030000}">
            <xm:f>AND('Program targeting'!$J$3&lt;&gt;"Y",NOT(ISBLANK(G21)))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32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021" id="{00000000-000E-0000-0200-000061030000}">
            <xm:f>AND('Program targeting'!$K$3&lt;&gt;"Y",NOT(ISBLANK(G22)))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6203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069" id="{00000000-000E-0000-0200-000091030000}">
            <xm:f>AND('Program targeting'!$L$3&lt;&gt;"Y",NOT(ISBLANK(G23)))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9203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117" id="{00000000-000E-0000-0200-0000C103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C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165" id="{00000000-000E-0000-0200-0000F103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F2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213" id="{00000000-000E-0000-0200-00002104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22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261" id="{00000000-000E-0000-0200-00005104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52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205" id="{00000000-000E-0000-0200-000031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3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309" id="{00000000-000E-0000-0200-000081040000}">
            <xm:f>AND('Program targeting'!$G$3&lt;&gt;"Y",NOT(ISBLANK(G30)))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82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1357" id="{00000000-000E-0000-0200-0000B1040000}">
            <xm:f>AND('Program targeting'!$H$3&lt;&gt;"Y",NOT(ISBLANK(G31)))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B2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1405" id="{00000000-000E-0000-0200-0000E1040000}">
            <xm:f>AND('Program targeting'!$I$3&lt;&gt;"Y",NOT(ISBLANK(G32)))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E2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453" id="{00000000-000E-0000-0200-000011050000}">
            <xm:f>AND('Program targeting'!$J$3&lt;&gt;"Y",NOT(ISBLANK(G33)))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12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501" id="{00000000-000E-0000-0200-000041050000}">
            <xm:f>AND('Program targeting'!$K$3&lt;&gt;"Y",NOT(ISBLANK(G34)))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4205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549" id="{00000000-000E-0000-0200-000071050000}">
            <xm:f>AND('Program targeting'!$L$3&lt;&gt;"Y",NOT(ISBLANK(G35)))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7205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597" id="{00000000-000E-0000-0200-0000A105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645" id="{00000000-000E-0000-0200-0000D105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D2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253" id="{00000000-000E-0000-0200-000061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62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G4:G12 G4:J11</xm:sqref>
        </x14:conditionalFormatting>
        <x14:conditionalFormatting xmlns:xm="http://schemas.microsoft.com/office/excel/2006/main">
          <x14:cfRule type="expression" priority="1693" id="{00000000-000E-0000-0200-00000106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02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741" id="{00000000-000E-0000-0200-00003106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32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789" id="{00000000-000E-0000-0200-000061060000}">
            <xm:f>AND('Program targeting'!$G$3&lt;&gt;"Y",NOT(ISBLANK(G42)))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62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1837" id="{00000000-000E-0000-0200-000091060000}">
            <xm:f>AND('Program targeting'!$H$3&lt;&gt;"Y",NOT(ISBLANK(G43)))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92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1885" id="{00000000-000E-0000-0200-0000C1060000}">
            <xm:f>AND('Program targeting'!$I$3&lt;&gt;"Y",NOT(ISBLANK(G44)))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C2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933" id="{00000000-000E-0000-0200-0000F1060000}">
            <xm:f>AND('Program targeting'!$J$3&lt;&gt;"Y",NOT(ISBLANK(G45)))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F2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981" id="{00000000-000E-0000-0200-000021070000}">
            <xm:f>AND('Program targeting'!$K$3&lt;&gt;"Y",NOT(ISBLANK(G46)))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2207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2029" id="{00000000-000E-0000-0200-000051070000}">
            <xm:f>AND('Program targeting'!$L$3&lt;&gt;"Y",NOT(ISBLANK(G47)))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5207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2077" id="{00000000-000E-0000-0200-000081070000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8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2125" id="{00000000-000E-0000-0200-0000B1070000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B2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2173" id="{00000000-000E-0000-0200-0000E1070000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E2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2221" id="{00000000-000E-0000-0200-000011080000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12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2269" id="{00000000-000E-0000-0200-000041080000}">
            <xm:f>AND('Program targeting'!$G$3&lt;&gt;"Y",NOT(ISBLANK(G54)))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42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2317" id="{00000000-000E-0000-0200-000071080000}">
            <xm:f>AND('Program targeting'!$H$3&lt;&gt;"Y",NOT(ISBLANK(G55)))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00000000-000E-0000-0200-000072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2365" id="{00000000-000E-0000-0200-0000A1080000}">
            <xm:f>AND('Program targeting'!$I$3&lt;&gt;"Y",NOT(ISBLANK(G56)))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00000000-000E-0000-0200-0000A2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2413" id="{00000000-000E-0000-0200-0000D1080000}">
            <xm:f>AND('Program targeting'!$J$3&lt;&gt;"Y",NOT(ISBLANK(G57)))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0000000-000E-0000-0200-0000D2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461" id="{00000000-000E-0000-0200-000001090000}">
            <xm:f>AND('Program targeting'!$K$3&lt;&gt;"Y",NOT(ISBLANK(G58)))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0000000-000E-0000-0200-00000209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509" id="{00000000-000E-0000-0200-000031090000}">
            <xm:f>AND('Program targeting'!$L$3&lt;&gt;"Y",NOT(ISBLANK(G59)))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00000000-000E-0000-0200-00003209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557" id="{00000000-000E-0000-0200-00006109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0000000-000E-0000-0200-000062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605" id="{00000000-000E-0000-0200-00009109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00000000-000E-0000-0200-000092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653" id="{00000000-000E-0000-0200-0000C109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00000000-000E-0000-0200-0000C2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701" id="{00000000-000E-0000-0200-0000F109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00000000-000E-0000-0200-0000F2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749" id="{00000000-000E-0000-0200-0000210A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00000000-000E-0000-0200-0000220A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2797" id="{00000000-000E-0000-0200-0000510A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00000000-000E-0000-0200-0000520A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2845" id="{00000000-000E-0000-0200-0000810A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00000000-000E-0000-0200-0000820A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893" id="{00000000-000E-0000-0200-0000B10A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00000000-000E-0000-0200-0000B20A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941" id="{00000000-000E-0000-0200-0000E10A0000}">
            <xm:f>AND('Program targeting'!$K$3&lt;&gt;"Y",NOT(ISBLANK(G70)))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00000000-000E-0000-0200-0000E20A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989" id="{00000000-000E-0000-0200-0000110B0000}">
            <xm:f>AND('Program targeting'!$L$3&lt;&gt;"Y",NOT(ISBLANK(G71)))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0000000-000E-0000-0200-0000120B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3037" id="{00000000-000E-0000-0200-0000410B0000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00000000-000E-0000-0200-0000420B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3085" id="{00000000-000E-0000-0200-0000710B0000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0000000-000E-0000-0200-0000720B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3133" id="{00000000-000E-0000-0200-0000A10B0000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0000000-000E-0000-0200-0000A20B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3181" id="{00000000-000E-0000-0200-0000D10B0000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00000000-000E-0000-0200-0000D20B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3229" id="{00000000-000E-0000-0200-0000010C0000}">
            <xm:f>AND('Program targeting'!$G$3&lt;&gt;"Y",NOT(ISBLANK(G78)))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00000000-000E-0000-0200-0000020C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3277" id="{00000000-000E-0000-0200-0000310C0000}">
            <xm:f>AND('Program targeting'!$H$3&lt;&gt;"Y",NOT(ISBLANK(G79)))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00000000-000E-0000-0200-0000320C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3325" id="{00000000-000E-0000-0200-0000610C0000}">
            <xm:f>AND('Program targeting'!$I$3&lt;&gt;"Y",NOT(ISBLANK(G80)))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00000000-000E-0000-0200-0000620C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3373" id="{00000000-000E-0000-0200-0000910C0000}">
            <xm:f>AND('Program targeting'!$J$3&lt;&gt;"Y",NOT(ISBLANK(G81)))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00000000-000E-0000-0200-0000920C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3421" id="{00000000-000E-0000-0200-0000C10C0000}">
            <xm:f>AND('Program targeting'!$K$3&lt;&gt;"Y",NOT(ISBLANK(G82)))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00000000-000E-0000-0200-0000C20C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3469" id="{00000000-000E-0000-0200-0000F10C0000}">
            <xm:f>AND('Program targeting'!$L$3&lt;&gt;"Y",NOT(ISBLANK(G83)))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00000000-000E-0000-0200-0000F20C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517" id="{00000000-000E-0000-0200-0000210D0000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00000000-000E-0000-0200-0000220D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565" id="{00000000-000E-0000-0200-0000510D0000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00000000-000E-0000-0200-0000520D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613" id="{00000000-000E-0000-0200-0000810D0000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00000000-000E-0000-0200-0000820D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661" id="{00000000-000E-0000-0200-0000B10D000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0000000-000E-0000-0200-0000B20D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3709" id="{00000000-000E-0000-0200-0000E10D0000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00000000-000E-0000-0200-0000E20D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3757" id="{00000000-000E-0000-0200-0000110E0000}">
            <xm:f>AND('Program targeting'!$H$3&lt;&gt;"Y",NOT(ISBLANK(G91)))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00000000-000E-0000-0200-0000120E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G91</xm:sqref>
        </x14:conditionalFormatting>
        <x14:conditionalFormatting xmlns:xm="http://schemas.microsoft.com/office/excel/2006/main">
          <x14:cfRule type="expression" priority="3805" id="{00000000-000E-0000-0200-0000410E0000}">
            <xm:f>AND('Program targeting'!$I$3&lt;&gt;"Y",NOT(ISBLANK(G92)))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00000000-000E-0000-0200-0000420E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853" id="{00000000-000E-0000-0200-0000710E0000}">
            <xm:f>AND('Program targeting'!$J$3&lt;&gt;"Y",NOT(ISBLANK(G93)))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00000000-000E-0000-0200-0000720E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901" id="{00000000-000E-0000-0200-0000A10E0000}">
            <xm:f>AND('Program targeting'!$K$3&lt;&gt;"Y",NOT(ISBLANK(G94)))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00000000-000E-0000-0200-0000A20E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949" id="{00000000-000E-0000-0200-0000D10E0000}">
            <xm:f>AND('Program targeting'!$L$3&lt;&gt;"Y",NOT(ISBLANK(G95)))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00000000-000E-0000-0200-0000D20E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639" id="{00000000-000E-0000-0200-0000E301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E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687" id="{00000000-000E-0000-0200-00001302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14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735" id="{00000000-000E-0000-0200-00004302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44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H16:H23</xm:sqref>
        </x14:conditionalFormatting>
        <x14:conditionalFormatting xmlns:xm="http://schemas.microsoft.com/office/excel/2006/main">
          <x14:cfRule type="expression" priority="783" id="{00000000-000E-0000-0200-00007302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74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831" id="{00000000-000E-0000-0200-0000A3020000}">
            <xm:f>AND('Program targeting'!$G$4&lt;&gt;"Y",NOT(ISBLANK(H18)))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A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879" id="{00000000-000E-0000-0200-0000D3020000}">
            <xm:f>AND('Program targeting'!$H$4&lt;&gt;"Y",NOT(ISBLANK(H19)))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D4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15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927" id="{00000000-000E-0000-0200-000003030000}">
            <xm:f>AND('Program targeting'!$I$4&lt;&gt;"Y",NOT(ISBLANK(H20)))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04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975" id="{00000000-000E-0000-0200-000033030000}">
            <xm:f>AND('Program targeting'!$J$4&lt;&gt;"Y",NOT(ISBLANK(H21)))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34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023" id="{00000000-000E-0000-0200-000063030000}">
            <xm:f>AND('Program targeting'!$K$4&lt;&gt;"Y",NOT(ISBLANK(H22)))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6403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071" id="{00000000-000E-0000-0200-000093030000}">
            <xm:f>AND('Program targeting'!$L$4&lt;&gt;"Y",NOT(ISBLANK(H23)))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9403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119" id="{00000000-000E-0000-0200-0000C303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C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167" id="{00000000-000E-0000-0200-0000F303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F4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215" id="{00000000-000E-0000-0200-00002304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24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263" id="{00000000-000E-0000-0200-00005304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54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07" id="{00000000-000E-0000-0200-000033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3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311" id="{00000000-000E-0000-0200-000083040000}">
            <xm:f>AND('Program targeting'!$G$4&lt;&gt;"Y",NOT(ISBLANK(H30)))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84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1359" id="{00000000-000E-0000-0200-0000B3040000}">
            <xm:f>AND('Program targeting'!$H$4&lt;&gt;"Y",NOT(ISBLANK(H31)))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B4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1407" id="{00000000-000E-0000-0200-0000E3040000}">
            <xm:f>AND('Program targeting'!$I$4&lt;&gt;"Y",NOT(ISBLANK(H32)))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E4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455" id="{00000000-000E-0000-0200-000013050000}">
            <xm:f>AND('Program targeting'!$J$4&lt;&gt;"Y",NOT(ISBLANK(H33)))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14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503" id="{00000000-000E-0000-0200-000043050000}">
            <xm:f>AND('Program targeting'!$K$4&lt;&gt;"Y",NOT(ISBLANK(H34)))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4405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551" id="{00000000-000E-0000-0200-000073050000}">
            <xm:f>AND('Program targeting'!$L$4&lt;&gt;"Y",NOT(ISBLANK(H35)))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7405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599" id="{00000000-000E-0000-0200-0000A305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647" id="{00000000-000E-0000-0200-0000D305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D4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695" id="{00000000-000E-0000-0200-00000306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04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743" id="{00000000-000E-0000-0200-00003306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34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791" id="{00000000-000E-0000-0200-000063060000}">
            <xm:f>AND('Program targeting'!$G$4&lt;&gt;"Y",NOT(ISBLANK(H42)))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64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1839" id="{00000000-000E-0000-0200-000093060000}">
            <xm:f>AND('Program targeting'!$H$4&lt;&gt;"Y",NOT(ISBLANK(H43)))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94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1887" id="{00000000-000E-0000-0200-0000C3060000}">
            <xm:f>AND('Program targeting'!$I$4&lt;&gt;"Y",NOT(ISBLANK(H44)))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C4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935" id="{00000000-000E-0000-0200-0000F3060000}">
            <xm:f>AND('Program targeting'!$J$4&lt;&gt;"Y",NOT(ISBLANK(H45)))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F4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983" id="{00000000-000E-0000-0200-000023070000}">
            <xm:f>AND('Program targeting'!$K$4&lt;&gt;"Y",NOT(ISBLANK(H46)))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2407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2031" id="{00000000-000E-0000-0200-000053070000}">
            <xm:f>AND('Program targeting'!$L$4&lt;&gt;"Y",NOT(ISBLANK(H47)))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5407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2079" id="{00000000-000E-0000-0200-00008307000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8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2127" id="{00000000-000E-0000-0200-0000B3070000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B4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2175" id="{00000000-000E-0000-0200-0000E3070000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E4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2223" id="{00000000-000E-0000-0200-000013080000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14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2271" id="{00000000-000E-0000-0200-000043080000}">
            <xm:f>AND('Program targeting'!$G$4&lt;&gt;"Y",NOT(ISBLANK(H54)))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44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2319" id="{00000000-000E-0000-0200-000073080000}">
            <xm:f>AND('Program targeting'!$H$4&lt;&gt;"Y",NOT(ISBLANK(H55)))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00000000-000E-0000-0200-000074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2367" id="{00000000-000E-0000-0200-0000A3080000}">
            <xm:f>AND('Program targeting'!$I$4&lt;&gt;"Y",NOT(ISBLANK(H56)))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00000000-000E-0000-0200-0000A4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415" id="{00000000-000E-0000-0200-0000D3080000}">
            <xm:f>AND('Program targeting'!$J$4&lt;&gt;"Y",NOT(ISBLANK(H57)))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0000000-000E-0000-0200-0000D4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463" id="{00000000-000E-0000-0200-000003090000}">
            <xm:f>AND('Program targeting'!$K$4&lt;&gt;"Y",NOT(ISBLANK(H58)))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00000000-000E-0000-0200-00000409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511" id="{00000000-000E-0000-0200-000033090000}">
            <xm:f>AND('Program targeting'!$L$4&lt;&gt;"Y",NOT(ISBLANK(H59)))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0000000-000E-0000-0200-00003409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559" id="{00000000-000E-0000-0200-00006309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00000000-000E-0000-0200-000064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607" id="{00000000-000E-0000-0200-00009309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0000000-000E-0000-0200-000094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655" id="{00000000-000E-0000-0200-0000C309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00000000-000E-0000-0200-0000C4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703" id="{00000000-000E-0000-0200-0000F309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00000000-000E-0000-0200-0000F4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751" id="{00000000-000E-0000-0200-0000230A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00000000-000E-0000-0200-0000240A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2799" id="{00000000-000E-0000-0200-0000530A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00000000-000E-0000-0200-0000540A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2847" id="{00000000-000E-0000-0200-0000830A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00000000-000E-0000-0200-0000840A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895" id="{00000000-000E-0000-0200-0000B30A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00000000-000E-0000-0200-0000B40A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2943" id="{00000000-000E-0000-0200-0000E30A0000}">
            <xm:f>AND('Program targeting'!$K$4&lt;&gt;"Y",NOT(ISBLANK(H70)))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0000000-000E-0000-0200-0000E40A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991" id="{00000000-000E-0000-0200-0000130B0000}">
            <xm:f>AND('Program targeting'!$L$4&lt;&gt;"Y",NOT(ISBLANK(H71)))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00000000-000E-0000-0200-0000140B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3039" id="{00000000-000E-0000-0200-0000430B0000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00000000-000E-0000-0200-0000440B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3087" id="{00000000-000E-0000-0200-0000730B0000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00000000-000E-0000-0200-0000740B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3135" id="{00000000-000E-0000-0200-0000A30B0000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00000000-000E-0000-0200-0000A40B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3183" id="{00000000-000E-0000-0200-0000D30B0000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000000-000E-0000-0200-0000D40B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3231" id="{00000000-000E-0000-0200-0000030C0000}">
            <xm:f>AND('Program targeting'!$G$4&lt;&gt;"Y",NOT(ISBLANK(H78)))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000000-000E-0000-0200-0000040C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3279" id="{00000000-000E-0000-0200-0000330C0000}">
            <xm:f>AND('Program targeting'!$H$4&lt;&gt;"Y",NOT(ISBLANK(H79)))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00000000-000E-0000-0200-0000340C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3327" id="{00000000-000E-0000-0200-0000630C0000}">
            <xm:f>AND('Program targeting'!$I$4&lt;&gt;"Y",NOT(ISBLANK(H80)))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00000000-000E-0000-0200-0000640C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3375" id="{00000000-000E-0000-0200-0000930C0000}">
            <xm:f>AND('Program targeting'!$J$4&lt;&gt;"Y",NOT(ISBLANK(H81)))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00000000-000E-0000-0200-0000940C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3423" id="{00000000-000E-0000-0200-0000C30C0000}">
            <xm:f>AND('Program targeting'!$K$4&lt;&gt;"Y",NOT(ISBLANK(H82)))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00000000-000E-0000-0200-0000C40C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3471" id="{00000000-000E-0000-0200-0000F30C0000}">
            <xm:f>AND('Program targeting'!$L$4&lt;&gt;"Y",NOT(ISBLANK(H83)))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0000000-000E-0000-0200-0000F40C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519" id="{00000000-000E-0000-0200-0000230D0000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00000000-000E-0000-0200-0000240D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567" id="{00000000-000E-0000-0200-0000530D0000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00000000-000E-0000-0200-0000540D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615" id="{00000000-000E-0000-0200-0000830D000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0000000-000E-0000-0200-0000840D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663" id="{00000000-000E-0000-0200-0000B30D0000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00000000-000E-0000-0200-0000B40D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3711" id="{00000000-000E-0000-0200-0000E30D0000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0000000-000E-0000-0200-0000E40D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3759" id="{00000000-000E-0000-0200-0000130E0000}">
            <xm:f>AND('Program targeting'!$H$4&lt;&gt;"Y",NOT(ISBLANK(H91)))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00000000-000E-0000-0200-0000140E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H91</xm:sqref>
        </x14:conditionalFormatting>
        <x14:conditionalFormatting xmlns:xm="http://schemas.microsoft.com/office/excel/2006/main">
          <x14:cfRule type="expression" priority="3807" id="{00000000-000E-0000-0200-0000430E0000}">
            <xm:f>AND('Program targeting'!$I$4&lt;&gt;"Y",NOT(ISBLANK(H92)))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00000000-000E-0000-0200-0000440E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855" id="{00000000-000E-0000-0200-0000730E0000}">
            <xm:f>AND('Program targeting'!$J$4&lt;&gt;"Y",NOT(ISBLANK(H93)))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0000000-000E-0000-0200-0000740E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903" id="{00000000-000E-0000-0200-0000A30E0000}">
            <xm:f>AND('Program targeting'!$K$4&lt;&gt;"Y",NOT(ISBLANK(H94)))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00000000-000E-0000-0200-0000A40E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951" id="{00000000-000E-0000-0200-0000D30E0000}">
            <xm:f>AND('Program targeting'!$L$4&lt;&gt;"Y",NOT(ISBLANK(H95)))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00000000-000E-0000-0200-0000D40E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641" id="{00000000-000E-0000-0200-0000E501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E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689" id="{00000000-000E-0000-0200-00001502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16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737" id="{00000000-000E-0000-0200-00004502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46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I16:I23</xm:sqref>
        </x14:conditionalFormatting>
        <x14:conditionalFormatting xmlns:xm="http://schemas.microsoft.com/office/excel/2006/main">
          <x14:cfRule type="expression" priority="785" id="{00000000-000E-0000-0200-00007502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76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833" id="{00000000-000E-0000-0200-0000A5020000}">
            <xm:f>AND('Program targeting'!$G$5&lt;&gt;"Y",NOT(ISBLANK(I18)))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A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881" id="{00000000-000E-0000-0200-0000D5020000}">
            <xm:f>AND('Program targeting'!$H$5&lt;&gt;"Y",NOT(ISBLANK(I19)))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D6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16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929" id="{00000000-000E-0000-0200-000005030000}">
            <xm:f>AND('Program targeting'!$I$5&lt;&gt;"Y",NOT(ISBLANK(I20)))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06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977" id="{00000000-000E-0000-0200-000035030000}">
            <xm:f>AND('Program targeting'!$J$5&lt;&gt;"Y",NOT(ISBLANK(I21)))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36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025" id="{00000000-000E-0000-0200-000065030000}">
            <xm:f>AND('Program targeting'!$K$5&lt;&gt;"Y",NOT(ISBLANK(I22)))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6603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073" id="{00000000-000E-0000-0200-000095030000}">
            <xm:f>AND('Program targeting'!$L$5&lt;&gt;"Y",NOT(ISBLANK(I23)))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9603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121" id="{00000000-000E-0000-0200-0000C503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C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169" id="{00000000-000E-0000-0200-0000F503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00000000-000E-0000-0200-0000F6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217" id="{00000000-000E-0000-0200-00002504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26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265" id="{00000000-000E-0000-0200-00005504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56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09" id="{00000000-000E-0000-0200-00003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313" id="{00000000-000E-0000-0200-000085040000}">
            <xm:f>AND('Program targeting'!$G$5&lt;&gt;"Y",NOT(ISBLANK(I30)))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00000000-000E-0000-0200-000086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1361" id="{00000000-000E-0000-0200-0000B5040000}">
            <xm:f>AND('Program targeting'!$H$5&lt;&gt;"Y",NOT(ISBLANK(I31)))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B6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1409" id="{00000000-000E-0000-0200-0000E5040000}">
            <xm:f>AND('Program targeting'!$I$5&lt;&gt;"Y",NOT(ISBLANK(I32)))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E6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457" id="{00000000-000E-0000-0200-000015050000}">
            <xm:f>AND('Program targeting'!$J$5&lt;&gt;"Y",NOT(ISBLANK(I33)))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00000000-000E-0000-0200-000016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505" id="{00000000-000E-0000-0200-000045050000}">
            <xm:f>AND('Program targeting'!$K$5&lt;&gt;"Y",NOT(ISBLANK(I34)))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4605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553" id="{00000000-000E-0000-0200-000075050000}">
            <xm:f>AND('Program targeting'!$L$5&lt;&gt;"Y",NOT(ISBLANK(I35)))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7605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601" id="{00000000-000E-0000-0200-0000A505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649" id="{00000000-000E-0000-0200-0000D505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D6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697" id="{00000000-000E-0000-0200-00000506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06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745" id="{00000000-000E-0000-0200-00003506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0000000-000E-0000-0200-000036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793" id="{00000000-000E-0000-0200-000065060000}">
            <xm:f>AND('Program targeting'!$G$5&lt;&gt;"Y",NOT(ISBLANK(I42)))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66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1841" id="{00000000-000E-0000-0200-000095060000}">
            <xm:f>AND('Program targeting'!$H$5&lt;&gt;"Y",NOT(ISBLANK(I43)))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96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1889" id="{00000000-000E-0000-0200-0000C5060000}">
            <xm:f>AND('Program targeting'!$I$5&lt;&gt;"Y",NOT(ISBLANK(I44)))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00000000-000E-0000-0200-0000C6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937" id="{00000000-000E-0000-0200-0000F5060000}">
            <xm:f>AND('Program targeting'!$J$5&lt;&gt;"Y",NOT(ISBLANK(I45)))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F6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985" id="{00000000-000E-0000-0200-000025070000}">
            <xm:f>AND('Program targeting'!$K$5&lt;&gt;"Y",NOT(ISBLANK(I46)))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2607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2033" id="{00000000-000E-0000-0200-000055070000}">
            <xm:f>AND('Program targeting'!$L$5&lt;&gt;"Y",NOT(ISBLANK(I47)))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00000000-000E-0000-0200-00005607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2081" id="{00000000-000E-0000-0200-000085070000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8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2129" id="{00000000-000E-0000-0200-0000B5070000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B6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2177" id="{00000000-000E-0000-0200-0000E5070000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00000000-000E-0000-0200-0000E6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2225" id="{00000000-000E-0000-0200-000015080000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16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2273" id="{00000000-000E-0000-0200-000045080000}">
            <xm:f>AND('Program targeting'!$G$5&lt;&gt;"Y",NOT(ISBLANK(I54)))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46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2321" id="{00000000-000E-0000-0200-000075080000}">
            <xm:f>AND('Program targeting'!$H$5&lt;&gt;"Y",NOT(ISBLANK(I55)))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00000000-000E-0000-0200-000076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2369" id="{00000000-000E-0000-0200-0000A5080000}">
            <xm:f>AND('Program targeting'!$I$5&lt;&gt;"Y",NOT(ISBLANK(I56)))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000000-000E-0000-0200-0000A6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417" id="{00000000-000E-0000-0200-0000D5080000}">
            <xm:f>AND('Program targeting'!$J$5&lt;&gt;"Y",NOT(ISBLANK(I57)))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00000000-000E-0000-0200-0000D6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465" id="{00000000-000E-0000-0200-000005090000}">
            <xm:f>AND('Program targeting'!$K$5&lt;&gt;"Y",NOT(ISBLANK(I58)))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00000000-000E-0000-0200-00000609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513" id="{00000000-000E-0000-0200-000035090000}">
            <xm:f>AND('Program targeting'!$L$5&lt;&gt;"Y",NOT(ISBLANK(I59)))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0000000-000E-0000-0200-00003609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561" id="{00000000-000E-0000-0200-00006509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00000000-000E-0000-0200-000066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609" id="{00000000-000E-0000-0200-00009509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0000000-000E-0000-0200-000096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657" id="{00000000-000E-0000-0200-0000C509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00000000-000E-0000-0200-0000C6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705" id="{00000000-000E-0000-0200-0000F509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00000000-000E-0000-0200-0000F6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753" id="{00000000-000E-0000-0200-0000250A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00000000-000E-0000-0200-0000260A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2801" id="{00000000-000E-0000-0200-0000550A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0000000-000E-0000-0200-0000560A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2849" id="{00000000-000E-0000-0200-0000850A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00000000-000E-0000-0200-0000860A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897" id="{00000000-000E-0000-0200-0000B50A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00000000-000E-0000-0200-0000B60A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2945" id="{00000000-000E-0000-0200-0000E50A0000}">
            <xm:f>AND('Program targeting'!$K$5&lt;&gt;"Y",NOT(ISBLANK(I70)))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00000000-000E-0000-0200-0000E60A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993" id="{00000000-000E-0000-0200-0000150B0000}">
            <xm:f>AND('Program targeting'!$L$5&lt;&gt;"Y",NOT(ISBLANK(I71)))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00000000-000E-0000-0200-0000160B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3041" id="{00000000-000E-0000-0200-0000450B0000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00000000-000E-0000-0200-0000460B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3089" id="{00000000-000E-0000-0200-0000750B0000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00000000-000E-0000-0200-0000760B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3137" id="{00000000-000E-0000-0200-0000A50B0000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00000000-000E-0000-0200-0000A60B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3185" id="{00000000-000E-0000-0200-0000D50B0000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00000000-000E-0000-0200-0000D60B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3233" id="{00000000-000E-0000-0200-0000050C0000}">
            <xm:f>AND('Program targeting'!$G$5&lt;&gt;"Y",NOT(ISBLANK(I78)))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00000000-000E-0000-0200-0000060C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3281" id="{00000000-000E-0000-0200-0000350C0000}">
            <xm:f>AND('Program targeting'!$H$5&lt;&gt;"Y",NOT(ISBLANK(I79)))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0000000-000E-0000-0200-0000360C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3329" id="{00000000-000E-0000-0200-0000650C0000}">
            <xm:f>AND('Program targeting'!$I$5&lt;&gt;"Y",NOT(ISBLANK(I80)))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00000000-000E-0000-0200-0000660C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3377" id="{00000000-000E-0000-0200-0000950C0000}">
            <xm:f>AND('Program targeting'!$J$5&lt;&gt;"Y",NOT(ISBLANK(I81)))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00000000-000E-0000-0200-0000960C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3425" id="{00000000-000E-0000-0200-0000C50C0000}">
            <xm:f>AND('Program targeting'!$K$5&lt;&gt;"Y",NOT(ISBLANK(I82)))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00000000-000E-0000-0200-0000C60C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3473" id="{00000000-000E-0000-0200-0000F50C0000}">
            <xm:f>AND('Program targeting'!$L$5&lt;&gt;"Y",NOT(ISBLANK(I83)))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0000000-000E-0000-0200-0000F60C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521" id="{00000000-000E-0000-0200-0000250D0000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0000000-000E-0000-0200-0000260D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569" id="{00000000-000E-0000-0200-0000550D0000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00000000-000E-0000-0200-0000560D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617" id="{00000000-000E-0000-0200-0000850D000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00000000-000E-0000-0200-0000860D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665" id="{00000000-000E-0000-0200-0000B50D000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00000000-000E-0000-0200-0000B60D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3713" id="{00000000-000E-0000-0200-0000E50D0000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00000000-000E-0000-0200-0000E60D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3761" id="{00000000-000E-0000-0200-0000150E0000}">
            <xm:f>AND('Program targeting'!$H$5&lt;&gt;"Y",NOT(ISBLANK(I91)))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00000000-000E-0000-0200-0000160E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I91</xm:sqref>
        </x14:conditionalFormatting>
        <x14:conditionalFormatting xmlns:xm="http://schemas.microsoft.com/office/excel/2006/main">
          <x14:cfRule type="expression" priority="3809" id="{00000000-000E-0000-0200-0000450E0000}">
            <xm:f>AND('Program targeting'!$I$5&lt;&gt;"Y",NOT(ISBLANK(I92)))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0000000-000E-0000-0200-0000460E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857" id="{00000000-000E-0000-0200-0000750E0000}">
            <xm:f>AND('Program targeting'!$J$5&lt;&gt;"Y",NOT(ISBLANK(I93)))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0000000-000E-0000-0200-0000760E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905" id="{00000000-000E-0000-0200-0000A50E0000}">
            <xm:f>AND('Program targeting'!$K$5&lt;&gt;"Y",NOT(ISBLANK(I94)))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00000000-000E-0000-0200-0000A60E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953" id="{00000000-000E-0000-0200-0000D50E0000}">
            <xm:f>AND('Program targeting'!$L$5&lt;&gt;"Y",NOT(ISBLANK(I95)))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00000000-000E-0000-0200-0000D60E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643" id="{00000000-000E-0000-0200-0000E701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E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J14:J23</xm:sqref>
        </x14:conditionalFormatting>
        <x14:conditionalFormatting xmlns:xm="http://schemas.microsoft.com/office/excel/2006/main">
          <x14:cfRule type="expression" priority="691" id="{00000000-000E-0000-0200-00001702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18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739" id="{00000000-000E-0000-0200-00004702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48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787" id="{00000000-000E-0000-0200-00007702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78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835" id="{00000000-000E-0000-0200-0000A7020000}">
            <xm:f>AND('Program targeting'!$G$6&lt;&gt;"Y",NOT(ISBLANK(J18)))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A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883" id="{00000000-000E-0000-0200-0000D7020000}">
            <xm:f>AND('Program targeting'!$H$6&lt;&gt;"Y",NOT(ISBLANK(J19)))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D8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931" id="{00000000-000E-0000-0200-000007030000}">
            <xm:f>AND('Program targeting'!$I$6&lt;&gt;"Y",NOT(ISBLANK(J20)))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08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979" id="{00000000-000E-0000-0200-000037030000}">
            <xm:f>AND('Program targeting'!$J$6&lt;&gt;"Y",NOT(ISBLANK(J21)))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38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027" id="{00000000-000E-0000-0200-000067030000}">
            <xm:f>AND('Program targeting'!$K$6&lt;&gt;"Y",NOT(ISBLANK(J22)))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6803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075" id="{00000000-000E-0000-0200-000097030000}">
            <xm:f>AND('Program targeting'!$L$6&lt;&gt;"Y",NOT(ISBLANK(J23)))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9803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123" id="{00000000-000E-0000-0200-0000C703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C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171" id="{00000000-000E-0000-0200-0000F703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F8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219" id="{00000000-000E-0000-0200-00002704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28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267" id="{00000000-000E-0000-0200-00005704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58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315" id="{00000000-000E-0000-0200-000087040000}">
            <xm:f>AND('Program targeting'!$G$6&lt;&gt;"Y",NOT(ISBLANK(J30)))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88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1363" id="{00000000-000E-0000-0200-0000B7040000}">
            <xm:f>AND('Program targeting'!$H$6&lt;&gt;"Y",NOT(ISBLANK(J31)))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B8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1411" id="{00000000-000E-0000-0200-0000E7040000}">
            <xm:f>AND('Program targeting'!$I$6&lt;&gt;"Y",NOT(ISBLANK(J32)))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E8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459" id="{00000000-000E-0000-0200-000017050000}">
            <xm:f>AND('Program targeting'!$J$6&lt;&gt;"Y",NOT(ISBLANK(J33)))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18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507" id="{00000000-000E-0000-0200-000047050000}">
            <xm:f>AND('Program targeting'!$K$6&lt;&gt;"Y",NOT(ISBLANK(J34)))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4805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555" id="{00000000-000E-0000-0200-000077050000}">
            <xm:f>AND('Program targeting'!$L$6&lt;&gt;"Y",NOT(ISBLANK(J35)))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7805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603" id="{00000000-000E-0000-0200-0000A705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651" id="{00000000-000E-0000-0200-0000D705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D8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699" id="{00000000-000E-0000-0200-00000706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08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747" id="{00000000-000E-0000-0200-00003706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38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795" id="{00000000-000E-0000-0200-000067060000}">
            <xm:f>AND('Program targeting'!$G$6&lt;&gt;"Y",NOT(ISBLANK(J42)))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68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1843" id="{00000000-000E-0000-0200-000097060000}">
            <xm:f>AND('Program targeting'!$H$6&lt;&gt;"Y",NOT(ISBLANK(J43)))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98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1891" id="{00000000-000E-0000-0200-0000C7060000}">
            <xm:f>AND('Program targeting'!$I$6&lt;&gt;"Y",NOT(ISBLANK(J44)))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C8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939" id="{00000000-000E-0000-0200-0000F7060000}">
            <xm:f>AND('Program targeting'!$J$6&lt;&gt;"Y",NOT(ISBLANK(J45)))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F8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987" id="{00000000-000E-0000-0200-000027070000}">
            <xm:f>AND('Program targeting'!$K$6&lt;&gt;"Y",NOT(ISBLANK(J46)))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2807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2035" id="{00000000-000E-0000-0200-000057070000}">
            <xm:f>AND('Program targeting'!$L$6&lt;&gt;"Y",NOT(ISBLANK(J47)))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5807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2083" id="{00000000-000E-0000-0200-000087070000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8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2131" id="{00000000-000E-0000-0200-0000B7070000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B8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2179" id="{00000000-000E-0000-0200-0000E7070000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E8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2227" id="{00000000-000E-0000-0200-000017080000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18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2275" id="{00000000-000E-0000-0200-000047080000}">
            <xm:f>AND('Program targeting'!$G$6&lt;&gt;"Y",NOT(ISBLANK(J54)))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48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2323" id="{00000000-000E-0000-0200-000077080000}">
            <xm:f>AND('Program targeting'!$H$6&lt;&gt;"Y",NOT(ISBLANK(J55)))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0000000-000E-0000-0200-000078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2371" id="{00000000-000E-0000-0200-0000A7080000}">
            <xm:f>AND('Program targeting'!$I$6&lt;&gt;"Y",NOT(ISBLANK(J56)))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00000000-000E-0000-0200-0000A8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419" id="{00000000-000E-0000-0200-0000D7080000}">
            <xm:f>AND('Program targeting'!$J$6&lt;&gt;"Y",NOT(ISBLANK(J57)))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00000000-000E-0000-0200-0000D8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467" id="{00000000-000E-0000-0200-000007090000}">
            <xm:f>AND('Program targeting'!$K$6&lt;&gt;"Y",NOT(ISBLANK(J58)))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0000000-000E-0000-0200-00000809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515" id="{00000000-000E-0000-0200-000037090000}">
            <xm:f>AND('Program targeting'!$L$6&lt;&gt;"Y",NOT(ISBLANK(J59)))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00000000-000E-0000-0200-00003809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563" id="{00000000-000E-0000-0200-00006709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0000000-000E-0000-0200-000068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611" id="{00000000-000E-0000-0200-00009709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00000000-000E-0000-0200-000098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659" id="{00000000-000E-0000-0200-0000C709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00000000-000E-0000-0200-0000C8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707" id="{00000000-000E-0000-0200-0000F709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00000000-000E-0000-0200-0000F8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755" id="{00000000-000E-0000-0200-0000270A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00000000-000E-0000-0200-0000280A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2803" id="{00000000-000E-0000-0200-0000570A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00000000-000E-0000-0200-0000580A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2851" id="{00000000-000E-0000-0200-0000870A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0000000-000E-0000-0200-0000880A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899" id="{00000000-000E-0000-0200-0000B70A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0000000-000E-0000-0200-0000B80A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2947" id="{00000000-000E-0000-0200-0000E70A0000}">
            <xm:f>AND('Program targeting'!$K$6&lt;&gt;"Y",NOT(ISBLANK(J70)))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00000000-000E-0000-0200-0000E80A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995" id="{00000000-000E-0000-0200-0000170B0000}">
            <xm:f>AND('Program targeting'!$L$6&lt;&gt;"Y",NOT(ISBLANK(J71)))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00000000-000E-0000-0200-0000180B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3043" id="{00000000-000E-0000-0200-0000470B0000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00000000-000E-0000-0200-0000480B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3091" id="{00000000-000E-0000-0200-0000770B0000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0000000-000E-0000-0200-0000780B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3139" id="{00000000-000E-0000-0200-0000A70B0000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000000-000E-0000-0200-0000A80B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3187" id="{00000000-000E-0000-0200-0000D70B0000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000000-000E-0000-0200-0000D80B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3235" id="{00000000-000E-0000-0200-0000070C0000}">
            <xm:f>AND('Program targeting'!$G$6&lt;&gt;"Y",NOT(ISBLANK(J78)))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00000000-000E-0000-0200-0000080C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3283" id="{00000000-000E-0000-0200-0000370C0000}">
            <xm:f>AND('Program targeting'!$H$6&lt;&gt;"Y",NOT(ISBLANK(J79)))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0000000-000E-0000-0200-0000380C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3331" id="{00000000-000E-0000-0200-0000670C0000}">
            <xm:f>AND('Program targeting'!$I$6&lt;&gt;"Y",NOT(ISBLANK(J80)))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00000000-000E-0000-0200-0000680C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3379" id="{00000000-000E-0000-0200-0000970C0000}">
            <xm:f>AND('Program targeting'!$J$6&lt;&gt;"Y",NOT(ISBLANK(J81)))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00000000-000E-0000-0200-0000980C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3427" id="{00000000-000E-0000-0200-0000C70C0000}">
            <xm:f>AND('Program targeting'!$K$6&lt;&gt;"Y",NOT(ISBLANK(J82)))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00000000-000E-0000-0200-0000C80C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3475" id="{00000000-000E-0000-0200-0000F70C0000}">
            <xm:f>AND('Program targeting'!$L$6&lt;&gt;"Y",NOT(ISBLANK(J83)))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00000000-000E-0000-0200-0000F80C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523" id="{00000000-000E-0000-0200-0000270D0000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0000000-000E-0000-0200-0000280D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571" id="{00000000-000E-0000-0200-0000570D0000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00000000-000E-0000-0200-0000580D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619" id="{00000000-000E-0000-0200-0000870D000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00000000-000E-0000-0200-0000880D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667" id="{00000000-000E-0000-0200-0000B70D000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000000-000E-0000-0200-0000B80D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3715" id="{00000000-000E-0000-0200-0000E70D0000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0000000-000E-0000-0200-0000E80D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3763" id="{00000000-000E-0000-0200-0000170E0000}">
            <xm:f>AND('Program targeting'!$H$6&lt;&gt;"Y",NOT(ISBLANK(J91)))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00000000-000E-0000-0200-0000180E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J91</xm:sqref>
        </x14:conditionalFormatting>
        <x14:conditionalFormatting xmlns:xm="http://schemas.microsoft.com/office/excel/2006/main">
          <x14:cfRule type="expression" priority="3811" id="{00000000-000E-0000-0200-0000470E0000}">
            <xm:f>AND('Program targeting'!$I$6&lt;&gt;"Y",NOT(ISBLANK(J92)))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00000000-000E-0000-0200-0000480E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859" id="{00000000-000E-0000-0200-0000770E0000}">
            <xm:f>AND('Program targeting'!$J$6&lt;&gt;"Y",NOT(ISBLANK(J93)))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0000000-000E-0000-0200-0000780E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907" id="{00000000-000E-0000-0200-0000A70E0000}">
            <xm:f>AND('Program targeting'!$K$6&lt;&gt;"Y",NOT(ISBLANK(J94)))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00000000-000E-0000-0200-0000A80E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955" id="{00000000-000E-0000-0200-0000D70E0000}">
            <xm:f>AND('Program targeting'!$L$6&lt;&gt;"Y",NOT(ISBLANK(J95)))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00000000-000E-0000-0200-0000D80E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549" id="{00000000-000E-0000-0200-000089010000}">
            <xm:f>AND('Program targeting'!$K$7&lt;&gt;"Y",NOT(ISBLANK(K10)))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8A01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597" id="{00000000-000E-0000-0200-0000B9010000}">
            <xm:f>AND('Program targeting'!$L$7&lt;&gt;"Y",NOT(ISBLANK(K11)))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BA01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645" id="{00000000-000E-0000-0200-0000E901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E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693" id="{00000000-000E-0000-0200-00001902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1A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741" id="{00000000-000E-0000-0200-00004902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4A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789" id="{00000000-000E-0000-0200-00007902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7A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837" id="{00000000-000E-0000-0200-0000A9020000}">
            <xm:f>AND('Program targeting'!$G$7&lt;&gt;"Y",NOT(ISBLANK(K18)))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A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K18:K21</xm:sqref>
        </x14:conditionalFormatting>
        <x14:conditionalFormatting xmlns:xm="http://schemas.microsoft.com/office/excel/2006/main">
          <x14:cfRule type="expression" priority="885" id="{00000000-000E-0000-0200-0000D9020000}">
            <xm:f>AND('Program targeting'!$H$7&lt;&gt;"Y",NOT(ISBLANK(K19)))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DA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165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933" id="{00000000-000E-0000-0200-000009030000}">
            <xm:f>AND('Program targeting'!$I$7&lt;&gt;"Y",NOT(ISBLANK(K20)))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0A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981" id="{00000000-000E-0000-0200-000039030000}">
            <xm:f>AND('Program targeting'!$J$7&lt;&gt;"Y",NOT(ISBLANK(K21)))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3A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029" id="{00000000-000E-0000-0200-000069030000}">
            <xm:f>AND('Program targeting'!$K$7&lt;&gt;"Y",NOT(ISBLANK(K22)))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6A03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077" id="{00000000-000E-0000-0200-000099030000}">
            <xm:f>AND('Program targeting'!$L$7&lt;&gt;"Y",NOT(ISBLANK(K23)))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9A03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125" id="{00000000-000E-0000-0200-0000C903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C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173" id="{00000000-000E-0000-0200-0000F903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FA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221" id="{00000000-000E-0000-0200-00002904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2A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269" id="{00000000-000E-0000-0200-00005904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5A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13" id="{00000000-000E-0000-0200-00003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317" id="{00000000-000E-0000-0200-000089040000}">
            <xm:f>AND('Program targeting'!$G$7&lt;&gt;"Y",NOT(ISBLANK(K30)))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8A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1365" id="{00000000-000E-0000-0200-0000B9040000}">
            <xm:f>AND('Program targeting'!$H$7&lt;&gt;"Y",NOT(ISBLANK(K31)))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BA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1413" id="{00000000-000E-0000-0200-0000E9040000}">
            <xm:f>AND('Program targeting'!$I$7&lt;&gt;"Y",NOT(ISBLANK(K32)))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EA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461" id="{00000000-000E-0000-0200-000019050000}">
            <xm:f>AND('Program targeting'!$J$7&lt;&gt;"Y",NOT(ISBLANK(K33)))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1A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509" id="{00000000-000E-0000-0200-000049050000}">
            <xm:f>AND('Program targeting'!$K$7&lt;&gt;"Y",NOT(ISBLANK(K34)))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4A05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557" id="{00000000-000E-0000-0200-000079050000}">
            <xm:f>AND('Program targeting'!$L$7&lt;&gt;"Y",NOT(ISBLANK(K35)))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7A05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605" id="{00000000-000E-0000-0200-0000A905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653" id="{00000000-000E-0000-0200-0000D905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DA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261" id="{00000000-000E-0000-0200-000069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6A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701" id="{00000000-000E-0000-0200-00000906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0A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749" id="{00000000-000E-0000-0200-00003906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3A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797" id="{00000000-000E-0000-0200-000069060000}">
            <xm:f>AND('Program targeting'!$G$7&lt;&gt;"Y",NOT(ISBLANK(K42)))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6A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1845" id="{00000000-000E-0000-0200-000099060000}">
            <xm:f>AND('Program targeting'!$H$7&lt;&gt;"Y",NOT(ISBLANK(K43)))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9A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1893" id="{00000000-000E-0000-0200-0000C9060000}">
            <xm:f>AND('Program targeting'!$I$7&lt;&gt;"Y",NOT(ISBLANK(K44)))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CA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941" id="{00000000-000E-0000-0200-0000F9060000}">
            <xm:f>AND('Program targeting'!$J$7&lt;&gt;"Y",NOT(ISBLANK(K45)))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FA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989" id="{00000000-000E-0000-0200-000029070000}">
            <xm:f>AND('Program targeting'!$K$7&lt;&gt;"Y",NOT(ISBLANK(K46)))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2A07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2037" id="{00000000-000E-0000-0200-000059070000}">
            <xm:f>AND('Program targeting'!$L$7&lt;&gt;"Y",NOT(ISBLANK(K47)))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5A07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309" id="{00000000-000E-0000-0200-000099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9A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085" id="{00000000-000E-0000-0200-000089070000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8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2133" id="{00000000-000E-0000-0200-0000B9070000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BA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2181" id="{00000000-000E-0000-0200-0000E9070000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EA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2229" id="{00000000-000E-0000-0200-000019080000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1A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2277" id="{00000000-000E-0000-0200-000049080000}">
            <xm:f>AND('Program targeting'!$G$7&lt;&gt;"Y",NOT(ISBLANK(K54)))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4A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2325" id="{00000000-000E-0000-0200-000079080000}">
            <xm:f>AND('Program targeting'!$H$7&lt;&gt;"Y",NOT(ISBLANK(K55)))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0000000-000E-0000-0200-00007A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2373" id="{00000000-000E-0000-0200-0000A9080000}">
            <xm:f>AND('Program targeting'!$I$7&lt;&gt;"Y",NOT(ISBLANK(K56)))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0000000-000E-0000-0200-0000AA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421" id="{00000000-000E-0000-0200-0000D9080000}">
            <xm:f>AND('Program targeting'!$J$7&lt;&gt;"Y",NOT(ISBLANK(K57)))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00000000-000E-0000-0200-0000DA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469" id="{00000000-000E-0000-0200-000009090000}">
            <xm:f>AND('Program targeting'!$K$7&lt;&gt;"Y",NOT(ISBLANK(K58)))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00000000-000E-0000-0200-00000A09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517" id="{00000000-000E-0000-0200-000039090000}">
            <xm:f>AND('Program targeting'!$L$7&lt;&gt;"Y",NOT(ISBLANK(K59)))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00000000-000E-0000-0200-00003A09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565" id="{00000000-000E-0000-0200-00006909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00000000-000E-0000-0200-00006A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613" id="{00000000-000E-0000-0200-00009909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00000000-000E-0000-0200-00009A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661" id="{00000000-000E-0000-0200-0000C909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00000000-000E-0000-0200-0000CA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709" id="{00000000-000E-0000-0200-0000F909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0000000-000E-0000-0200-0000FA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757" id="{00000000-000E-0000-0200-0000290A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00000000-000E-0000-0200-00002A0A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2805" id="{00000000-000E-0000-0200-0000590A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0000000-000E-0000-0200-00005A0A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2853" id="{00000000-000E-0000-0200-0000890A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00000000-000E-0000-0200-00008A0A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901" id="{00000000-000E-0000-0200-0000B90A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00000000-000E-0000-0200-0000BA0A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949" id="{00000000-000E-0000-0200-0000E90A0000}">
            <xm:f>AND('Program targeting'!$K$7&lt;&gt;"Y",NOT(ISBLANK(K70)))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0000000-000E-0000-0200-0000EA0A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997" id="{00000000-000E-0000-0200-0000190B0000}">
            <xm:f>AND('Program targeting'!$L$7&lt;&gt;"Y",NOT(ISBLANK(K71)))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00000000-000E-0000-0200-00001A0B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3045" id="{00000000-000E-0000-0200-0000490B0000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00000000-000E-0000-0200-00004A0B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3093" id="{00000000-000E-0000-0200-0000790B0000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00000000-000E-0000-0200-00007A0B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3141" id="{00000000-000E-0000-0200-0000A90B0000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00000000-000E-0000-0200-0000AA0B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3189" id="{00000000-000E-0000-0200-0000D90B0000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0000000-000E-0000-0200-0000DA0B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3237" id="{00000000-000E-0000-0200-0000090C0000}">
            <xm:f>AND('Program targeting'!$G$7&lt;&gt;"Y",NOT(ISBLANK(K78)))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0000000-000E-0000-0200-00000A0C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3285" id="{00000000-000E-0000-0200-0000390C0000}">
            <xm:f>AND('Program targeting'!$H$7&lt;&gt;"Y",NOT(ISBLANK(K79)))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00000000-000E-0000-0200-00003A0C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3333" id="{00000000-000E-0000-0200-0000690C0000}">
            <xm:f>AND('Program targeting'!$I$7&lt;&gt;"Y",NOT(ISBLANK(K80)))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0000000-000E-0000-0200-00006A0C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3381" id="{00000000-000E-0000-0200-0000990C0000}">
            <xm:f>AND('Program targeting'!$J$7&lt;&gt;"Y",NOT(ISBLANK(K81)))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0000000-000E-0000-0200-00009A0C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3429" id="{00000000-000E-0000-0200-0000C90C0000}">
            <xm:f>AND('Program targeting'!$K$7&lt;&gt;"Y",NOT(ISBLANK(K82)))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00000000-000E-0000-0200-0000CA0C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3477" id="{00000000-000E-0000-0200-0000F90C0000}">
            <xm:f>AND('Program targeting'!$L$7&lt;&gt;"Y",NOT(ISBLANK(K83)))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0000000-000E-0000-0200-0000FA0C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525" id="{00000000-000E-0000-0200-0000290D0000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00000000-000E-0000-0200-00002A0D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573" id="{00000000-000E-0000-0200-0000590D0000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00000000-000E-0000-0200-00005A0D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621" id="{00000000-000E-0000-0200-0000890D000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00000000-000E-0000-0200-00008A0D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669" id="{00000000-000E-0000-0200-0000B90D0000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00000000-000E-0000-0200-0000BA0D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3717" id="{00000000-000E-0000-0200-0000E90D0000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00000000-000E-0000-0200-0000EA0D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3765" id="{00000000-000E-0000-0200-0000190E0000}">
            <xm:f>AND('Program targeting'!$H$7&lt;&gt;"Y",NOT(ISBLANK(K91)))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00000000-000E-0000-0200-00001A0E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K91</xm:sqref>
        </x14:conditionalFormatting>
        <x14:conditionalFormatting xmlns:xm="http://schemas.microsoft.com/office/excel/2006/main">
          <x14:cfRule type="expression" priority="3813" id="{00000000-000E-0000-0200-0000490E0000}">
            <xm:f>AND('Program targeting'!$I$7&lt;&gt;"Y",NOT(ISBLANK(K92)))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0000000-000E-0000-0200-00004A0E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861" id="{00000000-000E-0000-0200-0000790E0000}">
            <xm:f>AND('Program targeting'!$J$7&lt;&gt;"Y",NOT(ISBLANK(K93)))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00000000-000E-0000-0200-00007A0E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909" id="{00000000-000E-0000-0200-0000A90E0000}">
            <xm:f>AND('Program targeting'!$K$7&lt;&gt;"Y",NOT(ISBLANK(K94)))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0000000-000E-0000-0200-0000AA0E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957" id="{00000000-000E-0000-0200-0000D90E0000}">
            <xm:f>AND('Program targeting'!$L$7&lt;&gt;"Y",NOT(ISBLANK(K95)))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00000000-000E-0000-0200-0000DA0E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551" id="{00000000-000E-0000-0200-00008B010000}">
            <xm:f>AND('Program targeting'!$K$8&lt;&gt;"Y",NOT(ISBLANK(L10)))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8C01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599" id="{00000000-000E-0000-0200-0000BB010000}">
            <xm:f>AND('Program targeting'!$L$8&lt;&gt;"Y",NOT(ISBLANK(L11)))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BC01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647" id="{00000000-000E-0000-0200-0000EB01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E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695" id="{00000000-000E-0000-0200-00001B02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1C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839" id="{00000000-000E-0000-0200-0000AB020000}">
            <xm:f>AND('Program targeting'!$G$8&lt;&gt;"Y",NOT(ISBLANK(L18)))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A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887" id="{00000000-000E-0000-0200-0000DB020000}">
            <xm:f>AND('Program targeting'!$H$8&lt;&gt;"Y",NOT(ISBLANK(L19)))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DC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67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935" id="{00000000-000E-0000-0200-00000B030000}">
            <xm:f>AND('Program targeting'!$I$8&lt;&gt;"Y",NOT(ISBLANK(L20)))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0000000-000E-0000-0200-00000C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983" id="{00000000-000E-0000-0200-00003B030000}">
            <xm:f>AND('Program targeting'!$J$8&lt;&gt;"Y",NOT(ISBLANK(L21)))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3C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1031" id="{00000000-000E-0000-0200-00006B030000}">
            <xm:f>AND('Program targeting'!$K$8&lt;&gt;"Y",NOT(ISBLANK(L22)))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6C03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1079" id="{00000000-000E-0000-0200-00009B030000}">
            <xm:f>AND('Program targeting'!$L$8&lt;&gt;"Y",NOT(ISBLANK(L23)))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00000000-000E-0000-0200-00009C03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1127" id="{00000000-000E-0000-0200-0000CB030000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C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1175" id="{00000000-000E-0000-0200-0000FB030000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FC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1223" id="{00000000-000E-0000-0200-00002B04000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00000000-000E-0000-0200-00002C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271" id="{00000000-000E-0000-0200-00005B04000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5C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15" id="{00000000-000E-0000-0200-00003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319" id="{00000000-000E-0000-0200-00008B040000}">
            <xm:f>AND('Program targeting'!$G$8&lt;&gt;"Y",NOT(ISBLANK(L30)))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8C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1367" id="{00000000-000E-0000-0200-0000BB040000}">
            <xm:f>AND('Program targeting'!$H$8&lt;&gt;"Y",NOT(ISBLANK(L31)))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00000000-000E-0000-0200-0000BC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1415" id="{00000000-000E-0000-0200-0000EB040000}">
            <xm:f>AND('Program targeting'!$I$8&lt;&gt;"Y",NOT(ISBLANK(L32)))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EC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463" id="{00000000-000E-0000-0200-00001B050000}">
            <xm:f>AND('Program targeting'!$J$8&lt;&gt;"Y",NOT(ISBLANK(L33)))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1C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511" id="{00000000-000E-0000-0200-00004B050000}">
            <xm:f>AND('Program targeting'!$K$8&lt;&gt;"Y",NOT(ISBLANK(L34)))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00000000-000E-0000-0200-00004C05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559" id="{00000000-000E-0000-0200-00007B050000}">
            <xm:f>AND('Program targeting'!$L$8&lt;&gt;"Y",NOT(ISBLANK(L35)))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7C05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607" id="{00000000-000E-0000-0200-0000AB050000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655" id="{00000000-000E-0000-0200-0000DB050000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0000000-000E-0000-0200-0000DC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703" id="{00000000-000E-0000-0200-00000B060000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0C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751" id="{00000000-000E-0000-0200-00003B060000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3C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799" id="{00000000-000E-0000-0200-00006B060000}">
            <xm:f>AND('Program targeting'!$G$8&lt;&gt;"Y",NOT(ISBLANK(L42)))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000000-000E-0000-0200-00006C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1847" id="{00000000-000E-0000-0200-00009B060000}">
            <xm:f>AND('Program targeting'!$H$8&lt;&gt;"Y",NOT(ISBLANK(L43)))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9C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1895" id="{00000000-000E-0000-0200-0000CB060000}">
            <xm:f>AND('Program targeting'!$I$8&lt;&gt;"Y",NOT(ISBLANK(L44)))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CC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943" id="{00000000-000E-0000-0200-0000FB060000}">
            <xm:f>AND('Program targeting'!$J$8&lt;&gt;"Y",NOT(ISBLANK(L45)))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0000000-000E-0000-0200-0000FC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991" id="{00000000-000E-0000-0200-00002B070000}">
            <xm:f>AND('Program targeting'!$K$8&lt;&gt;"Y",NOT(ISBLANK(L46)))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2C07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2039" id="{00000000-000E-0000-0200-00005B070000}">
            <xm:f>AND('Program targeting'!$L$8&lt;&gt;"Y",NOT(ISBLANK(L47)))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5C07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2087" id="{00000000-000E-0000-0200-00008B070000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0000000-000E-0000-0200-00008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2135" id="{00000000-000E-0000-0200-0000BB070000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BC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2183" id="{00000000-000E-0000-0200-0000EB070000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EC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2231" id="{00000000-000E-0000-0200-00001B080000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0000000-000E-0000-0200-00001C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2279" id="{00000000-000E-0000-0200-00004B080000}">
            <xm:f>AND('Program targeting'!$G$8&lt;&gt;"Y",NOT(ISBLANK(L54)))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4C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2327" id="{00000000-000E-0000-0200-00007B080000}">
            <xm:f>AND('Program targeting'!$H$8&lt;&gt;"Y",NOT(ISBLANK(L55)))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00000000-000E-0000-0200-00007C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2375" id="{00000000-000E-0000-0200-0000AB080000}">
            <xm:f>AND('Program targeting'!$I$8&lt;&gt;"Y",NOT(ISBLANK(L56)))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000000-000E-0000-0200-0000AC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423" id="{00000000-000E-0000-0200-0000DB080000}">
            <xm:f>AND('Program targeting'!$J$8&lt;&gt;"Y",NOT(ISBLANK(L57)))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000000-000E-0000-0200-0000DC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471" id="{00000000-000E-0000-0200-00000B090000}">
            <xm:f>AND('Program targeting'!$K$8&lt;&gt;"Y",NOT(ISBLANK(L58)))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00000000-000E-0000-0200-00000C09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519" id="{00000000-000E-0000-0200-00003B090000}">
            <xm:f>AND('Program targeting'!$L$8&lt;&gt;"Y",NOT(ISBLANK(L59)))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00000000-000E-0000-0200-00003C09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359" id="{00000000-000E-0000-0200-0000CB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00000000-000E-0000-0200-0000CC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2567" id="{00000000-000E-0000-0200-00006B09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00000000-000E-0000-0200-00006C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615" id="{00000000-000E-0000-0200-00009B09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00000000-000E-0000-0200-00009C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663" id="{00000000-000E-0000-0200-0000CB09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00000000-000E-0000-0200-0000CC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711" id="{00000000-000E-0000-0200-0000FB09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00000000-000E-0000-0200-0000FC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759" id="{00000000-000E-0000-0200-00002B0A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00000000-000E-0000-0200-00002C0A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2807" id="{00000000-000E-0000-0200-00005B0A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00000000-000E-0000-0200-00005C0A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2855" id="{00000000-000E-0000-0200-00008B0A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00000000-000E-0000-0200-00008C0A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903" id="{00000000-000E-0000-0200-0000BB0A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00000000-000E-0000-0200-0000BC0A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407" id="{00000000-000E-0000-0200-0000FB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FC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2951" id="{00000000-000E-0000-0200-0000EB0A0000}">
            <xm:f>AND('Program targeting'!$K$8&lt;&gt;"Y",NOT(ISBLANK(L70)))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00000000-000E-0000-0200-0000EC0A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999" id="{00000000-000E-0000-0200-00001B0B0000}">
            <xm:f>AND('Program targeting'!$L$8&lt;&gt;"Y",NOT(ISBLANK(L71)))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00000000-000E-0000-0200-00001C0B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3047" id="{00000000-000E-0000-0200-00004B0B0000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00000000-000E-0000-0200-00004C0B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3095" id="{00000000-000E-0000-0200-00007B0B0000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00000000-000E-0000-0200-00007C0B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3143" id="{00000000-000E-0000-0200-0000AB0B0000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00000000-000E-0000-0200-0000AC0B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3191" id="{00000000-000E-0000-0200-0000DB0B0000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0000000-000E-0000-0200-0000DC0B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3239" id="{00000000-000E-0000-0200-00000B0C0000}">
            <xm:f>AND('Program targeting'!$G$8&lt;&gt;"Y",NOT(ISBLANK(L78)))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00000000-000E-0000-0200-00000C0C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3287" id="{00000000-000E-0000-0200-00003B0C0000}">
            <xm:f>AND('Program targeting'!$H$8&lt;&gt;"Y",NOT(ISBLANK(L79)))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00000000-000E-0000-0200-00003C0C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455" id="{00000000-000E-0000-0200-00002B01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2C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335" id="{00000000-000E-0000-0200-00006B0C0000}">
            <xm:f>AND('Program targeting'!$I$8&lt;&gt;"Y",NOT(ISBLANK(L80)))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00000000-000E-0000-0200-00006C0C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3383" id="{00000000-000E-0000-0200-00009B0C0000}">
            <xm:f>AND('Program targeting'!$J$8&lt;&gt;"Y",NOT(ISBLANK(L81)))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00000000-000E-0000-0200-00009C0C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3431" id="{00000000-000E-0000-0200-0000CB0C0000}">
            <xm:f>AND('Program targeting'!$K$8&lt;&gt;"Y",NOT(ISBLANK(L82)))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00000000-000E-0000-0200-0000CC0C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3479" id="{00000000-000E-0000-0200-0000FB0C0000}">
            <xm:f>AND('Program targeting'!$L$8&lt;&gt;"Y",NOT(ISBLANK(L83)))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00000000-000E-0000-0200-0000FC0C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527" id="{00000000-000E-0000-0200-00002B0D000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00000000-000E-0000-0200-00002C0D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575" id="{00000000-000E-0000-0200-00005B0D0000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00000000-000E-0000-0200-00005C0D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623" id="{00000000-000E-0000-0200-00008B0D0000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00000000-000E-0000-0200-00008C0D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671" id="{00000000-000E-0000-0200-0000BB0D0000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00000000-000E-0000-0200-0000BC0D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503" id="{00000000-000E-0000-0200-00005B01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5C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719" id="{00000000-000E-0000-0200-0000EB0D0000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00000000-000E-0000-0200-0000EC0D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3767" id="{00000000-000E-0000-0200-00001B0E0000}">
            <xm:f>AND('Program targeting'!$H$8&lt;&gt;"Y",NOT(ISBLANK(L91)))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0000000-000E-0000-0200-00001C0E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L91</xm:sqref>
        </x14:conditionalFormatting>
        <x14:conditionalFormatting xmlns:xm="http://schemas.microsoft.com/office/excel/2006/main">
          <x14:cfRule type="expression" priority="3815" id="{00000000-000E-0000-0200-00004B0E0000}">
            <xm:f>AND('Program targeting'!$I$8&lt;&gt;"Y",NOT(ISBLANK(L92)))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00000000-000E-0000-0200-00004C0E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863" id="{00000000-000E-0000-0200-00007B0E0000}">
            <xm:f>AND('Program targeting'!$J$8&lt;&gt;"Y",NOT(ISBLANK(L93)))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00000000-000E-0000-0200-00007C0E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911" id="{00000000-000E-0000-0200-0000AB0E0000}">
            <xm:f>AND('Program targeting'!$K$8&lt;&gt;"Y",NOT(ISBLANK(L94)))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00000000-000E-0000-0200-0000AC0E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959" id="{00000000-000E-0000-0200-0000DB0E0000}">
            <xm:f>AND('Program targeting'!$L$8&lt;&gt;"Y",NOT(ISBLANK(L95)))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00000000-000E-0000-0200-0000DC0E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553" id="{00000000-000E-0000-0200-00008D010000}">
            <xm:f>AND('Program targeting'!$K$9&lt;&gt;"Y",NOT(ISBLANK(M10)))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8E01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601" id="{00000000-000E-0000-0200-0000BD010000}">
            <xm:f>AND('Program targeting'!$L$9&lt;&gt;"Y",NOT(ISBLANK(M11)))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BE01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649" id="{00000000-000E-0000-0200-0000ED01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E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697" id="{00000000-000E-0000-0200-00001D02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1E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745" id="{00000000-000E-0000-0200-00004D020000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4E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M16:M20</xm:sqref>
        </x14:conditionalFormatting>
        <x14:conditionalFormatting xmlns:xm="http://schemas.microsoft.com/office/excel/2006/main">
          <x14:cfRule type="expression" priority="793" id="{00000000-000E-0000-0200-00007D020000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7E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841" id="{00000000-000E-0000-0200-0000AD020000}">
            <xm:f>AND('Program targeting'!$G$9&lt;&gt;"Y",NOT(ISBLANK(M18)))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A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889" id="{00000000-000E-0000-0200-0000DD020000}">
            <xm:f>AND('Program targeting'!$H$9&lt;&gt;"Y",NOT(ISBLANK(M19)))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DE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69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937" id="{00000000-000E-0000-0200-00000D030000}">
            <xm:f>AND('Program targeting'!$I$9&lt;&gt;"Y",NOT(ISBLANK(M20)))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0E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985" id="{00000000-000E-0000-0200-00003D030000}">
            <xm:f>AND('Program targeting'!$J$9&lt;&gt;"Y",NOT(ISBLANK(M21)))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3E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1033" id="{00000000-000E-0000-0200-00006D030000}">
            <xm:f>AND('Program targeting'!$K$9&lt;&gt;"Y",NOT(ISBLANK(M22)))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6E03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1081" id="{00000000-000E-0000-0200-00009D030000}">
            <xm:f>AND('Program targeting'!$L$9&lt;&gt;"Y",NOT(ISBLANK(M23)))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9E03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1129" id="{00000000-000E-0000-0200-0000CD03000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C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1177" id="{00000000-000E-0000-0200-0000FD03000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FE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1225" id="{00000000-000E-0000-0200-00002D0400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2E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273" id="{00000000-000E-0000-0200-00005D040000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5E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217" id="{00000000-000E-0000-0200-00003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321" id="{00000000-000E-0000-0200-00008D040000}">
            <xm:f>AND('Program targeting'!$G$9&lt;&gt;"Y",NOT(ISBLANK(M30)))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8E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1369" id="{00000000-000E-0000-0200-0000BD040000}">
            <xm:f>AND('Program targeting'!$H$9&lt;&gt;"Y",NOT(ISBLANK(M31)))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BE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1417" id="{00000000-000E-0000-0200-0000ED040000}">
            <xm:f>AND('Program targeting'!$I$9&lt;&gt;"Y",NOT(ISBLANK(M32)))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EE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465" id="{00000000-000E-0000-0200-00001D050000}">
            <xm:f>AND('Program targeting'!$J$9&lt;&gt;"Y",NOT(ISBLANK(M33)))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1E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513" id="{00000000-000E-0000-0200-00004D050000}">
            <xm:f>AND('Program targeting'!$K$9&lt;&gt;"Y",NOT(ISBLANK(M34)))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4E05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561" id="{00000000-000E-0000-0200-00007D050000}">
            <xm:f>AND('Program targeting'!$L$9&lt;&gt;"Y",NOT(ISBLANK(M35)))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7E05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609" id="{00000000-000E-0000-0200-0000AD050000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657" id="{00000000-000E-0000-0200-0000DD05000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DE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705" id="{00000000-000E-0000-0200-00000D060000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0E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753" id="{00000000-000E-0000-0200-00003D060000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3E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801" id="{00000000-000E-0000-0200-00006D060000}">
            <xm:f>AND('Program targeting'!$G$9&lt;&gt;"Y",NOT(ISBLANK(M42)))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6E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1849" id="{00000000-000E-0000-0200-00009D060000}">
            <xm:f>AND('Program targeting'!$H$9&lt;&gt;"Y",NOT(ISBLANK(M43)))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9E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1897" id="{00000000-000E-0000-0200-0000CD060000}">
            <xm:f>AND('Program targeting'!$I$9&lt;&gt;"Y",NOT(ISBLANK(M44)))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CE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945" id="{00000000-000E-0000-0200-0000FD060000}">
            <xm:f>AND('Program targeting'!$J$9&lt;&gt;"Y",NOT(ISBLANK(M45)))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FE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993" id="{00000000-000E-0000-0200-00002D070000}">
            <xm:f>AND('Program targeting'!$K$9&lt;&gt;"Y",NOT(ISBLANK(M46)))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2E07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2041" id="{00000000-000E-0000-0200-00005D070000}">
            <xm:f>AND('Program targeting'!$L$9&lt;&gt;"Y",NOT(ISBLANK(M47)))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5E07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2089" id="{00000000-000E-0000-0200-00008D070000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8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2137" id="{00000000-000E-0000-0200-0000BD070000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BE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2185" id="{00000000-000E-0000-0200-0000ED070000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EE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2233" id="{00000000-000E-0000-0200-00001D080000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1E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2281" id="{00000000-000E-0000-0200-00004D080000}">
            <xm:f>AND('Program targeting'!$G$9&lt;&gt;"Y",NOT(ISBLANK(M54)))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4E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2329" id="{00000000-000E-0000-0200-00007D080000}">
            <xm:f>AND('Program targeting'!$H$9&lt;&gt;"Y",NOT(ISBLANK(M55)))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0000000-000E-0000-0200-00007E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2377" id="{00000000-000E-0000-0200-0000AD080000}">
            <xm:f>AND('Program targeting'!$I$9&lt;&gt;"Y",NOT(ISBLANK(M56)))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00000000-000E-0000-0200-0000AE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425" id="{00000000-000E-0000-0200-0000DD080000}">
            <xm:f>AND('Program targeting'!$J$9&lt;&gt;"Y",NOT(ISBLANK(M57)))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0000000-000E-0000-0200-0000DE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473" id="{00000000-000E-0000-0200-00000D090000}">
            <xm:f>AND('Program targeting'!$K$9&lt;&gt;"Y",NOT(ISBLANK(M58)))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0000000-000E-0000-0200-00000E09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521" id="{00000000-000E-0000-0200-00003D090000}">
            <xm:f>AND('Program targeting'!$L$9&lt;&gt;"Y",NOT(ISBLANK(M59)))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00000000-000E-0000-0200-00003E09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569" id="{00000000-000E-0000-0200-00006D09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0000000-000E-0000-0200-00006E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617" id="{00000000-000E-0000-0200-00009D09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0000000-000E-0000-0200-00009E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665" id="{00000000-000E-0000-0200-0000CD09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00000000-000E-0000-0200-0000CE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713" id="{00000000-000E-0000-0200-0000FD09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00000000-000E-0000-0200-0000FE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761" id="{00000000-000E-0000-0200-00002D0A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0000000-000E-0000-0200-00002E0A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2809" id="{00000000-000E-0000-0200-00005D0A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00000000-000E-0000-0200-00005E0A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2857" id="{00000000-000E-0000-0200-00008D0A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0000000-000E-0000-0200-00008E0A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905" id="{00000000-000E-0000-0200-0000BD0A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0000000-000E-0000-0200-0000BE0A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2953" id="{00000000-000E-0000-0200-0000ED0A0000}">
            <xm:f>AND('Program targeting'!$K$9&lt;&gt;"Y",NOT(ISBLANK(M70)))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00000000-000E-0000-0200-0000EE0A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3001" id="{00000000-000E-0000-0200-00001D0B0000}">
            <xm:f>AND('Program targeting'!$L$9&lt;&gt;"Y",NOT(ISBLANK(M71)))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00000000-000E-0000-0200-00001E0B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3049" id="{00000000-000E-0000-0200-00004D0B0000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00000000-000E-0000-0200-00004E0B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3097" id="{00000000-000E-0000-0200-00007D0B0000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00000000-000E-0000-0200-00007E0B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3145" id="{00000000-000E-0000-0200-0000AD0B0000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00000000-000E-0000-0200-0000AE0B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3193" id="{00000000-000E-0000-0200-0000DD0B0000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00000000-000E-0000-0200-0000DE0B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3241" id="{00000000-000E-0000-0200-00000D0C0000}">
            <xm:f>AND('Program targeting'!$G$9&lt;&gt;"Y",NOT(ISBLANK(M78)))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00000000-000E-0000-0200-00000E0C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3289" id="{00000000-000E-0000-0200-00003D0C0000}">
            <xm:f>AND('Program targeting'!$H$9&lt;&gt;"Y",NOT(ISBLANK(M79)))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0000000-000E-0000-0200-00003E0C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3337" id="{00000000-000E-0000-0200-00006D0C0000}">
            <xm:f>AND('Program targeting'!$I$9&lt;&gt;"Y",NOT(ISBLANK(M80)))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00000000-000E-0000-0200-00006E0C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3385" id="{00000000-000E-0000-0200-00009D0C0000}">
            <xm:f>AND('Program targeting'!$J$9&lt;&gt;"Y",NOT(ISBLANK(M81)))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0000000-000E-0000-0200-00009E0C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3433" id="{00000000-000E-0000-0200-0000CD0C0000}">
            <xm:f>AND('Program targeting'!$K$9&lt;&gt;"Y",NOT(ISBLANK(M82)))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00000000-000E-0000-0200-0000CE0C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3481" id="{00000000-000E-0000-0200-0000FD0C0000}">
            <xm:f>AND('Program targeting'!$L$9&lt;&gt;"Y",NOT(ISBLANK(M83)))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0000000-000E-0000-0200-0000FE0C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529" id="{00000000-000E-0000-0200-00002D0D000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00000000-000E-0000-0200-00002E0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577" id="{00000000-000E-0000-0200-00005D0D0000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00000000-000E-0000-0200-00005E0D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625" id="{00000000-000E-0000-0200-00008D0D0000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0000000-000E-0000-0200-00008E0D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673" id="{00000000-000E-0000-0200-0000BD0D0000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00000000-000E-0000-0200-0000BE0D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505" id="{00000000-000E-0000-0200-00005D01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5E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721" id="{00000000-000E-0000-0200-0000ED0D0000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00000000-000E-0000-0200-0000EE0D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3769" id="{00000000-000E-0000-0200-00001D0E0000}">
            <xm:f>AND('Program targeting'!$H$9&lt;&gt;"Y",NOT(ISBLANK(M91)))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0000000-000E-0000-0200-00001E0E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M91</xm:sqref>
        </x14:conditionalFormatting>
        <x14:conditionalFormatting xmlns:xm="http://schemas.microsoft.com/office/excel/2006/main">
          <x14:cfRule type="expression" priority="3817" id="{00000000-000E-0000-0200-00004D0E0000}">
            <xm:f>AND('Program targeting'!$I$9&lt;&gt;"Y",NOT(ISBLANK(M92)))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0000000-000E-0000-0200-00004E0E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865" id="{00000000-000E-0000-0200-00007D0E0000}">
            <xm:f>AND('Program targeting'!$J$9&lt;&gt;"Y",NOT(ISBLANK(M93)))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00000000-000E-0000-0200-00007E0E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913" id="{00000000-000E-0000-0200-0000AD0E0000}">
            <xm:f>AND('Program targeting'!$K$9&lt;&gt;"Y",NOT(ISBLANK(M94)))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00000000-000E-0000-0200-0000AE0E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961" id="{00000000-000E-0000-0200-0000DD0E0000}">
            <xm:f>AND('Program targeting'!$L$9&lt;&gt;"Y",NOT(ISBLANK(M95)))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00000000-000E-0000-0200-0000DE0E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555" id="{00000000-000E-0000-0200-00008F010000}">
            <xm:f>AND('Program targeting'!$K$10&lt;&gt;"Y",NOT(ISBLANK(N10)))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9001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603" id="{00000000-000E-0000-0200-0000BF010000}">
            <xm:f>AND('Program targeting'!$L$10&lt;&gt;"Y",NOT(ISBLANK(N11)))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C001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651" id="{00000000-000E-0000-0200-0000EF01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F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N14:N23</xm:sqref>
        </x14:conditionalFormatting>
        <x14:conditionalFormatting xmlns:xm="http://schemas.microsoft.com/office/excel/2006/main">
          <x14:cfRule type="expression" priority="699" id="{00000000-000E-0000-0200-00001F020000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20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747" id="{00000000-000E-0000-0200-00004F020000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50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795" id="{00000000-000E-0000-0200-00007F020000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80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843" id="{00000000-000E-0000-0200-0000AF020000}">
            <xm:f>AND('Program targeting'!$G$10&lt;&gt;"Y",NOT(ISBLANK(N18)))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B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891" id="{00000000-000E-0000-0200-0000DF020000}">
            <xm:f>AND('Program targeting'!$H$10&lt;&gt;"Y",NOT(ISBLANK(N19)))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E0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71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939" id="{00000000-000E-0000-0200-00000F030000}">
            <xm:f>AND('Program targeting'!$I$10&lt;&gt;"Y",NOT(ISBLANK(N20)))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10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987" id="{00000000-000E-0000-0200-00003F030000}">
            <xm:f>AND('Program targeting'!$J$10&lt;&gt;"Y",NOT(ISBLANK(N21)))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40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1035" id="{00000000-000E-0000-0200-00006F030000}">
            <xm:f>AND('Program targeting'!$K$10&lt;&gt;"Y",NOT(ISBLANK(N22)))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7003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1083" id="{00000000-000E-0000-0200-00009F030000}">
            <xm:f>AND('Program targeting'!$L$10&lt;&gt;"Y",NOT(ISBLANK(N23)))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A003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1131" id="{00000000-000E-0000-0200-0000CF030000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D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1179" id="{00000000-000E-0000-0200-0000FF030000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00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1227" id="{00000000-000E-0000-0200-00002F04000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30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275" id="{00000000-000E-0000-0200-00005F04000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60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219" id="{00000000-000E-0000-0200-00003F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40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323" id="{00000000-000E-0000-0200-00008F040000}">
            <xm:f>AND('Program targeting'!$G$10&lt;&gt;"Y",NOT(ISBLANK(N30)))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90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1371" id="{00000000-000E-0000-0200-0000BF040000}">
            <xm:f>AND('Program targeting'!$H$10&lt;&gt;"Y",NOT(ISBLANK(N31)))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C0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419" id="{00000000-000E-0000-0200-0000EF040000}">
            <xm:f>AND('Program targeting'!$I$10&lt;&gt;"Y",NOT(ISBLANK(N32)))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F0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467" id="{00000000-000E-0000-0200-00001F050000}">
            <xm:f>AND('Program targeting'!$J$10&lt;&gt;"Y",NOT(ISBLANK(N33)))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20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515" id="{00000000-000E-0000-0200-00004F050000}">
            <xm:f>AND('Program targeting'!$K$10&lt;&gt;"Y",NOT(ISBLANK(N34)))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5005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563" id="{00000000-000E-0000-0200-00007F050000}">
            <xm:f>AND('Program targeting'!$L$10&lt;&gt;"Y",NOT(ISBLANK(N35)))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8005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611" id="{00000000-000E-0000-0200-0000AF050000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659" id="{00000000-000E-0000-0200-0000DF050000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E0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267" id="{00000000-000E-0000-0200-00006F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70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707" id="{00000000-000E-0000-0200-00000F06000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10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755" id="{00000000-000E-0000-0200-00003F06000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40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803" id="{00000000-000E-0000-0200-00006F060000}">
            <xm:f>AND('Program targeting'!$G$10&lt;&gt;"Y",NOT(ISBLANK(N42)))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7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1851" id="{00000000-000E-0000-0200-00009F060000}">
            <xm:f>AND('Program targeting'!$H$10&lt;&gt;"Y",NOT(ISBLANK(N43)))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A0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1899" id="{00000000-000E-0000-0200-0000CF060000}">
            <xm:f>AND('Program targeting'!$I$10&lt;&gt;"Y",NOT(ISBLANK(N44)))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D0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947" id="{00000000-000E-0000-0200-0000FF060000}">
            <xm:f>AND('Program targeting'!$J$10&lt;&gt;"Y",NOT(ISBLANK(N45)))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00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995" id="{00000000-000E-0000-0200-00002F070000}">
            <xm:f>AND('Program targeting'!$K$10&lt;&gt;"Y",NOT(ISBLANK(N46)))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3007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2043" id="{00000000-000E-0000-0200-00005F070000}">
            <xm:f>AND('Program targeting'!$L$10&lt;&gt;"Y",NOT(ISBLANK(N47)))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6007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315" id="{00000000-000E-0000-0200-00009F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A0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091" id="{00000000-000E-0000-0200-00008F070000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9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2139" id="{00000000-000E-0000-0200-0000BF070000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C0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2187" id="{00000000-000E-0000-0200-0000EF070000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F0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2235" id="{00000000-000E-0000-0200-00001F080000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20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2283" id="{00000000-000E-0000-0200-00004F080000}">
            <xm:f>AND('Program targeting'!$G$10&lt;&gt;"Y",NOT(ISBLANK(N54)))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50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2331" id="{00000000-000E-0000-0200-00007F080000}">
            <xm:f>AND('Program targeting'!$H$10&lt;&gt;"Y",NOT(ISBLANK(N55)))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0000000-000E-0000-0200-000080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2379" id="{00000000-000E-0000-0200-0000AF080000}">
            <xm:f>AND('Program targeting'!$I$10&lt;&gt;"Y",NOT(ISBLANK(N56)))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00000000-000E-0000-0200-0000B0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427" id="{00000000-000E-0000-0200-0000DF080000}">
            <xm:f>AND('Program targeting'!$J$10&lt;&gt;"Y",NOT(ISBLANK(N57)))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00000000-000E-0000-0200-0000E0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475" id="{00000000-000E-0000-0200-00000F090000}">
            <xm:f>AND('Program targeting'!$K$10&lt;&gt;"Y",NOT(ISBLANK(N58)))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00000000-000E-0000-0200-00001009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523" id="{00000000-000E-0000-0200-00003F090000}">
            <xm:f>AND('Program targeting'!$L$10&lt;&gt;"Y",NOT(ISBLANK(N59)))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0000000-000E-0000-0200-00004009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363" id="{00000000-000E-0000-0200-0000CF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D0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2571" id="{00000000-000E-0000-0200-00006F09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00000000-000E-0000-0200-000070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619" id="{00000000-000E-0000-0200-00009F09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00000000-000E-0000-0200-0000A0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667" id="{00000000-000E-0000-0200-0000CF09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00000000-000E-0000-0200-0000D0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715" id="{00000000-000E-0000-0200-0000FF09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00000000-000E-0000-0200-0000000A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763" id="{00000000-000E-0000-0200-00002F0A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0000000-000E-0000-0200-0000300A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2811" id="{00000000-000E-0000-0200-00005F0A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00000000-000E-0000-0200-0000600A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2859" id="{00000000-000E-0000-0200-00008F0A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00000000-000E-0000-0200-0000900A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907" id="{00000000-000E-0000-0200-0000BF0A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00000000-000E-0000-0200-0000C00A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411" id="{00000000-000E-0000-0200-0000FF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00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2955" id="{00000000-000E-0000-0200-0000EF0A0000}">
            <xm:f>AND('Program targeting'!$K$10&lt;&gt;"Y",NOT(ISBLANK(N70)))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0000000-000E-0000-0200-0000F00A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3003" id="{00000000-000E-0000-0200-00001F0B0000}">
            <xm:f>AND('Program targeting'!$L$10&lt;&gt;"Y",NOT(ISBLANK(N71)))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000000-000E-0000-0200-0000200B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3051" id="{00000000-000E-0000-0200-00004F0B0000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00000000-000E-0000-0200-0000500B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3099" id="{00000000-000E-0000-0200-00007F0B0000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00000000-000E-0000-0200-0000800B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3147" id="{00000000-000E-0000-0200-0000AF0B0000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00000000-000E-0000-0200-0000B00B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3195" id="{00000000-000E-0000-0200-0000DF0B0000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0000000-000E-0000-0200-0000E00B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3243" id="{00000000-000E-0000-0200-00000F0C0000}">
            <xm:f>AND('Program targeting'!$G$10&lt;&gt;"Y",NOT(ISBLANK(N78)))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00000000-000E-0000-0200-0000100C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3291" id="{00000000-000E-0000-0200-00003F0C0000}">
            <xm:f>AND('Program targeting'!$H$10&lt;&gt;"Y",NOT(ISBLANK(N79)))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00000000-000E-0000-0200-0000400C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459" id="{00000000-000E-0000-0200-00002F01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30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339" id="{00000000-000E-0000-0200-00006F0C0000}">
            <xm:f>AND('Program targeting'!$I$10&lt;&gt;"Y",NOT(ISBLANK(N80)))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00000000-000E-0000-0200-0000700C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3387" id="{00000000-000E-0000-0200-00009F0C0000}">
            <xm:f>AND('Program targeting'!$J$10&lt;&gt;"Y",NOT(ISBLANK(N81)))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00000000-000E-0000-0200-0000A00C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3435" id="{00000000-000E-0000-0200-0000CF0C0000}">
            <xm:f>AND('Program targeting'!$K$10&lt;&gt;"Y",NOT(ISBLANK(N82)))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0000000-000E-0000-0200-0000D00C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3483" id="{00000000-000E-0000-0200-0000FF0C0000}">
            <xm:f>AND('Program targeting'!$L$10&lt;&gt;"Y",NOT(ISBLANK(N83)))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00000000-000E-0000-0200-0000000D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531" id="{00000000-000E-0000-0200-00002F0D0000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00000000-000E-0000-0200-0000300D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579" id="{00000000-000E-0000-0200-00005F0D0000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00000000-000E-0000-0200-0000600D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627" id="{00000000-000E-0000-0200-00008F0D0000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00000000-000E-0000-0200-0000900D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675" id="{00000000-000E-0000-0200-0000BF0D000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00000000-000E-0000-0200-0000C00D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507" id="{00000000-000E-0000-0200-00005F01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60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723" id="{00000000-000E-0000-0200-0000EF0D0000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00000000-000E-0000-0200-0000F00D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3771" id="{00000000-000E-0000-0200-00001F0E0000}">
            <xm:f>AND('Program targeting'!$H$10&lt;&gt;"Y",NOT(ISBLANK(N91)))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00000000-000E-0000-0200-0000200E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N91</xm:sqref>
        </x14:conditionalFormatting>
        <x14:conditionalFormatting xmlns:xm="http://schemas.microsoft.com/office/excel/2006/main">
          <x14:cfRule type="expression" priority="3819" id="{00000000-000E-0000-0200-00004F0E0000}">
            <xm:f>AND('Program targeting'!$I$10&lt;&gt;"Y",NOT(ISBLANK(N92)))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00000000-000E-0000-0200-0000500E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867" id="{00000000-000E-0000-0200-00007F0E0000}">
            <xm:f>AND('Program targeting'!$J$10&lt;&gt;"Y",NOT(ISBLANK(N93)))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00000000-000E-0000-0200-0000800E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915" id="{00000000-000E-0000-0200-0000AF0E0000}">
            <xm:f>AND('Program targeting'!$K$10&lt;&gt;"Y",NOT(ISBLANK(N94)))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00000000-000E-0000-0200-0000B00E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963" id="{00000000-000E-0000-0200-0000DF0E0000}">
            <xm:f>AND('Program targeting'!$L$10&lt;&gt;"Y",NOT(ISBLANK(N95)))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00000000-000E-0000-0200-0000E00E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557" id="{00000000-000E-0000-0200-000091010000}">
            <xm:f>AND('Program targeting'!$K$11&lt;&gt;"Y",NOT(ISBLANK(O10)))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9201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605" id="{00000000-000E-0000-0200-0000C1010000}">
            <xm:f>AND('Program targeting'!$L$11&lt;&gt;"Y",NOT(ISBLANK(O11)))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C201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653" id="{00000000-000E-0000-0200-0000F101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F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701" id="{00000000-000E-0000-0200-000021020000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0000000-000E-0000-0200-000022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749" id="{00000000-000E-0000-0200-000051020000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52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797" id="{00000000-000E-0000-0200-000081020000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82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845" id="{00000000-000E-0000-0200-0000B1020000}">
            <xm:f>AND('Program targeting'!$G$11&lt;&gt;"Y",NOT(ISBLANK(O18)))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B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893" id="{00000000-000E-0000-0200-0000E1020000}">
            <xm:f>AND('Program targeting'!$H$11&lt;&gt;"Y",NOT(ISBLANK(O19)))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E202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73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941" id="{00000000-000E-0000-0200-000011030000}">
            <xm:f>AND('Program targeting'!$I$11&lt;&gt;"Y",NOT(ISBLANK(O20)))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1203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989" id="{00000000-000E-0000-0200-000041030000}">
            <xm:f>AND('Program targeting'!$J$11&lt;&gt;"Y",NOT(ISBLANK(O21)))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00000000-000E-0000-0200-00004203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1037" id="{00000000-000E-0000-0200-000071030000}">
            <xm:f>AND('Program targeting'!$K$11&lt;&gt;"Y",NOT(ISBLANK(O22)))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7203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1085" id="{00000000-000E-0000-0200-0000A1030000}">
            <xm:f>AND('Program targeting'!$L$11&lt;&gt;"Y",NOT(ISBLANK(O23)))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A203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1133" id="{00000000-000E-0000-0200-0000D103000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D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1181" id="{00000000-000E-0000-0200-00000104000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02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229" id="{00000000-000E-0000-0200-000031040000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32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O28:O35</xm:sqref>
        </x14:conditionalFormatting>
        <x14:conditionalFormatting xmlns:xm="http://schemas.microsoft.com/office/excel/2006/main">
          <x14:cfRule type="expression" priority="1277" id="{00000000-000E-0000-0200-000061040000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00000000-000E-0000-0200-000062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221" id="{00000000-000E-0000-0200-000041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42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325" id="{00000000-000E-0000-0200-000091040000}">
            <xm:f>AND('Program targeting'!$G$11&lt;&gt;"Y",NOT(ISBLANK(O30)))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92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1373" id="{00000000-000E-0000-0200-0000C1040000}">
            <xm:f>AND('Program targeting'!$H$11&lt;&gt;"Y",NOT(ISBLANK(O31)))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C204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1421" id="{00000000-000E-0000-0200-0000F1040000}">
            <xm:f>AND('Program targeting'!$I$11&lt;&gt;"Y",NOT(ISBLANK(O32)))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00000000-000E-0000-0200-0000F204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469" id="{00000000-000E-0000-0200-000021050000}">
            <xm:f>AND('Program targeting'!$J$11&lt;&gt;"Y",NOT(ISBLANK(O33)))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2205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517" id="{00000000-000E-0000-0200-000051050000}">
            <xm:f>AND('Program targeting'!$K$11&lt;&gt;"Y",NOT(ISBLANK(O34)))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5205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565" id="{00000000-000E-0000-0200-000081050000}">
            <xm:f>AND('Program targeting'!$L$11&lt;&gt;"Y",NOT(ISBLANK(O35)))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00000000-000E-0000-0200-00008205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613" id="{00000000-000E-0000-0200-0000B1050000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B2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661" id="{00000000-000E-0000-0200-0000E105000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E2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269" id="{00000000-000E-0000-0200-000071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72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709" id="{00000000-000E-0000-0200-000011060000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00000000-000E-0000-0200-000012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757" id="{00000000-000E-0000-0200-000041060000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42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805" id="{00000000-000E-0000-0200-000071060000}">
            <xm:f>AND('Program targeting'!$G$11&lt;&gt;"Y",NOT(ISBLANK(O42)))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7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O42</xm:sqref>
        </x14:conditionalFormatting>
        <x14:conditionalFormatting xmlns:xm="http://schemas.microsoft.com/office/excel/2006/main">
          <x14:cfRule type="expression" priority="1853" id="{00000000-000E-0000-0200-0000A1060000}">
            <xm:f>AND('Program targeting'!$H$11&lt;&gt;"Y",NOT(ISBLANK(O43)))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0000000-000E-0000-0200-0000A206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expression" priority="1901" id="{00000000-000E-0000-0200-0000D1060000}">
            <xm:f>AND('Program targeting'!$I$11&lt;&gt;"Y",NOT(ISBLANK(O44)))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D206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949" id="{00000000-000E-0000-0200-000001070000}">
            <xm:f>AND('Program targeting'!$J$11&lt;&gt;"Y",NOT(ISBLANK(O45)))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0207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997" id="{00000000-000E-0000-0200-000031070000}">
            <xm:f>AND('Program targeting'!$K$11&lt;&gt;"Y",NOT(ISBLANK(O46)))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00000000-000E-0000-0200-00003207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2045" id="{00000000-000E-0000-0200-000061070000}">
            <xm:f>AND('Program targeting'!$L$11&lt;&gt;"Y",NOT(ISBLANK(O47)))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6207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317" id="{00000000-000E-0000-0200-0000A1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A2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093" id="{00000000-000E-0000-0200-000091070000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92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2141" id="{00000000-000E-0000-0200-0000C1070000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00000000-000E-0000-0200-0000C2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365" id="{00000000-000E-0000-0200-0000D1000000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D2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2573" id="{00000000-000E-0000-0200-00007109000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00000000-000E-0000-0200-000072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621" id="{00000000-000E-0000-0200-0000A1090000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00000000-000E-0000-0200-0000A2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669" id="{00000000-000E-0000-0200-0000D1090000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00000000-000E-0000-0200-0000D2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717" id="{00000000-000E-0000-0200-0000010A0000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00000000-000E-0000-0200-0000020A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765" id="{00000000-000E-0000-0200-0000310A0000}">
            <xm:f>AND('Program targeting'!$G$11&lt;&gt;"Y",NOT(ISBLANK(O66)))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00000000-000E-0000-0200-0000320A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2813" id="{00000000-000E-0000-0200-0000610A0000}">
            <xm:f>AND('Program targeting'!$H$11&lt;&gt;"Y",NOT(ISBLANK(O67)))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0000000-000E-0000-0200-0000620A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2861" id="{00000000-000E-0000-0200-0000910A0000}">
            <xm:f>AND('Program targeting'!$I$11&lt;&gt;"Y",NOT(ISBLANK(O68)))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00000000-000E-0000-0200-0000920A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909" id="{00000000-000E-0000-0200-0000C10A0000}">
            <xm:f>AND('Program targeting'!$J$11&lt;&gt;"Y",NOT(ISBLANK(O69)))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00000000-000E-0000-0200-0000C20A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413" id="{00000000-000E-0000-0200-000001010000}">
            <xm:f>AND('Program targeting'!$H$11&lt;&gt;"Y",NOT(ISBLANK(O7)))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0201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2957" id="{00000000-000E-0000-0200-0000F10A0000}">
            <xm:f>AND('Program targeting'!$K$11&lt;&gt;"Y",NOT(ISBLANK(O70)))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00000000-000E-0000-0200-0000F20A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3005" id="{00000000-000E-0000-0200-0000210B0000}">
            <xm:f>AND('Program targeting'!$L$11&lt;&gt;"Y",NOT(ISBLANK(O71)))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00000000-000E-0000-0200-0000220B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3053" id="{00000000-000E-0000-0200-0000510B0000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00000000-000E-0000-0200-0000520B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3101" id="{00000000-000E-0000-0200-0000810B0000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00000000-000E-0000-0200-0000820B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3149" id="{00000000-000E-0000-0200-0000B10B0000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00000000-000E-0000-0200-0000B20B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3197" id="{00000000-000E-0000-0200-0000E10B0000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00000000-000E-0000-0200-0000E20B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3245" id="{00000000-000E-0000-0200-0000110C0000}">
            <xm:f>AND('Program targeting'!$G$11&lt;&gt;"Y",NOT(ISBLANK(O78)))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00000000-000E-0000-0200-0000120C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O78</xm:sqref>
        </x14:conditionalFormatting>
        <x14:conditionalFormatting xmlns:xm="http://schemas.microsoft.com/office/excel/2006/main">
          <x14:cfRule type="expression" priority="3293" id="{00000000-000E-0000-0200-0000410C0000}">
            <xm:f>AND('Program targeting'!$H$11&lt;&gt;"Y",NOT(ISBLANK(O79)))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00000000-000E-0000-0200-0000420C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461" id="{00000000-000E-0000-0200-000031010000}">
            <xm:f>AND('Program targeting'!$I$11&lt;&gt;"Y",NOT(ISBLANK(O8)))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3201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341" id="{00000000-000E-0000-0200-0000710C0000}">
            <xm:f>AND('Program targeting'!$I$11&lt;&gt;"Y",NOT(ISBLANK(O80)))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00000000-000E-0000-0200-0000720C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3389" id="{00000000-000E-0000-0200-0000A10C0000}">
            <xm:f>AND('Program targeting'!$J$11&lt;&gt;"Y",NOT(ISBLANK(O81)))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0000000-000E-0000-0200-0000A20C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3437" id="{00000000-000E-0000-0200-0000D10C0000}">
            <xm:f>AND('Program targeting'!$K$11&lt;&gt;"Y",NOT(ISBLANK(O82)))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00000000-000E-0000-0200-0000D20C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3485" id="{00000000-000E-0000-0200-0000010D0000}">
            <xm:f>AND('Program targeting'!$L$11&lt;&gt;"Y",NOT(ISBLANK(O83)))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00000000-000E-0000-0200-0000020D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533" id="{00000000-000E-0000-0200-0000310D000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00000000-000E-0000-0200-0000320D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581" id="{00000000-000E-0000-0200-0000610D0000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0000000-000E-0000-0200-0000620D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629" id="{00000000-000E-0000-0200-0000910D00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00000000-000E-0000-0200-0000920D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677" id="{00000000-000E-0000-0200-0000C10D0000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00000000-000E-0000-0200-0000C20D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509" id="{00000000-000E-0000-0200-000061010000}">
            <xm:f>AND('Program targeting'!$J$11&lt;&gt;"Y",NOT(ISBLANK(O9)))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6201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725" id="{00000000-000E-0000-0200-0000F10D000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00000000-000E-0000-0200-0000F20D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3773" id="{00000000-000E-0000-0200-0000210E0000}">
            <xm:f>AND('Program targeting'!$H$11&lt;&gt;"Y",NOT(ISBLANK(O91)))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00000000-000E-0000-0200-0000220E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O91</xm:sqref>
        </x14:conditionalFormatting>
        <x14:conditionalFormatting xmlns:xm="http://schemas.microsoft.com/office/excel/2006/main">
          <x14:cfRule type="expression" priority="3821" id="{00000000-000E-0000-0200-0000510E0000}">
            <xm:f>AND('Program targeting'!$I$11&lt;&gt;"Y",NOT(ISBLANK(O92)))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00000000-000E-0000-0200-0000520E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869" id="{00000000-000E-0000-0200-0000810E0000}">
            <xm:f>AND('Program targeting'!$J$11&lt;&gt;"Y",NOT(ISBLANK(O93)))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00000000-000E-0000-0200-0000820E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917" id="{00000000-000E-0000-0200-0000B10E0000}">
            <xm:f>AND('Program targeting'!$K$11&lt;&gt;"Y",NOT(ISBLANK(O94)))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00000000-000E-0000-0200-0000B20E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965" id="{00000000-000E-0000-0200-0000E10E0000}">
            <xm:f>AND('Program targeting'!$L$11&lt;&gt;"Y",NOT(ISBLANK(O95)))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00000000-000E-0000-0200-0000E20E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559" id="{00000000-000E-0000-0200-000093010000}">
            <xm:f>AND('Program targeting'!$K$12&lt;&gt;"Y",NOT(ISBLANK(P10)))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9401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607" id="{00000000-000E-0000-0200-0000C3010000}">
            <xm:f>AND('Program targeting'!$L$12&lt;&gt;"Y",NOT(ISBLANK(P11)))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C401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655" id="{00000000-000E-0000-0200-0000F301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F4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703" id="{00000000-000E-0000-0200-000023020000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24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751" id="{00000000-000E-0000-0200-000053020000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54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799" id="{00000000-000E-0000-0200-000083020000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84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847" id="{00000000-000E-0000-0200-0000B3020000}">
            <xm:f>AND('Program targeting'!$G$12&lt;&gt;"Y",NOT(ISBLANK(P18)))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B40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895" id="{00000000-000E-0000-0200-0000E3020000}">
            <xm:f>AND('Program targeting'!$H$12&lt;&gt;"Y",NOT(ISBLANK(P19)))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E402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175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943" id="{00000000-000E-0000-0200-000013030000}">
            <xm:f>AND('Program targeting'!$I$12&lt;&gt;"Y",NOT(ISBLANK(P20)))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1403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991" id="{00000000-000E-0000-0200-000043030000}">
            <xm:f>AND('Program targeting'!$J$12&lt;&gt;"Y",NOT(ISBLANK(P21)))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4403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1039" id="{00000000-000E-0000-0200-000073030000}">
            <xm:f>AND('Program targeting'!$K$12&lt;&gt;"Y",NOT(ISBLANK(P22)))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7403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1087" id="{00000000-000E-0000-0200-0000A3030000}">
            <xm:f>AND('Program targeting'!$L$12&lt;&gt;"Y",NOT(ISBLANK(P23)))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A403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1135" id="{00000000-000E-0000-0200-0000D3030000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D4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1183" id="{00000000-000E-0000-0200-000003040000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04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1231" id="{00000000-000E-0000-0200-000033040000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34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P28:P35</xm:sqref>
        </x14:conditionalFormatting>
        <x14:conditionalFormatting xmlns:xm="http://schemas.microsoft.com/office/excel/2006/main">
          <x14:cfRule type="expression" priority="1279" id="{00000000-000E-0000-0200-000063040000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64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223" id="{00000000-000E-0000-0200-00004300000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44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327" id="{00000000-000E-0000-0200-000093040000}">
            <xm:f>AND('Program targeting'!$G$12&lt;&gt;"Y",NOT(ISBLANK(P30)))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940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1375" id="{00000000-000E-0000-0200-0000C3040000}">
            <xm:f>AND('Program targeting'!$H$12&lt;&gt;"Y",NOT(ISBLANK(P31)))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C404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1423" id="{00000000-000E-0000-0200-0000F3040000}">
            <xm:f>AND('Program targeting'!$I$12&lt;&gt;"Y",NOT(ISBLANK(P32)))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F404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471" id="{00000000-000E-0000-0200-000023050000}">
            <xm:f>AND('Program targeting'!$J$12&lt;&gt;"Y",NOT(ISBLANK(P33)))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2405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519" id="{00000000-000E-0000-0200-000053050000}">
            <xm:f>AND('Program targeting'!$K$12&lt;&gt;"Y",NOT(ISBLANK(P34)))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5405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567" id="{00000000-000E-0000-0200-000083050000}">
            <xm:f>AND('Program targeting'!$L$12&lt;&gt;"Y",NOT(ISBLANK(P35)))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8405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615" id="{00000000-000E-0000-0200-0000B3050000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B405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663" id="{00000000-000E-0000-0200-0000E3050000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E40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271" id="{00000000-000E-0000-0200-00007300000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74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711" id="{00000000-000E-0000-0200-000013060000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1406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759" id="{00000000-000E-0000-0200-000043060000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4406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807" id="{00000000-000E-0000-0200-000073060000}">
            <xm:f>AND('Program targeting'!$G$12&lt;&gt;"Y",NOT(ISBLANK(P42)))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7406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P42</xm:sqref>
        </x14:conditionalFormatting>
        <x14:conditionalFormatting xmlns:xm="http://schemas.microsoft.com/office/excel/2006/main">
          <x14:cfRule type="expression" priority="1855" id="{00000000-000E-0000-0200-0000A3060000}">
            <xm:f>AND('Program targeting'!$H$12&lt;&gt;"Y",NOT(ISBLANK(P43)))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A406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P43</xm:sqref>
        </x14:conditionalFormatting>
        <x14:conditionalFormatting xmlns:xm="http://schemas.microsoft.com/office/excel/2006/main">
          <x14:cfRule type="expression" priority="1903" id="{00000000-000E-0000-0200-0000D3060000}">
            <xm:f>AND('Program targeting'!$I$12&lt;&gt;"Y",NOT(ISBLANK(P44)))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D406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951" id="{00000000-000E-0000-0200-000003070000}">
            <xm:f>AND('Program targeting'!$J$12&lt;&gt;"Y",NOT(ISBLANK(P45)))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0407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999" id="{00000000-000E-0000-0200-000033070000}">
            <xm:f>AND('Program targeting'!$K$12&lt;&gt;"Y",NOT(ISBLANK(P46)))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3407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2047" id="{00000000-000E-0000-0200-000063070000}">
            <xm:f>AND('Program targeting'!$L$12&lt;&gt;"Y",NOT(ISBLANK(P47)))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6407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319" id="{00000000-000E-0000-0200-0000A3000000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A4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095" id="{00000000-000E-0000-0200-000093070000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9407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2143" id="{00000000-000E-0000-0200-0000C3070000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C407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367" id="{00000000-000E-0000-0200-0000D3000000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D40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2575" id="{00000000-000E-0000-0200-000073090000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00000000-000E-0000-0200-00007409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623" id="{00000000-000E-0000-0200-0000A3090000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00000000-000E-0000-0200-0000A409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671" id="{00000000-000E-0000-0200-0000D3090000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00000000-000E-0000-0200-0000D409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719" id="{00000000-000E-0000-0200-0000030A0000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00000000-000E-0000-0200-0000040A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767" id="{00000000-000E-0000-0200-0000330A0000}">
            <xm:f>AND('Program targeting'!$G$12&lt;&gt;"Y",NOT(ISBLANK(P66)))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00000000-000E-0000-0200-0000340A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2815" id="{00000000-000E-0000-0200-0000630A0000}">
            <xm:f>AND('Program targeting'!$H$12&lt;&gt;"Y",NOT(ISBLANK(P67)))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00000000-000E-0000-0200-0000640A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2863" id="{00000000-000E-0000-0200-0000930A0000}">
            <xm:f>AND('Program targeting'!$I$12&lt;&gt;"Y",NOT(ISBLANK(P68)))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0000000-000E-0000-0200-0000940A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911" id="{00000000-000E-0000-0200-0000C30A0000}">
            <xm:f>AND('Program targeting'!$J$12&lt;&gt;"Y",NOT(ISBLANK(P69)))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00000000-000E-0000-0200-0000C40A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415" id="{00000000-000E-0000-0200-000003010000}">
            <xm:f>AND('Program targeting'!$H$12&lt;&gt;"Y",NOT(ISBLANK(P7)))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0401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</xm:sqref>
        </x14:conditionalFormatting>
        <x14:conditionalFormatting xmlns:xm="http://schemas.microsoft.com/office/excel/2006/main">
          <x14:cfRule type="expression" priority="2959" id="{00000000-000E-0000-0200-0000F30A0000}">
            <xm:f>AND('Program targeting'!$K$12&lt;&gt;"Y",NOT(ISBLANK(P70)))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00000000-000E-0000-0200-0000F40A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3007" id="{00000000-000E-0000-0200-0000230B0000}">
            <xm:f>AND('Program targeting'!$L$12&lt;&gt;"Y",NOT(ISBLANK(P71)))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00000000-000E-0000-0200-0000240B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3055" id="{00000000-000E-0000-0200-0000530B0000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00000000-000E-0000-0200-0000540B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3103" id="{00000000-000E-0000-0200-0000830B0000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00000000-000E-0000-0200-0000840B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3151" id="{00000000-000E-0000-0200-0000B30B0000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00000000-000E-0000-0200-0000B40B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3199" id="{00000000-000E-0000-0200-0000E30B0000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00000000-000E-0000-0200-0000E40B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3247" id="{00000000-000E-0000-0200-0000130C0000}">
            <xm:f>AND('Program targeting'!$G$12&lt;&gt;"Y",NOT(ISBLANK(P78)))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00000000-000E-0000-0200-0000140C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P78</xm:sqref>
        </x14:conditionalFormatting>
        <x14:conditionalFormatting xmlns:xm="http://schemas.microsoft.com/office/excel/2006/main">
          <x14:cfRule type="expression" priority="3295" id="{00000000-000E-0000-0200-0000430C0000}">
            <xm:f>AND('Program targeting'!$H$12&lt;&gt;"Y",NOT(ISBLANK(P79)))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00000000-000E-0000-0200-0000440C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463" id="{00000000-000E-0000-0200-000033010000}">
            <xm:f>AND('Program targeting'!$I$12&lt;&gt;"Y",NOT(ISBLANK(P8)))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3401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343" id="{00000000-000E-0000-0200-0000730C0000}">
            <xm:f>AND('Program targeting'!$I$12&lt;&gt;"Y",NOT(ISBLANK(P80)))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00000000-000E-0000-0200-0000740C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3391" id="{00000000-000E-0000-0200-0000A30C0000}">
            <xm:f>AND('Program targeting'!$J$12&lt;&gt;"Y",NOT(ISBLANK(P81)))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0000000-000E-0000-0200-0000A40C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3439" id="{00000000-000E-0000-0200-0000D30C0000}">
            <xm:f>AND('Program targeting'!$K$12&lt;&gt;"Y",NOT(ISBLANK(P82)))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00000000-000E-0000-0200-0000D40C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3487" id="{00000000-000E-0000-0200-0000030D0000}">
            <xm:f>AND('Program targeting'!$L$12&lt;&gt;"Y",NOT(ISBLANK(P83)))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00000000-000E-0000-0200-0000040D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535" id="{00000000-000E-0000-0200-0000330D0000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00000000-000E-0000-0200-0000340D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583" id="{00000000-000E-0000-0200-0000630D000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00000000-000E-0000-0200-0000640D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631" id="{00000000-000E-0000-0200-0000930D0000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0000000-000E-0000-0200-0000940D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679" id="{00000000-000E-0000-0200-0000C30D000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0000000-000E-0000-0200-0000C40D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511" id="{00000000-000E-0000-0200-000063010000}">
            <xm:f>AND('Program targeting'!$J$12&lt;&gt;"Y",NOT(ISBLANK(P9)))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6401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727" id="{00000000-000E-0000-0200-0000F30D0000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00000000-000E-0000-0200-0000F40D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3775" id="{00000000-000E-0000-0200-0000230E0000}">
            <xm:f>AND('Program targeting'!$H$12&lt;&gt;"Y",NOT(ISBLANK(P91)))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00000000-000E-0000-0200-0000240E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P91</xm:sqref>
        </x14:conditionalFormatting>
        <x14:conditionalFormatting xmlns:xm="http://schemas.microsoft.com/office/excel/2006/main">
          <x14:cfRule type="expression" priority="3823" id="{00000000-000E-0000-0200-0000530E0000}">
            <xm:f>AND('Program targeting'!$I$12&lt;&gt;"Y",NOT(ISBLANK(P92)))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00000000-000E-0000-0200-0000540E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871" id="{00000000-000E-0000-0200-0000830E0000}">
            <xm:f>AND('Program targeting'!$J$12&lt;&gt;"Y",NOT(ISBLANK(P93)))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0000000-000E-0000-0200-0000840E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919" id="{00000000-000E-0000-0200-0000B30E0000}">
            <xm:f>AND('Program targeting'!$K$12&lt;&gt;"Y",NOT(ISBLANK(P94)))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0000000-000E-0000-0200-0000B40E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967" id="{00000000-000E-0000-0200-0000E30E0000}">
            <xm:f>AND('Program targeting'!$L$12&lt;&gt;"Y",NOT(ISBLANK(P95)))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00000000-000E-0000-0200-0000E40E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561" id="{00000000-000E-0000-0200-000095010000}">
            <xm:f>AND('Program targeting'!$K$13&lt;&gt;"Y",NOT(ISBLANK(Q10)))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9601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609" id="{00000000-000E-0000-0200-0000C5010000}">
            <xm:f>AND('Program targeting'!$L$13&lt;&gt;"Y",NOT(ISBLANK(Q11)))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C601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657" id="{00000000-000E-0000-0200-0000F501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F6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705" id="{00000000-000E-0000-0200-000025020000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26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753" id="{00000000-000E-0000-0200-000055020000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56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801" id="{00000000-000E-0000-0200-00008502000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86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849" id="{00000000-000E-0000-0200-0000B5020000}">
            <xm:f>AND('Program targeting'!$G$13&lt;&gt;"Y",NOT(ISBLANK(Q18)))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B60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897" id="{00000000-000E-0000-0200-0000E5020000}">
            <xm:f>AND('Program targeting'!$H$13&lt;&gt;"Y",NOT(ISBLANK(Q19)))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E602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177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945" id="{00000000-000E-0000-0200-000015030000}">
            <xm:f>AND('Program targeting'!$I$13&lt;&gt;"Y",NOT(ISBLANK(Q20)))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1603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993" id="{00000000-000E-0000-0200-000045030000}">
            <xm:f>AND('Program targeting'!$J$13&lt;&gt;"Y",NOT(ISBLANK(Q21)))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4603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1041" id="{00000000-000E-0000-0200-000075030000}">
            <xm:f>AND('Program targeting'!$K$13&lt;&gt;"Y",NOT(ISBLANK(Q22)))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7603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1089" id="{00000000-000E-0000-0200-0000A5030000}">
            <xm:f>AND('Program targeting'!$L$13&lt;&gt;"Y",NOT(ISBLANK(Q23)))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A603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1137" id="{00000000-000E-0000-0200-0000D5030000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D6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1185" id="{00000000-000E-0000-0200-000005040000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06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1233" id="{00000000-000E-0000-0200-00003504000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36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Q28:Q35</xm:sqref>
        </x14:conditionalFormatting>
        <x14:conditionalFormatting xmlns:xm="http://schemas.microsoft.com/office/excel/2006/main">
          <x14:cfRule type="expression" priority="1281" id="{00000000-000E-0000-0200-000065040000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66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225" id="{00000000-000E-0000-0200-00004500000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46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329" id="{00000000-000E-0000-0200-000095040000}">
            <xm:f>AND('Program targeting'!$G$13&lt;&gt;"Y",NOT(ISBLANK(Q30)))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960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1377" id="{00000000-000E-0000-0200-0000C5040000}">
            <xm:f>AND('Program targeting'!$H$13&lt;&gt;"Y",NOT(ISBLANK(Q31)))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C604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1425" id="{00000000-000E-0000-0200-0000F5040000}">
            <xm:f>AND('Program targeting'!$I$13&lt;&gt;"Y",NOT(ISBLANK(Q32)))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F604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473" id="{00000000-000E-0000-0200-000025050000}">
            <xm:f>AND('Program targeting'!$J$13&lt;&gt;"Y",NOT(ISBLANK(Q33)))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2605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521" id="{00000000-000E-0000-0200-000055050000}">
            <xm:f>AND('Program targeting'!$K$13&lt;&gt;"Y",NOT(ISBLANK(Q34)))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5605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569" id="{00000000-000E-0000-0200-000085050000}">
            <xm:f>AND('Program targeting'!$L$13&lt;&gt;"Y",NOT(ISBLANK(Q35)))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8605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617" id="{00000000-000E-0000-0200-0000B5050000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B605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665" id="{00000000-000E-0000-0200-0000E5050000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E60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273" id="{00000000-000E-0000-0200-00007500000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76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713" id="{00000000-000E-0000-0200-000015060000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1606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761" id="{00000000-000E-0000-0200-000045060000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4606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809" id="{00000000-000E-0000-0200-000075060000}">
            <xm:f>AND('Program targeting'!$G$13&lt;&gt;"Y",NOT(ISBLANK(Q42)))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7606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Q42</xm:sqref>
        </x14:conditionalFormatting>
        <x14:conditionalFormatting xmlns:xm="http://schemas.microsoft.com/office/excel/2006/main">
          <x14:cfRule type="expression" priority="1857" id="{00000000-000E-0000-0200-0000A5060000}">
            <xm:f>AND('Program targeting'!$H$13&lt;&gt;"Y",NOT(ISBLANK(Q43)))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A606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Q43</xm:sqref>
        </x14:conditionalFormatting>
        <x14:conditionalFormatting xmlns:xm="http://schemas.microsoft.com/office/excel/2006/main">
          <x14:cfRule type="expression" priority="1905" id="{00000000-000E-0000-0200-0000D5060000}">
            <xm:f>AND('Program targeting'!$I$13&lt;&gt;"Y",NOT(ISBLANK(Q44)))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D606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953" id="{00000000-000E-0000-0200-000005070000}">
            <xm:f>AND('Program targeting'!$J$13&lt;&gt;"Y",NOT(ISBLANK(Q45)))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0607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2001" id="{00000000-000E-0000-0200-000035070000}">
            <xm:f>AND('Program targeting'!$K$13&lt;&gt;"Y",NOT(ISBLANK(Q46)))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3607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2049" id="{00000000-000E-0000-0200-000065070000}">
            <xm:f>AND('Program targeting'!$L$13&lt;&gt;"Y",NOT(ISBLANK(Q47)))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6607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321" id="{00000000-000E-0000-0200-0000A500000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A6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097" id="{00000000-000E-0000-0200-000095070000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9607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2145" id="{00000000-000E-0000-0200-0000C5070000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C607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369" id="{00000000-000E-0000-0200-0000D5000000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D60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2577" id="{00000000-000E-0000-0200-000075090000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00000000-000E-0000-0200-00007609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625" id="{00000000-000E-0000-0200-0000A5090000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00000000-000E-0000-0200-0000A609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673" id="{00000000-000E-0000-0200-0000D5090000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00000000-000E-0000-0200-0000D609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721" id="{00000000-000E-0000-0200-0000050A0000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00000000-000E-0000-0200-0000060A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769" id="{00000000-000E-0000-0200-0000350A0000}">
            <xm:f>AND('Program targeting'!$G$13&lt;&gt;"Y",NOT(ISBLANK(Q66)))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0000000-000E-0000-0200-0000360A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2817" id="{00000000-000E-0000-0200-0000650A0000}">
            <xm:f>AND('Program targeting'!$H$13&lt;&gt;"Y",NOT(ISBLANK(Q67)))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0000000-000E-0000-0200-0000660A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2865" id="{00000000-000E-0000-0200-0000950A0000}">
            <xm:f>AND('Program targeting'!$I$13&lt;&gt;"Y",NOT(ISBLANK(Q68)))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0000000-000E-0000-0200-0000960A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913" id="{00000000-000E-0000-0200-0000C50A0000}">
            <xm:f>AND('Program targeting'!$J$13&lt;&gt;"Y",NOT(ISBLANK(Q69)))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00000000-000E-0000-0200-0000C60A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417" id="{00000000-000E-0000-0200-000005010000}">
            <xm:f>AND('Program targeting'!$H$13&lt;&gt;"Y",NOT(ISBLANK(Q7)))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0601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</xm:sqref>
        </x14:conditionalFormatting>
        <x14:conditionalFormatting xmlns:xm="http://schemas.microsoft.com/office/excel/2006/main">
          <x14:cfRule type="expression" priority="2961" id="{00000000-000E-0000-0200-0000F50A0000}">
            <xm:f>AND('Program targeting'!$K$13&lt;&gt;"Y",NOT(ISBLANK(Q70)))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00000000-000E-0000-0200-0000F60A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3009" id="{00000000-000E-0000-0200-0000250B0000}">
            <xm:f>AND('Program targeting'!$L$13&lt;&gt;"Y",NOT(ISBLANK(Q71)))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00000000-000E-0000-0200-0000260B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3057" id="{00000000-000E-0000-0200-0000550B0000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00000000-000E-0000-0200-0000560B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3105" id="{00000000-000E-0000-0200-0000850B0000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0000000-000E-0000-0200-0000860B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3153" id="{00000000-000E-0000-0200-0000B50B0000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00000000-000E-0000-0200-0000B60B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3201" id="{00000000-000E-0000-0200-0000E50B0000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00000000-000E-0000-0200-0000E60B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3249" id="{00000000-000E-0000-0200-0000150C0000}">
            <xm:f>AND('Program targeting'!$G$13&lt;&gt;"Y",NOT(ISBLANK(Q78)))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00000000-000E-0000-0200-0000160C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Q78</xm:sqref>
        </x14:conditionalFormatting>
        <x14:conditionalFormatting xmlns:xm="http://schemas.microsoft.com/office/excel/2006/main">
          <x14:cfRule type="expression" priority="3297" id="{00000000-000E-0000-0200-0000450C0000}">
            <xm:f>AND('Program targeting'!$H$13&lt;&gt;"Y",NOT(ISBLANK(Q79)))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00000000-000E-0000-0200-0000460C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465" id="{00000000-000E-0000-0200-000035010000}">
            <xm:f>AND('Program targeting'!$I$13&lt;&gt;"Y",NOT(ISBLANK(Q8)))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3601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345" id="{00000000-000E-0000-0200-0000750C0000}">
            <xm:f>AND('Program targeting'!$I$13&lt;&gt;"Y",NOT(ISBLANK(Q80)))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0000000-000E-0000-0200-0000760C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3393" id="{00000000-000E-0000-0200-0000A50C0000}">
            <xm:f>AND('Program targeting'!$J$13&lt;&gt;"Y",NOT(ISBLANK(Q81)))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00000000-000E-0000-0200-0000A60C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3441" id="{00000000-000E-0000-0200-0000D50C0000}">
            <xm:f>AND('Program targeting'!$K$13&lt;&gt;"Y",NOT(ISBLANK(Q82)))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00000000-000E-0000-0200-0000D60C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3489" id="{00000000-000E-0000-0200-0000050D0000}">
            <xm:f>AND('Program targeting'!$L$13&lt;&gt;"Y",NOT(ISBLANK(Q83)))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0000000-000E-0000-0200-0000060D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537" id="{00000000-000E-0000-0200-0000350D000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00000000-000E-0000-0200-0000360D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585" id="{00000000-000E-0000-0200-0000650D0000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0000000-000E-0000-0200-0000660D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633" id="{00000000-000E-0000-0200-0000950D0000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00000000-000E-0000-0200-0000960D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681" id="{00000000-000E-0000-0200-0000C50D0000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00000000-000E-0000-0200-0000C60D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513" id="{00000000-000E-0000-0200-000065010000}">
            <xm:f>AND('Program targeting'!$J$13&lt;&gt;"Y",NOT(ISBLANK(Q9)))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6601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729" id="{00000000-000E-0000-0200-0000F50D0000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00000000-000E-0000-0200-0000F60D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3777" id="{00000000-000E-0000-0200-0000250E0000}">
            <xm:f>AND('Program targeting'!$H$13&lt;&gt;"Y",NOT(ISBLANK(Q91)))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0000000-000E-0000-0200-0000260E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Q91</xm:sqref>
        </x14:conditionalFormatting>
        <x14:conditionalFormatting xmlns:xm="http://schemas.microsoft.com/office/excel/2006/main">
          <x14:cfRule type="expression" priority="3825" id="{00000000-000E-0000-0200-0000550E0000}">
            <xm:f>AND('Program targeting'!$I$13&lt;&gt;"Y",NOT(ISBLANK(Q92)))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00000000-000E-0000-0200-0000560E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873" id="{00000000-000E-0000-0200-0000850E0000}">
            <xm:f>AND('Program targeting'!$J$13&lt;&gt;"Y",NOT(ISBLANK(Q93)))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00000000-000E-0000-0200-0000860E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921" id="{00000000-000E-0000-0200-0000B50E0000}">
            <xm:f>AND('Program targeting'!$K$13&lt;&gt;"Y",NOT(ISBLANK(Q94)))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00000000-000E-0000-0200-0000B60E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969" id="{00000000-000E-0000-0200-0000E50E0000}">
            <xm:f>AND('Program targeting'!$L$13&lt;&gt;"Y",NOT(ISBLANK(Q95)))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00000000-000E-0000-0200-0000E60E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563" id="{00000000-000E-0000-0200-000097010000}">
            <xm:f>AND('Program targeting'!$K$14&lt;&gt;"Y",NOT(ISBLANK(R10)))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9801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611" id="{00000000-000E-0000-0200-0000C7010000}">
            <xm:f>AND('Program targeting'!$L$14&lt;&gt;"Y",NOT(ISBLANK(R11)))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C801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659" id="{00000000-000E-0000-0200-0000F701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F8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707" id="{00000000-000E-0000-0200-00002702000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28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755" id="{00000000-000E-0000-0200-000057020000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58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803" id="{00000000-000E-0000-0200-000087020000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88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851" id="{00000000-000E-0000-0200-0000B7020000}">
            <xm:f>AND('Program targeting'!$G$14&lt;&gt;"Y",NOT(ISBLANK(R18)))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B80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899" id="{00000000-000E-0000-0200-0000E7020000}">
            <xm:f>AND('Program targeting'!$H$14&lt;&gt;"Y",NOT(ISBLANK(R19)))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00000000-000E-0000-0200-0000E802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179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947" id="{00000000-000E-0000-0200-000017030000}">
            <xm:f>AND('Program targeting'!$I$14&lt;&gt;"Y",NOT(ISBLANK(R20)))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1803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995" id="{00000000-000E-0000-0200-000047030000}">
            <xm:f>AND('Program targeting'!$J$14&lt;&gt;"Y",NOT(ISBLANK(R21)))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4803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1043" id="{00000000-000E-0000-0200-000077030000}">
            <xm:f>AND('Program targeting'!$K$14&lt;&gt;"Y",NOT(ISBLANK(R22)))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7803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1091" id="{00000000-000E-0000-0200-0000A7030000}">
            <xm:f>AND('Program targeting'!$L$14&lt;&gt;"Y",NOT(ISBLANK(R23)))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A803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1139" id="{00000000-000E-0000-0200-0000D703000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D8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1187" id="{00000000-000E-0000-0200-000007040000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08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1235" id="{00000000-000E-0000-0200-000037040000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38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283" id="{00000000-000E-0000-0200-00006704000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68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227" id="{00000000-000E-0000-0200-00004700000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48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331" id="{00000000-000E-0000-0200-000097040000}">
            <xm:f>AND('Program targeting'!$G$14&lt;&gt;"Y",NOT(ISBLANK(R30)))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0000000-000E-0000-0200-0000980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1379" id="{00000000-000E-0000-0200-0000C7040000}">
            <xm:f>AND('Program targeting'!$H$14&lt;&gt;"Y",NOT(ISBLANK(R31)))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C804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1427" id="{00000000-000E-0000-0200-0000F7040000}">
            <xm:f>AND('Program targeting'!$I$14&lt;&gt;"Y",NOT(ISBLANK(R32)))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F804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475" id="{00000000-000E-0000-0200-000027050000}">
            <xm:f>AND('Program targeting'!$J$14&lt;&gt;"Y",NOT(ISBLANK(R33)))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0000000-000E-0000-0200-00002805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523" id="{00000000-000E-0000-0200-000057050000}">
            <xm:f>AND('Program targeting'!$K$14&lt;&gt;"Y",NOT(ISBLANK(R34)))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5805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571" id="{00000000-000E-0000-0200-000087050000}">
            <xm:f>AND('Program targeting'!$L$14&lt;&gt;"Y",NOT(ISBLANK(R35)))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8805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619" id="{00000000-000E-0000-0200-0000B7050000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0000000-000E-0000-0200-0000B805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667" id="{00000000-000E-0000-0200-0000E7050000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E80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275" id="{00000000-000E-0000-0200-000077000000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78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715" id="{00000000-000E-0000-0200-00001706000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1806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R40:R47</xm:sqref>
        </x14:conditionalFormatting>
        <x14:conditionalFormatting xmlns:xm="http://schemas.microsoft.com/office/excel/2006/main">
          <x14:cfRule type="expression" priority="323" id="{00000000-000E-0000-0200-0000A700000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A8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099" id="{00000000-000E-0000-0200-000097070000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9807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2147" id="{00000000-000E-0000-0200-0000C7070000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C807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2195" id="{00000000-000E-0000-0200-0000F7070000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00000000-000E-0000-0200-0000F807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2243" id="{00000000-000E-0000-0200-000027080000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2808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2291" id="{00000000-000E-0000-0200-000057080000}">
            <xm:f>AND('Program targeting'!$G$14&lt;&gt;"Y",NOT(ISBLANK(R54)))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5808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2339" id="{00000000-000E-0000-0200-000087080000}">
            <xm:f>AND('Program targeting'!$H$14&lt;&gt;"Y",NOT(ISBLANK(R55)))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00000000-000E-0000-0200-00008808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2387" id="{00000000-000E-0000-0200-0000B7080000}">
            <xm:f>AND('Program targeting'!$I$14&lt;&gt;"Y",NOT(ISBLANK(R56)))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000000-000E-0000-0200-0000B808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435" id="{00000000-000E-0000-0200-0000E7080000}">
            <xm:f>AND('Program targeting'!$J$14&lt;&gt;"Y",NOT(ISBLANK(R57)))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0000000-000E-0000-0200-0000E808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483" id="{00000000-000E-0000-0200-000017090000}">
            <xm:f>AND('Program targeting'!$K$14&lt;&gt;"Y",NOT(ISBLANK(R58)))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00000000-000E-0000-0200-00001809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531" id="{00000000-000E-0000-0200-000047090000}">
            <xm:f>AND('Program targeting'!$L$14&lt;&gt;"Y",NOT(ISBLANK(R59)))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0000000-000E-0000-0200-00004809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371" id="{00000000-000E-0000-0200-0000D7000000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D80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2579" id="{00000000-000E-0000-0200-000077090000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00000000-000E-0000-0200-00007809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627" id="{00000000-000E-0000-0200-0000A7090000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00000000-000E-0000-0200-0000A809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675" id="{00000000-000E-0000-0200-0000D7090000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0000000-000E-0000-0200-0000D809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723" id="{00000000-000E-0000-0200-0000070A0000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00000000-000E-0000-0200-0000080A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771" id="{00000000-000E-0000-0200-0000370A0000}">
            <xm:f>AND('Program targeting'!$G$14&lt;&gt;"Y",NOT(ISBLANK(R66)))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00000000-000E-0000-0200-0000380A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2819" id="{00000000-000E-0000-0200-0000670A0000}">
            <xm:f>AND('Program targeting'!$H$14&lt;&gt;"Y",NOT(ISBLANK(R67)))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00000000-000E-0000-0200-0000680A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2867" id="{00000000-000E-0000-0200-0000970A0000}">
            <xm:f>AND('Program targeting'!$I$14&lt;&gt;"Y",NOT(ISBLANK(R68)))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0000000-000E-0000-0200-0000980A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915" id="{00000000-000E-0000-0200-0000C70A0000}">
            <xm:f>AND('Program targeting'!$J$14&lt;&gt;"Y",NOT(ISBLANK(R69)))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00000000-000E-0000-0200-0000C80A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419" id="{00000000-000E-0000-0200-000007010000}">
            <xm:f>AND('Program targeting'!$H$14&lt;&gt;"Y",NOT(ISBLANK(R7)))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0801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</xm:sqref>
        </x14:conditionalFormatting>
        <x14:conditionalFormatting xmlns:xm="http://schemas.microsoft.com/office/excel/2006/main">
          <x14:cfRule type="expression" priority="2963" id="{00000000-000E-0000-0200-0000F70A0000}">
            <xm:f>AND('Program targeting'!$K$14&lt;&gt;"Y",NOT(ISBLANK(R70)))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00000000-000E-0000-0200-0000F80A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3011" id="{00000000-000E-0000-0200-0000270B0000}">
            <xm:f>AND('Program targeting'!$L$14&lt;&gt;"Y",NOT(ISBLANK(R71)))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00000000-000E-0000-0200-0000280B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3059" id="{00000000-000E-0000-0200-0000570B0000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00000000-000E-0000-0200-0000580B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3107" id="{00000000-000E-0000-0200-0000870B0000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0000000-000E-0000-0200-0000880B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3155" id="{00000000-000E-0000-0200-0000B70B0000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00000000-000E-0000-0200-0000B80B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3203" id="{00000000-000E-0000-0200-0000E70B0000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00000000-000E-0000-0200-0000E80B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3251" id="{00000000-000E-0000-0200-0000170C0000}">
            <xm:f>AND('Program targeting'!$G$14&lt;&gt;"Y",NOT(ISBLANK(R78)))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00000000-000E-0000-0200-0000180C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R78</xm:sqref>
        </x14:conditionalFormatting>
        <x14:conditionalFormatting xmlns:xm="http://schemas.microsoft.com/office/excel/2006/main">
          <x14:cfRule type="expression" priority="3299" id="{00000000-000E-0000-0200-0000470C0000}">
            <xm:f>AND('Program targeting'!$H$14&lt;&gt;"Y",NOT(ISBLANK(R79)))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00000000-000E-0000-0200-0000480C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467" id="{00000000-000E-0000-0200-000037010000}">
            <xm:f>AND('Program targeting'!$I$14&lt;&gt;"Y",NOT(ISBLANK(R8)))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3801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347" id="{00000000-000E-0000-0200-0000770C0000}">
            <xm:f>AND('Program targeting'!$I$14&lt;&gt;"Y",NOT(ISBLANK(R80)))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00000000-000E-0000-0200-0000780C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3395" id="{00000000-000E-0000-0200-0000A70C0000}">
            <xm:f>AND('Program targeting'!$J$14&lt;&gt;"Y",NOT(ISBLANK(R81)))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0000000-000E-0000-0200-0000A80C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3443" id="{00000000-000E-0000-0200-0000D70C0000}">
            <xm:f>AND('Program targeting'!$K$14&lt;&gt;"Y",NOT(ISBLANK(R82)))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00000000-000E-0000-0200-0000D80C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3491" id="{00000000-000E-0000-0200-0000070D0000}">
            <xm:f>AND('Program targeting'!$L$14&lt;&gt;"Y",NOT(ISBLANK(R83)))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00000000-000E-0000-0200-0000080D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539" id="{00000000-000E-0000-0200-0000370D0000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00000000-000E-0000-0200-0000380D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587" id="{00000000-000E-0000-0200-0000670D0000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00000000-000E-0000-0200-0000680D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635" id="{00000000-000E-0000-0200-0000970D0000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00000000-000E-0000-0200-0000980D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683" id="{00000000-000E-0000-0200-0000C70D000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00000000-000E-0000-0200-0000C80D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515" id="{00000000-000E-0000-0200-000067010000}">
            <xm:f>AND('Program targeting'!$J$14&lt;&gt;"Y",NOT(ISBLANK(R9)))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6801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731" id="{00000000-000E-0000-0200-0000F70D0000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0000000-000E-0000-0200-0000F80D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3779" id="{00000000-000E-0000-0200-0000270E0000}">
            <xm:f>AND('Program targeting'!$H$14&lt;&gt;"Y",NOT(ISBLANK(R91)))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00000000-000E-0000-0200-0000280E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R91</xm:sqref>
        </x14:conditionalFormatting>
        <x14:conditionalFormatting xmlns:xm="http://schemas.microsoft.com/office/excel/2006/main">
          <x14:cfRule type="expression" priority="3827" id="{00000000-000E-0000-0200-0000570E0000}">
            <xm:f>AND('Program targeting'!$I$14&lt;&gt;"Y",NOT(ISBLANK(R92)))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00000000-000E-0000-0200-0000580E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875" id="{00000000-000E-0000-0200-0000870E0000}">
            <xm:f>AND('Program targeting'!$J$14&lt;&gt;"Y",NOT(ISBLANK(R93)))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00000000-000E-0000-0200-0000880E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923" id="{00000000-000E-0000-0200-0000B70E0000}">
            <xm:f>AND('Program targeting'!$K$14&lt;&gt;"Y",NOT(ISBLANK(R94)))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00000000-000E-0000-0200-0000B80E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971" id="{00000000-000E-0000-0200-0000E70E0000}">
            <xm:f>AND('Program targeting'!$L$14&lt;&gt;"Y",NOT(ISBLANK(R95)))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00000000-000E-0000-0200-0000E80E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565" id="{00000000-000E-0000-0200-000099010000}">
            <xm:f>AND('Program targeting'!$K$15&lt;&gt;"Y",NOT(ISBLANK(S10)))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9A01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613" id="{00000000-000E-0000-0200-0000C9010000}">
            <xm:f>AND('Program targeting'!$L$15&lt;&gt;"Y",NOT(ISBLANK(S11)))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CA01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661" id="{00000000-000E-0000-0200-0000F901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FA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709" id="{00000000-000E-0000-0200-00002902000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2A02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757" id="{00000000-000E-0000-0200-000059020000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5A02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805" id="{00000000-000E-0000-0200-00008902000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8A02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853" id="{00000000-000E-0000-0200-0000B9020000}">
            <xm:f>AND('Program targeting'!$G$15&lt;&gt;"Y",NOT(ISBLANK(S18)))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BA02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901" id="{00000000-000E-0000-0200-0000E9020000}">
            <xm:f>AND('Program targeting'!$H$15&lt;&gt;"Y",NOT(ISBLANK(S19)))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EA02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</xm:sqref>
        </x14:conditionalFormatting>
        <x14:conditionalFormatting xmlns:xm="http://schemas.microsoft.com/office/excel/2006/main">
          <x14:cfRule type="expression" priority="181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949" id="{00000000-000E-0000-0200-000019030000}">
            <xm:f>AND('Program targeting'!$I$15&lt;&gt;"Y",NOT(ISBLANK(S20)))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1A03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997" id="{00000000-000E-0000-0200-000049030000}">
            <xm:f>AND('Program targeting'!$J$15&lt;&gt;"Y",NOT(ISBLANK(S21)))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4A03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1045" id="{00000000-000E-0000-0200-000079030000}">
            <xm:f>AND('Program targeting'!$K$15&lt;&gt;"Y",NOT(ISBLANK(S22)))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7A03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1093" id="{00000000-000E-0000-0200-0000A9030000}">
            <xm:f>AND('Program targeting'!$L$15&lt;&gt;"Y",NOT(ISBLANK(S23)))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AA03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1141" id="{00000000-000E-0000-0200-0000D9030000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DA03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1189" id="{00000000-000E-0000-0200-00000904000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0A04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1237" id="{00000000-000E-0000-0200-000039040000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3A04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285" id="{00000000-000E-0000-0200-00006904000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6A04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229" id="{00000000-000E-0000-0200-000049000000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4A00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333" id="{00000000-000E-0000-0200-000099040000}">
            <xm:f>AND('Program targeting'!$G$15&lt;&gt;"Y",NOT(ISBLANK(S30)))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9A04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S30</xm:sqref>
        </x14:conditionalFormatting>
        <x14:conditionalFormatting xmlns:xm="http://schemas.microsoft.com/office/excel/2006/main">
          <x14:cfRule type="expression" priority="1381" id="{00000000-000E-0000-0200-0000C9040000}">
            <xm:f>AND('Program targeting'!$H$15&lt;&gt;"Y",NOT(ISBLANK(S31)))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CA04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S31</xm:sqref>
        </x14:conditionalFormatting>
        <x14:conditionalFormatting xmlns:xm="http://schemas.microsoft.com/office/excel/2006/main">
          <x14:cfRule type="expression" priority="1429" id="{00000000-000E-0000-0200-0000F9040000}">
            <xm:f>AND('Program targeting'!$I$15&lt;&gt;"Y",NOT(ISBLANK(S32)))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FA04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477" id="{00000000-000E-0000-0200-000029050000}">
            <xm:f>AND('Program targeting'!$J$15&lt;&gt;"Y",NOT(ISBLANK(S33)))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2A05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525" id="{00000000-000E-0000-0200-000059050000}">
            <xm:f>AND('Program targeting'!$K$15&lt;&gt;"Y",NOT(ISBLANK(S34)))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5A05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573" id="{00000000-000E-0000-0200-000089050000}">
            <xm:f>AND('Program targeting'!$L$15&lt;&gt;"Y",NOT(ISBLANK(S35)))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8A05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621" id="{00000000-000E-0000-0200-0000B9050000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BA05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669" id="{00000000-000E-0000-0200-0000E9050000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EA05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277" id="{00000000-000E-0000-0200-000079000000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7A00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717" id="{00000000-000E-0000-0200-000019060000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1A06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S40:S47</xm:sqref>
        </x14:conditionalFormatting>
        <x14:conditionalFormatting xmlns:xm="http://schemas.microsoft.com/office/excel/2006/main">
          <x14:cfRule type="expression" priority="325" id="{00000000-000E-0000-0200-0000A9000000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AA00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101" id="{00000000-000E-0000-0200-000099070000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9A07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2149" id="{00000000-000E-0000-0200-0000C9070000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CA07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2197" id="{00000000-000E-0000-0200-0000F9070000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FA07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2245" id="{00000000-000E-0000-0200-000029080000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2A08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2293" id="{00000000-000E-0000-0200-000059080000}">
            <xm:f>AND('Program targeting'!$G$15&lt;&gt;"Y",NOT(ISBLANK(S54)))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5A08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S54</xm:sqref>
        </x14:conditionalFormatting>
        <x14:conditionalFormatting xmlns:xm="http://schemas.microsoft.com/office/excel/2006/main">
          <x14:cfRule type="expression" priority="2341" id="{00000000-000E-0000-0200-000089080000}">
            <xm:f>AND('Program targeting'!$H$15&lt;&gt;"Y",NOT(ISBLANK(S55)))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00000000-000E-0000-0200-00008A08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S55</xm:sqref>
        </x14:conditionalFormatting>
        <x14:conditionalFormatting xmlns:xm="http://schemas.microsoft.com/office/excel/2006/main">
          <x14:cfRule type="expression" priority="2389" id="{00000000-000E-0000-0200-0000B9080000}">
            <xm:f>AND('Program targeting'!$I$15&lt;&gt;"Y",NOT(ISBLANK(S56)))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00000000-000E-0000-0200-0000BA08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437" id="{00000000-000E-0000-0200-0000E9080000}">
            <xm:f>AND('Program targeting'!$J$15&lt;&gt;"Y",NOT(ISBLANK(S57)))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00000000-000E-0000-0200-0000EA08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485" id="{00000000-000E-0000-0200-000019090000}">
            <xm:f>AND('Program targeting'!$K$15&lt;&gt;"Y",NOT(ISBLANK(S58)))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00000000-000E-0000-0200-00001A09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533" id="{00000000-000E-0000-0200-000049090000}">
            <xm:f>AND('Program targeting'!$L$15&lt;&gt;"Y",NOT(ISBLANK(S59)))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00000000-000E-0000-0200-00004A09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373" id="{00000000-000E-0000-0200-0000D9000000}">
            <xm:f>AND('Program targeting'!$G$15&lt;&gt;"Y",NOT(ISBLANK(S6)))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DA00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</xm:sqref>
        </x14:conditionalFormatting>
        <x14:conditionalFormatting xmlns:xm="http://schemas.microsoft.com/office/excel/2006/main">
          <x14:cfRule type="expression" priority="2581" id="{00000000-000E-0000-0200-000079090000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00000000-000E-0000-0200-00007A09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629" id="{00000000-000E-0000-0200-0000A9090000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00000000-000E-0000-0200-0000AA09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677" id="{00000000-000E-0000-0200-0000D9090000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00000000-000E-0000-0200-0000DA09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725" id="{00000000-000E-0000-0200-0000090A0000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00000000-000E-0000-0200-00000A0A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773" id="{00000000-000E-0000-0200-0000390A0000}">
            <xm:f>AND('Program targeting'!$G$15&lt;&gt;"Y",NOT(ISBLANK(S66)))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00000000-000E-0000-0200-00003A0A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S66</xm:sqref>
        </x14:conditionalFormatting>
        <x14:conditionalFormatting xmlns:xm="http://schemas.microsoft.com/office/excel/2006/main">
          <x14:cfRule type="expression" priority="2821" id="{00000000-000E-0000-0200-0000690A0000}">
            <xm:f>AND('Program targeting'!$H$15&lt;&gt;"Y",NOT(ISBLANK(S67)))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00000000-000E-0000-0200-00006A0A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S67</xm:sqref>
        </x14:conditionalFormatting>
        <x14:conditionalFormatting xmlns:xm="http://schemas.microsoft.com/office/excel/2006/main">
          <x14:cfRule type="expression" priority="2869" id="{00000000-000E-0000-0200-0000990A0000}">
            <xm:f>AND('Program targeting'!$I$15&lt;&gt;"Y",NOT(ISBLANK(S68)))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00000000-000E-0000-0200-00009A0A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917" id="{00000000-000E-0000-0200-0000C90A0000}">
            <xm:f>AND('Program targeting'!$J$15&lt;&gt;"Y",NOT(ISBLANK(S69)))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00000000-000E-0000-0200-0000CA0A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421" id="{00000000-000E-0000-0200-000009010000}">
            <xm:f>AND('Program targeting'!$H$15&lt;&gt;"Y",NOT(ISBLANK(S7)))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0A01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</xm:sqref>
        </x14:conditionalFormatting>
        <x14:conditionalFormatting xmlns:xm="http://schemas.microsoft.com/office/excel/2006/main">
          <x14:cfRule type="expression" priority="2965" id="{00000000-000E-0000-0200-0000F90A0000}">
            <xm:f>AND('Program targeting'!$K$15&lt;&gt;"Y",NOT(ISBLANK(S70)))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00000000-000E-0000-0200-0000FA0A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3013" id="{00000000-000E-0000-0200-0000290B0000}">
            <xm:f>AND('Program targeting'!$L$15&lt;&gt;"Y",NOT(ISBLANK(S71)))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00000000-000E-0000-0200-00002A0B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3061" id="{00000000-000E-0000-0200-0000590B0000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00000000-000E-0000-0200-00005A0B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3109" id="{00000000-000E-0000-0200-0000890B0000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0000000-000E-0000-0200-00008A0B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3157" id="{00000000-000E-0000-0200-0000B90B0000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00000000-000E-0000-0200-0000BA0B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3205" id="{00000000-000E-0000-0200-0000E90B0000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00000000-000E-0000-0200-0000EA0B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3253" id="{00000000-000E-0000-0200-0000190C0000}">
            <xm:f>AND('Program targeting'!$G$15&lt;&gt;"Y",NOT(ISBLANK(S78)))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00000000-000E-0000-0200-00001A0C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S78</xm:sqref>
        </x14:conditionalFormatting>
        <x14:conditionalFormatting xmlns:xm="http://schemas.microsoft.com/office/excel/2006/main">
          <x14:cfRule type="expression" priority="3301" id="{00000000-000E-0000-0200-0000490C0000}">
            <xm:f>AND('Program targeting'!$H$15&lt;&gt;"Y",NOT(ISBLANK(S79)))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00000000-000E-0000-0200-00004A0C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S79</xm:sqref>
        </x14:conditionalFormatting>
        <x14:conditionalFormatting xmlns:xm="http://schemas.microsoft.com/office/excel/2006/main">
          <x14:cfRule type="expression" priority="469" id="{00000000-000E-0000-0200-000039010000}">
            <xm:f>AND('Program targeting'!$I$15&lt;&gt;"Y",NOT(ISBLANK(S8)))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3A01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349" id="{00000000-000E-0000-0200-0000790C0000}">
            <xm:f>AND('Program targeting'!$I$15&lt;&gt;"Y",NOT(ISBLANK(S80)))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00000000-000E-0000-0200-00007A0C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3397" id="{00000000-000E-0000-0200-0000A90C0000}">
            <xm:f>AND('Program targeting'!$J$15&lt;&gt;"Y",NOT(ISBLANK(S81)))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00000000-000E-0000-0200-0000AA0C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3445" id="{00000000-000E-0000-0200-0000D90C0000}">
            <xm:f>AND('Program targeting'!$K$15&lt;&gt;"Y",NOT(ISBLANK(S82)))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00000000-000E-0000-0200-0000DA0C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3493" id="{00000000-000E-0000-0200-0000090D0000}">
            <xm:f>AND('Program targeting'!$L$15&lt;&gt;"Y",NOT(ISBLANK(S83)))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00000000-000E-0000-0200-00000A0D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541" id="{00000000-000E-0000-0200-0000390D0000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00000000-000E-0000-0200-00003A0D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589" id="{00000000-000E-0000-0200-0000690D0000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00000000-000E-0000-0200-00006A0D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637" id="{00000000-000E-0000-0200-0000990D0000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00000000-000E-0000-0200-00009A0D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685" id="{00000000-000E-0000-0200-0000C90D0000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00000000-000E-0000-0200-0000CA0D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517" id="{00000000-000E-0000-0200-000069010000}">
            <xm:f>AND('Program targeting'!$J$15&lt;&gt;"Y",NOT(ISBLANK(S9)))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6A01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733" id="{00000000-000E-0000-0200-0000F90D0000}">
            <xm:f>AND('Program targeting'!$G$15&lt;&gt;"Y",NOT(ISBLANK(S90)))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00000000-000E-0000-0200-0000FA0D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S90</xm:sqref>
        </x14:conditionalFormatting>
        <x14:conditionalFormatting xmlns:xm="http://schemas.microsoft.com/office/excel/2006/main">
          <x14:cfRule type="expression" priority="3781" id="{00000000-000E-0000-0200-0000290E0000}">
            <xm:f>AND('Program targeting'!$H$15&lt;&gt;"Y",NOT(ISBLANK(S91)))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00000000-000E-0000-0200-00002A0E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S91</xm:sqref>
        </x14:conditionalFormatting>
        <x14:conditionalFormatting xmlns:xm="http://schemas.microsoft.com/office/excel/2006/main">
          <x14:cfRule type="expression" priority="3829" id="{00000000-000E-0000-0200-0000590E0000}">
            <xm:f>AND('Program targeting'!$I$15&lt;&gt;"Y",NOT(ISBLANK(S92)))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00000000-000E-0000-0200-00005A0E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877" id="{00000000-000E-0000-0200-0000890E0000}">
            <xm:f>AND('Program targeting'!$J$15&lt;&gt;"Y",NOT(ISBLANK(S93)))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00000000-000E-0000-0200-00008A0E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925" id="{00000000-000E-0000-0200-0000B90E0000}">
            <xm:f>AND('Program targeting'!$K$15&lt;&gt;"Y",NOT(ISBLANK(S94)))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00000000-000E-0000-0200-0000BA0E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973" id="{00000000-000E-0000-0200-0000E90E0000}">
            <xm:f>AND('Program targeting'!$L$15&lt;&gt;"Y",NOT(ISBLANK(S95)))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00000000-000E-0000-0200-0000EA0E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567" id="{00000000-000E-0000-0200-00009B010000}">
            <xm:f>AND('Program targeting'!$K$16&lt;&gt;"Y",NOT(ISBLANK(T10)))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9C01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615" id="{00000000-000E-0000-0200-0000CB010000}">
            <xm:f>AND('Program targeting'!$L$16&lt;&gt;"Y",NOT(ISBLANK(T11)))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CC01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663" id="{00000000-000E-0000-0200-0000FB010000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FC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711" id="{00000000-000E-0000-0200-00002B020000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2C02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759" id="{00000000-000E-0000-0200-00005B020000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5C02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807" id="{00000000-000E-0000-0200-00008B020000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8C02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855" id="{00000000-000E-0000-0200-0000BB020000}">
            <xm:f>AND('Program targeting'!$G$16&lt;&gt;"Y",NOT(ISBLANK(T18)))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BC02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903" id="{00000000-000E-0000-0200-0000EB020000}">
            <xm:f>AND('Program targeting'!$H$16&lt;&gt;"Y",NOT(ISBLANK(T19)))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EC02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</xm:sqref>
        </x14:conditionalFormatting>
        <x14:conditionalFormatting xmlns:xm="http://schemas.microsoft.com/office/excel/2006/main">
          <x14:cfRule type="expression" priority="183" id="{00000000-000E-0000-0200-00001B000000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1C00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951" id="{00000000-000E-0000-0200-00001B030000}">
            <xm:f>AND('Program targeting'!$I$16&lt;&gt;"Y",NOT(ISBLANK(T20)))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1C03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999" id="{00000000-000E-0000-0200-00004B030000}">
            <xm:f>AND('Program targeting'!$J$16&lt;&gt;"Y",NOT(ISBLANK(T21)))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4C03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1047" id="{00000000-000E-0000-0200-00007B030000}">
            <xm:f>AND('Program targeting'!$K$16&lt;&gt;"Y",NOT(ISBLANK(T22)))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7C03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1095" id="{00000000-000E-0000-0200-0000AB030000}">
            <xm:f>AND('Program targeting'!$L$16&lt;&gt;"Y",NOT(ISBLANK(T23)))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AC03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1143" id="{00000000-000E-0000-0200-0000DB030000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DC03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1191" id="{00000000-000E-0000-0200-00000B040000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0C04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1239" id="{00000000-000E-0000-0200-00003B040000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3C04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287" id="{00000000-000E-0000-0200-00006B040000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6C04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231" id="{00000000-000E-0000-0200-00004B000000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4C00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335" id="{00000000-000E-0000-0200-00009B040000}">
            <xm:f>AND('Program targeting'!$G$16&lt;&gt;"Y",NOT(ISBLANK(T30)))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9C04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T30</xm:sqref>
        </x14:conditionalFormatting>
        <x14:conditionalFormatting xmlns:xm="http://schemas.microsoft.com/office/excel/2006/main">
          <x14:cfRule type="expression" priority="1383" id="{00000000-000E-0000-0200-0000CB040000}">
            <xm:f>AND('Program targeting'!$H$16&lt;&gt;"Y",NOT(ISBLANK(T31)))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CC04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T31</xm:sqref>
        </x14:conditionalFormatting>
        <x14:conditionalFormatting xmlns:xm="http://schemas.microsoft.com/office/excel/2006/main">
          <x14:cfRule type="expression" priority="1431" id="{00000000-000E-0000-0200-0000FB040000}">
            <xm:f>AND('Program targeting'!$I$16&lt;&gt;"Y",NOT(ISBLANK(T32)))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FC04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479" id="{00000000-000E-0000-0200-00002B050000}">
            <xm:f>AND('Program targeting'!$J$16&lt;&gt;"Y",NOT(ISBLANK(T33)))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2C05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527" id="{00000000-000E-0000-0200-00005B050000}">
            <xm:f>AND('Program targeting'!$K$16&lt;&gt;"Y",NOT(ISBLANK(T34)))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5C05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575" id="{00000000-000E-0000-0200-00008B050000}">
            <xm:f>AND('Program targeting'!$L$16&lt;&gt;"Y",NOT(ISBLANK(T35)))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8C05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623" id="{00000000-000E-0000-0200-0000BB050000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BC05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671" id="{00000000-000E-0000-0200-0000EB050000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EC05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279" id="{00000000-000E-0000-0200-00007B000000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7C00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719" id="{00000000-000E-0000-0200-00001B060000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1C06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T40:T47</xm:sqref>
        </x14:conditionalFormatting>
        <x14:conditionalFormatting xmlns:xm="http://schemas.microsoft.com/office/excel/2006/main">
          <x14:cfRule type="expression" priority="327" id="{00000000-000E-0000-0200-0000AB000000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AC00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103" id="{00000000-000E-0000-0200-00009B070000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9C07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2151" id="{00000000-000E-0000-0200-0000CB070000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CC07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2199" id="{00000000-000E-0000-0200-0000FB070000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FC07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2247" id="{00000000-000E-0000-0200-00002B080000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2C08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2295" id="{00000000-000E-0000-0200-00005B080000}">
            <xm:f>AND('Program targeting'!$G$16&lt;&gt;"Y",NOT(ISBLANK(T54)))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5C08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T54</xm:sqref>
        </x14:conditionalFormatting>
        <x14:conditionalFormatting xmlns:xm="http://schemas.microsoft.com/office/excel/2006/main">
          <x14:cfRule type="expression" priority="2343" id="{00000000-000E-0000-0200-00008B080000}">
            <xm:f>AND('Program targeting'!$H$16&lt;&gt;"Y",NOT(ISBLANK(T55)))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0000000-000E-0000-0200-00008C08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T55</xm:sqref>
        </x14:conditionalFormatting>
        <x14:conditionalFormatting xmlns:xm="http://schemas.microsoft.com/office/excel/2006/main">
          <x14:cfRule type="expression" priority="2391" id="{00000000-000E-0000-0200-0000BB080000}">
            <xm:f>AND('Program targeting'!$I$16&lt;&gt;"Y",NOT(ISBLANK(T56)))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0000000-000E-0000-0200-0000BC08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439" id="{00000000-000E-0000-0200-0000EB080000}">
            <xm:f>AND('Program targeting'!$J$16&lt;&gt;"Y",NOT(ISBLANK(T57)))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00000000-000E-0000-0200-0000EC08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487" id="{00000000-000E-0000-0200-00001B090000}">
            <xm:f>AND('Program targeting'!$K$16&lt;&gt;"Y",NOT(ISBLANK(T58)))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0000000-000E-0000-0200-00001C09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535" id="{00000000-000E-0000-0200-00004B090000}">
            <xm:f>AND('Program targeting'!$L$16&lt;&gt;"Y",NOT(ISBLANK(T59)))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0000000-000E-0000-0200-00004C09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375" id="{00000000-000E-0000-0200-0000DB000000}">
            <xm:f>AND('Program targeting'!$G$16&lt;&gt;"Y",NOT(ISBLANK(T6)))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DC00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</xm:sqref>
        </x14:conditionalFormatting>
        <x14:conditionalFormatting xmlns:xm="http://schemas.microsoft.com/office/excel/2006/main">
          <x14:cfRule type="expression" priority="2583" id="{00000000-000E-0000-0200-00007B090000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0000000-000E-0000-0200-00007C09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631" id="{00000000-000E-0000-0200-0000AB090000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0000000-000E-0000-0200-0000AC09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679" id="{00000000-000E-0000-0200-0000DB090000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00000000-000E-0000-0200-0000DC09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727" id="{00000000-000E-0000-0200-00000B0A0000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00000000-000E-0000-0200-00000C0A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775" id="{00000000-000E-0000-0200-00003B0A0000}">
            <xm:f>AND('Program targeting'!$G$16&lt;&gt;"Y",NOT(ISBLANK(T66)))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00000000-000E-0000-0200-00003C0A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T66</xm:sqref>
        </x14:conditionalFormatting>
        <x14:conditionalFormatting xmlns:xm="http://schemas.microsoft.com/office/excel/2006/main">
          <x14:cfRule type="expression" priority="2823" id="{00000000-000E-0000-0200-00006B0A0000}">
            <xm:f>AND('Program targeting'!$H$16&lt;&gt;"Y",NOT(ISBLANK(T67)))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0000000-000E-0000-0200-00006C0A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T67</xm:sqref>
        </x14:conditionalFormatting>
        <x14:conditionalFormatting xmlns:xm="http://schemas.microsoft.com/office/excel/2006/main">
          <x14:cfRule type="expression" priority="2871" id="{00000000-000E-0000-0200-00009B0A0000}">
            <xm:f>AND('Program targeting'!$I$16&lt;&gt;"Y",NOT(ISBLANK(T68)))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00000000-000E-0000-0200-00009C0A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919" id="{00000000-000E-0000-0200-0000CB0A0000}">
            <xm:f>AND('Program targeting'!$J$16&lt;&gt;"Y",NOT(ISBLANK(T69)))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0000000-000E-0000-0200-0000CC0A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423" id="{00000000-000E-0000-0200-00000B010000}">
            <xm:f>AND('Program targeting'!$H$16&lt;&gt;"Y",NOT(ISBLANK(T7)))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0C01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</xm:sqref>
        </x14:conditionalFormatting>
        <x14:conditionalFormatting xmlns:xm="http://schemas.microsoft.com/office/excel/2006/main">
          <x14:cfRule type="expression" priority="2967" id="{00000000-000E-0000-0200-0000FB0A0000}">
            <xm:f>AND('Program targeting'!$K$16&lt;&gt;"Y",NOT(ISBLANK(T70)))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0000000-000E-0000-0200-0000FC0A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3015" id="{00000000-000E-0000-0200-00002B0B0000}">
            <xm:f>AND('Program targeting'!$L$16&lt;&gt;"Y",NOT(ISBLANK(T71)))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0000000-000E-0000-0200-00002C0B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3063" id="{00000000-000E-0000-0200-00005B0B0000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0000000-000E-0000-0200-00005C0B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3111" id="{00000000-000E-0000-0200-00008B0B0000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00000000-000E-0000-0200-00008C0B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3159" id="{00000000-000E-0000-0200-0000BB0B0000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0000000-000E-0000-0200-0000BC0B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3207" id="{00000000-000E-0000-0200-0000EB0B0000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00000000-000E-0000-0200-0000EC0B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3255" id="{00000000-000E-0000-0200-00001B0C0000}">
            <xm:f>AND('Program targeting'!$G$16&lt;&gt;"Y",NOT(ISBLANK(T78)))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00000000-000E-0000-0200-00001C0C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T78</xm:sqref>
        </x14:conditionalFormatting>
        <x14:conditionalFormatting xmlns:xm="http://schemas.microsoft.com/office/excel/2006/main">
          <x14:cfRule type="expression" priority="3303" id="{00000000-000E-0000-0200-00004B0C0000}">
            <xm:f>AND('Program targeting'!$H$16&lt;&gt;"Y",NOT(ISBLANK(T79)))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00000000-000E-0000-0200-00004C0C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T79</xm:sqref>
        </x14:conditionalFormatting>
        <x14:conditionalFormatting xmlns:xm="http://schemas.microsoft.com/office/excel/2006/main">
          <x14:cfRule type="expression" priority="471" id="{00000000-000E-0000-0200-00003B010000}">
            <xm:f>AND('Program targeting'!$I$16&lt;&gt;"Y",NOT(ISBLANK(T8)))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3C01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351" id="{00000000-000E-0000-0200-00007B0C0000}">
            <xm:f>AND('Program targeting'!$I$16&lt;&gt;"Y",NOT(ISBLANK(T80)))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00000000-000E-0000-0200-00007C0C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3399" id="{00000000-000E-0000-0200-0000AB0C0000}">
            <xm:f>AND('Program targeting'!$J$16&lt;&gt;"Y",NOT(ISBLANK(T81)))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00000000-000E-0000-0200-0000AC0C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3447" id="{00000000-000E-0000-0200-0000DB0C0000}">
            <xm:f>AND('Program targeting'!$K$16&lt;&gt;"Y",NOT(ISBLANK(T82)))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00000000-000E-0000-0200-0000DC0C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3495" id="{00000000-000E-0000-0200-00000B0D0000}">
            <xm:f>AND('Program targeting'!$L$16&lt;&gt;"Y",NOT(ISBLANK(T83)))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00000000-000E-0000-0200-00000C0D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543" id="{00000000-000E-0000-0200-00003B0D0000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00000000-000E-0000-0200-00003C0D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591" id="{00000000-000E-0000-0200-00006B0D0000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0000000-000E-0000-0200-00006C0D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639" id="{00000000-000E-0000-0200-00009B0D0000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00000000-000E-0000-0200-00009C0D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687" id="{00000000-000E-0000-0200-0000CB0D0000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00000000-000E-0000-0200-0000CC0D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519" id="{00000000-000E-0000-0200-00006B010000}">
            <xm:f>AND('Program targeting'!$J$16&lt;&gt;"Y",NOT(ISBLANK(T9)))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6C01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735" id="{00000000-000E-0000-0200-0000FB0D0000}">
            <xm:f>AND('Program targeting'!$G$16&lt;&gt;"Y",NOT(ISBLANK(T90)))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00000000-000E-0000-0200-0000FC0D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T90</xm:sqref>
        </x14:conditionalFormatting>
        <x14:conditionalFormatting xmlns:xm="http://schemas.microsoft.com/office/excel/2006/main">
          <x14:cfRule type="expression" priority="3783" id="{00000000-000E-0000-0200-00002B0E0000}">
            <xm:f>AND('Program targeting'!$H$16&lt;&gt;"Y",NOT(ISBLANK(T91)))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00000000-000E-0000-0200-00002C0E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T91</xm:sqref>
        </x14:conditionalFormatting>
        <x14:conditionalFormatting xmlns:xm="http://schemas.microsoft.com/office/excel/2006/main">
          <x14:cfRule type="expression" priority="3831" id="{00000000-000E-0000-0200-00005B0E0000}">
            <xm:f>AND('Program targeting'!$I$16&lt;&gt;"Y",NOT(ISBLANK(T92)))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00000000-000E-0000-0200-00005C0E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879" id="{00000000-000E-0000-0200-00008B0E0000}">
            <xm:f>AND('Program targeting'!$J$16&lt;&gt;"Y",NOT(ISBLANK(T93)))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00000000-000E-0000-0200-00008C0E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927" id="{00000000-000E-0000-0200-0000BB0E0000}">
            <xm:f>AND('Program targeting'!$K$16&lt;&gt;"Y",NOT(ISBLANK(T94)))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00000000-000E-0000-0200-0000BC0E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975" id="{00000000-000E-0000-0200-0000EB0E0000}">
            <xm:f>AND('Program targeting'!$L$16&lt;&gt;"Y",NOT(ISBLANK(T95)))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00000000-000E-0000-0200-0000EC0E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569" id="{00000000-000E-0000-0200-00009D010000}">
            <xm:f>AND('Program targeting'!$K$17&lt;&gt;"Y",NOT(ISBLANK(U10)))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9E01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617" id="{00000000-000E-0000-0200-0000CD010000}">
            <xm:f>AND('Program targeting'!$L$17&lt;&gt;"Y",NOT(ISBLANK(U11)))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CE01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665" id="{00000000-000E-0000-0200-0000FD010000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FE01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713" id="{00000000-000E-0000-0200-00002D020000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2E02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761" id="{00000000-000E-0000-0200-00005D020000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5E02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809" id="{00000000-000E-0000-0200-00008D020000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0000000-000E-0000-0200-00008E02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857" id="{00000000-000E-0000-0200-0000BD020000}">
            <xm:f>AND('Program targeting'!$G$17&lt;&gt;"Y",NOT(ISBLANK(U18)))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BE02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905" id="{00000000-000E-0000-0200-0000ED020000}">
            <xm:f>AND('Program targeting'!$H$17&lt;&gt;"Y",NOT(ISBLANK(U19)))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EE02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</xm:sqref>
        </x14:conditionalFormatting>
        <x14:conditionalFormatting xmlns:xm="http://schemas.microsoft.com/office/excel/2006/main">
          <x14:cfRule type="expression" priority="185" id="{00000000-000E-0000-0200-00001D000000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1E00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953" id="{00000000-000E-0000-0200-00001D030000}">
            <xm:f>AND('Program targeting'!$I$17&lt;&gt;"Y",NOT(ISBLANK(U20)))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1E03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1001" id="{00000000-000E-0000-0200-00004D030000}">
            <xm:f>AND('Program targeting'!$J$17&lt;&gt;"Y",NOT(ISBLANK(U21)))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4E03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1049" id="{00000000-000E-0000-0200-00007D030000}">
            <xm:f>AND('Program targeting'!$K$17&lt;&gt;"Y",NOT(ISBLANK(U22)))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7E03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1097" id="{00000000-000E-0000-0200-0000AD030000}">
            <xm:f>AND('Program targeting'!$L$17&lt;&gt;"Y",NOT(ISBLANK(U23)))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AE03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1145" id="{00000000-000E-0000-0200-0000DD030000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DE03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1193" id="{00000000-000E-0000-0200-00000D040000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0E04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241" id="{00000000-000E-0000-0200-00003D040000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00000000-000E-0000-0200-00003E04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289" id="{00000000-000E-0000-0200-00006D040000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6E04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233" id="{00000000-000E-0000-0200-00004D000000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4E00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337" id="{00000000-000E-0000-0200-00009D040000}">
            <xm:f>AND('Program targeting'!$G$17&lt;&gt;"Y",NOT(ISBLANK(U30)))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9E04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U30</xm:sqref>
        </x14:conditionalFormatting>
        <x14:conditionalFormatting xmlns:xm="http://schemas.microsoft.com/office/excel/2006/main">
          <x14:cfRule type="expression" priority="1385" id="{00000000-000E-0000-0200-0000CD040000}">
            <xm:f>AND('Program targeting'!$H$17&lt;&gt;"Y",NOT(ISBLANK(U31)))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0000000-000E-0000-0200-0000CE04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U31</xm:sqref>
        </x14:conditionalFormatting>
        <x14:conditionalFormatting xmlns:xm="http://schemas.microsoft.com/office/excel/2006/main">
          <x14:cfRule type="expression" priority="1433" id="{00000000-000E-0000-0200-0000FD040000}">
            <xm:f>AND('Program targeting'!$I$17&lt;&gt;"Y",NOT(ISBLANK(U32)))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FE04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481" id="{00000000-000E-0000-0200-00002D050000}">
            <xm:f>AND('Program targeting'!$J$17&lt;&gt;"Y",NOT(ISBLANK(U33)))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2E05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529" id="{00000000-000E-0000-0200-00005D050000}">
            <xm:f>AND('Program targeting'!$K$17&lt;&gt;"Y",NOT(ISBLANK(U34)))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0000000-000E-0000-0200-00005E05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577" id="{00000000-000E-0000-0200-00008D050000}">
            <xm:f>AND('Program targeting'!$L$17&lt;&gt;"Y",NOT(ISBLANK(U35)))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8E05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625" id="{00000000-000E-0000-0200-0000BD050000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BE05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673" id="{00000000-000E-0000-0200-0000ED050000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00000000-000E-0000-0200-0000EE05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281" id="{00000000-000E-0000-0200-00007D000000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7E00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721" id="{00000000-000E-0000-0200-00001D060000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1E06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769" id="{00000000-000E-0000-0200-00004D060000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4E06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817" id="{00000000-000E-0000-0200-00007D060000}">
            <xm:f>AND('Program targeting'!$G$17&lt;&gt;"Y",NOT(ISBLANK(U42)))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00000000-000E-0000-0200-00007E06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U42</xm:sqref>
        </x14:conditionalFormatting>
        <x14:conditionalFormatting xmlns:xm="http://schemas.microsoft.com/office/excel/2006/main">
          <x14:cfRule type="expression" priority="1865" id="{00000000-000E-0000-0200-0000AD060000}">
            <xm:f>AND('Program targeting'!$H$17&lt;&gt;"Y",NOT(ISBLANK(U43)))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AE06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U43</xm:sqref>
        </x14:conditionalFormatting>
        <x14:conditionalFormatting xmlns:xm="http://schemas.microsoft.com/office/excel/2006/main">
          <x14:cfRule type="expression" priority="1913" id="{00000000-000E-0000-0200-0000DD060000}">
            <xm:f>AND('Program targeting'!$I$17&lt;&gt;"Y",NOT(ISBLANK(U44)))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DE06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961" id="{00000000-000E-0000-0200-00000D070000}">
            <xm:f>AND('Program targeting'!$J$17&lt;&gt;"Y",NOT(ISBLANK(U45)))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00000000-000E-0000-0200-00000E07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2009" id="{00000000-000E-0000-0200-00003D070000}">
            <xm:f>AND('Program targeting'!$K$17&lt;&gt;"Y",NOT(ISBLANK(U46)))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3E07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2057" id="{00000000-000E-0000-0200-00006D070000}">
            <xm:f>AND('Program targeting'!$L$17&lt;&gt;"Y",NOT(ISBLANK(U47)))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6E07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329" id="{00000000-000E-0000-0200-0000AD000000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AE00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2105" id="{00000000-000E-0000-0200-00009D070000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00000000-000E-0000-0200-00009E07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2153" id="{00000000-000E-0000-0200-0000CD070000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CE07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2201" id="{00000000-000E-0000-0200-0000FD070000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FE07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2249" id="{00000000-000E-0000-0200-00002D080000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00000000-000E-0000-0200-00002E08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2297" id="{00000000-000E-0000-0200-00005D080000}">
            <xm:f>AND('Program targeting'!$G$17&lt;&gt;"Y",NOT(ISBLANK(U54)))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5E08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U54</xm:sqref>
        </x14:conditionalFormatting>
        <x14:conditionalFormatting xmlns:xm="http://schemas.microsoft.com/office/excel/2006/main">
          <x14:cfRule type="expression" priority="2345" id="{00000000-000E-0000-0200-00008D080000}">
            <xm:f>AND('Program targeting'!$H$17&lt;&gt;"Y",NOT(ISBLANK(U55)))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0000000-000E-0000-0200-00008E08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U55</xm:sqref>
        </x14:conditionalFormatting>
        <x14:conditionalFormatting xmlns:xm="http://schemas.microsoft.com/office/excel/2006/main">
          <x14:cfRule type="expression" priority="2393" id="{00000000-000E-0000-0200-0000BD080000}">
            <xm:f>AND('Program targeting'!$I$17&lt;&gt;"Y",NOT(ISBLANK(U56)))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0000000-000E-0000-0200-0000BE08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441" id="{00000000-000E-0000-0200-0000ED080000}">
            <xm:f>AND('Program targeting'!$J$17&lt;&gt;"Y",NOT(ISBLANK(U57)))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0000000-000E-0000-0200-0000EE08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489" id="{00000000-000E-0000-0200-00001D090000}">
            <xm:f>AND('Program targeting'!$K$17&lt;&gt;"Y",NOT(ISBLANK(U58)))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00000000-000E-0000-0200-00001E09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537" id="{00000000-000E-0000-0200-00004D090000}">
            <xm:f>AND('Program targeting'!$L$17&lt;&gt;"Y",NOT(ISBLANK(U59)))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00000000-000E-0000-0200-00004E09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377" id="{00000000-000E-0000-0200-0000DD000000}">
            <xm:f>AND('Program targeting'!$G$17&lt;&gt;"Y",NOT(ISBLANK(U6)))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DE00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</xm:sqref>
        </x14:conditionalFormatting>
        <x14:conditionalFormatting xmlns:xm="http://schemas.microsoft.com/office/excel/2006/main">
          <x14:cfRule type="expression" priority="2585" id="{00000000-000E-0000-0200-00007D090000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00000000-000E-0000-0200-00007E09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633" id="{00000000-000E-0000-0200-0000AD090000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00000000-000E-0000-0200-0000AE09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681" id="{00000000-000E-0000-0200-0000DD090000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0000000-000E-0000-0200-0000DE09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729" id="{00000000-000E-0000-0200-00000D0A0000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00000000-000E-0000-0200-00000E0A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777" id="{00000000-000E-0000-0200-00003D0A0000}">
            <xm:f>AND('Program targeting'!$G$17&lt;&gt;"Y",NOT(ISBLANK(U66)))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00000000-000E-0000-0200-00003E0A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U66</xm:sqref>
        </x14:conditionalFormatting>
        <x14:conditionalFormatting xmlns:xm="http://schemas.microsoft.com/office/excel/2006/main">
          <x14:cfRule type="expression" priority="2825" id="{00000000-000E-0000-0200-00006D0A0000}">
            <xm:f>AND('Program targeting'!$H$17&lt;&gt;"Y",NOT(ISBLANK(U67)))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00000000-000E-0000-0200-00006E0A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U67</xm:sqref>
        </x14:conditionalFormatting>
        <x14:conditionalFormatting xmlns:xm="http://schemas.microsoft.com/office/excel/2006/main">
          <x14:cfRule type="expression" priority="2873" id="{00000000-000E-0000-0200-00009D0A0000}">
            <xm:f>AND('Program targeting'!$I$17&lt;&gt;"Y",NOT(ISBLANK(U68)))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00000000-000E-0000-0200-00009E0A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921" id="{00000000-000E-0000-0200-0000CD0A0000}">
            <xm:f>AND('Program targeting'!$J$17&lt;&gt;"Y",NOT(ISBLANK(U69)))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0000000-000E-0000-0200-0000CE0A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425" id="{00000000-000E-0000-0200-00000D010000}">
            <xm:f>AND('Program targeting'!$H$17&lt;&gt;"Y",NOT(ISBLANK(U7)))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0E01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</xm:sqref>
        </x14:conditionalFormatting>
        <x14:conditionalFormatting xmlns:xm="http://schemas.microsoft.com/office/excel/2006/main">
          <x14:cfRule type="expression" priority="2969" id="{00000000-000E-0000-0200-0000FD0A0000}">
            <xm:f>AND('Program targeting'!$K$17&lt;&gt;"Y",NOT(ISBLANK(U70)))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00000000-000E-0000-0200-0000FE0A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3017" id="{00000000-000E-0000-0200-00002D0B0000}">
            <xm:f>AND('Program targeting'!$L$17&lt;&gt;"Y",NOT(ISBLANK(U71)))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0000000-000E-0000-0200-00002E0B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3065" id="{00000000-000E-0000-0200-00005D0B0000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0000000-000E-0000-0200-00005E0B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3113" id="{00000000-000E-0000-0200-00008D0B0000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0000000-000E-0000-0200-00008E0B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3161" id="{00000000-000E-0000-0200-0000BD0B0000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00000000-000E-0000-0200-0000BE0B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3209" id="{00000000-000E-0000-0200-0000ED0B0000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000000-000E-0000-0200-0000EE0B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3257" id="{00000000-000E-0000-0200-00001D0C0000}">
            <xm:f>AND('Program targeting'!$G$17&lt;&gt;"Y",NOT(ISBLANK(U78)))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0000000-000E-0000-0200-00001E0C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U78</xm:sqref>
        </x14:conditionalFormatting>
        <x14:conditionalFormatting xmlns:xm="http://schemas.microsoft.com/office/excel/2006/main">
          <x14:cfRule type="expression" priority="3305" id="{00000000-000E-0000-0200-00004D0C0000}">
            <xm:f>AND('Program targeting'!$H$17&lt;&gt;"Y",NOT(ISBLANK(U79)))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00000000-000E-0000-0200-00004E0C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U79</xm:sqref>
        </x14:conditionalFormatting>
        <x14:conditionalFormatting xmlns:xm="http://schemas.microsoft.com/office/excel/2006/main">
          <x14:cfRule type="expression" priority="473" id="{00000000-000E-0000-0200-00003D010000}">
            <xm:f>AND('Program targeting'!$I$17&lt;&gt;"Y",NOT(ISBLANK(U8)))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3E01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353" id="{00000000-000E-0000-0200-00007D0C0000}">
            <xm:f>AND('Program targeting'!$I$17&lt;&gt;"Y",NOT(ISBLANK(U80)))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00000000-000E-0000-0200-00007E0C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3401" id="{00000000-000E-0000-0200-0000AD0C0000}">
            <xm:f>AND('Program targeting'!$J$17&lt;&gt;"Y",NOT(ISBLANK(U81)))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00000000-000E-0000-0200-0000AE0C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3449" id="{00000000-000E-0000-0200-0000DD0C0000}">
            <xm:f>AND('Program targeting'!$K$17&lt;&gt;"Y",NOT(ISBLANK(U82)))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00000000-000E-0000-0200-0000DE0C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3497" id="{00000000-000E-0000-0200-00000D0D0000}">
            <xm:f>AND('Program targeting'!$L$17&lt;&gt;"Y",NOT(ISBLANK(U83)))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0000000-000E-0000-0200-00000E0D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545" id="{00000000-000E-0000-0200-00003D0D0000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0000000-000E-0000-0200-00003E0D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593" id="{00000000-000E-0000-0200-00006D0D0000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00000-000E-0000-0200-00006E0D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641" id="{00000000-000E-0000-0200-00009D0D0000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00000000-000E-0000-0200-00009E0D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U88:U95</xm:sqref>
        </x14:conditionalFormatting>
        <x14:conditionalFormatting xmlns:xm="http://schemas.microsoft.com/office/excel/2006/main">
          <x14:cfRule type="expression" priority="3689" id="{00000000-000E-0000-0200-0000CD0D0000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00000000-000E-0000-0200-0000CE0D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521" id="{00000000-000E-0000-0200-00006D010000}">
            <xm:f>AND('Program targeting'!$J$17&lt;&gt;"Y",NOT(ISBLANK(U9)))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6E01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737" id="{00000000-000E-0000-0200-0000FD0D0000}">
            <xm:f>AND('Program targeting'!$G$17&lt;&gt;"Y",NOT(ISBLANK(U90)))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00000000-000E-0000-0200-0000FE0D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U90</xm:sqref>
        </x14:conditionalFormatting>
        <x14:conditionalFormatting xmlns:xm="http://schemas.microsoft.com/office/excel/2006/main">
          <x14:cfRule type="expression" priority="3785" id="{00000000-000E-0000-0200-00002D0E0000}">
            <xm:f>AND('Program targeting'!$H$17&lt;&gt;"Y",NOT(ISBLANK(U91)))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00000000-000E-0000-0200-00002E0E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U91</xm:sqref>
        </x14:conditionalFormatting>
        <x14:conditionalFormatting xmlns:xm="http://schemas.microsoft.com/office/excel/2006/main">
          <x14:cfRule type="expression" priority="3833" id="{00000000-000E-0000-0200-00005D0E0000}">
            <xm:f>AND('Program targeting'!$I$17&lt;&gt;"Y",NOT(ISBLANK(U92)))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00000000-000E-0000-0200-00005E0E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881" id="{00000000-000E-0000-0200-00008D0E0000}">
            <xm:f>AND('Program targeting'!$J$17&lt;&gt;"Y",NOT(ISBLANK(U93)))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00000000-000E-0000-0200-00008E0E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929" id="{00000000-000E-0000-0200-0000BD0E0000}">
            <xm:f>AND('Program targeting'!$K$17&lt;&gt;"Y",NOT(ISBLANK(U94)))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00000000-000E-0000-0200-0000BE0E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977" id="{00000000-000E-0000-0200-0000ED0E0000}">
            <xm:f>AND('Program targeting'!$L$17&lt;&gt;"Y",NOT(ISBLANK(U95)))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00000000-000E-0000-0200-0000EE0E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571" id="{00000000-000E-0000-0200-00009F010000}">
            <xm:f>AND('Program targeting'!$K$18&lt;&gt;"Y",NOT(ISBLANK(V10)))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A001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619" id="{00000000-000E-0000-0200-0000CF010000}">
            <xm:f>AND('Program targeting'!$L$18&lt;&gt;"Y",NOT(ISBLANK(V11)))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D001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667" id="{00000000-000E-0000-0200-0000FF010000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0002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715" id="{00000000-000E-0000-0200-00002F020000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3002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763" id="{00000000-000E-0000-0200-00005F020000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6002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811" id="{00000000-000E-0000-0200-00008F020000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9002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859" id="{00000000-000E-0000-0200-0000BF020000}">
            <xm:f>AND('Program targeting'!$G$18&lt;&gt;"Y",NOT(ISBLANK(V18)))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C002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907" id="{00000000-000E-0000-0200-0000EF020000}">
            <xm:f>AND('Program targeting'!$H$18&lt;&gt;"Y",NOT(ISBLANK(V19)))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F002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</xm:sqref>
        </x14:conditionalFormatting>
        <x14:conditionalFormatting xmlns:xm="http://schemas.microsoft.com/office/excel/2006/main">
          <x14:cfRule type="expression" priority="187" id="{00000000-000E-0000-0200-00001F000000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2000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955" id="{00000000-000E-0000-0200-00001F030000}">
            <xm:f>AND('Program targeting'!$I$18&lt;&gt;"Y",NOT(ISBLANK(V20)))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2003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1003" id="{00000000-000E-0000-0200-00004F030000}">
            <xm:f>AND('Program targeting'!$J$18&lt;&gt;"Y",NOT(ISBLANK(V21)))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5003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1051" id="{00000000-000E-0000-0200-00007F030000}">
            <xm:f>AND('Program targeting'!$K$18&lt;&gt;"Y",NOT(ISBLANK(V22)))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8003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1099" id="{00000000-000E-0000-0200-0000AF030000}">
            <xm:f>AND('Program targeting'!$L$18&lt;&gt;"Y",NOT(ISBLANK(V23)))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B003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1147" id="{00000000-000E-0000-0200-0000DF030000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E003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1195" id="{00000000-000E-0000-0200-00000F040000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1004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243" id="{00000000-000E-0000-0200-00003F040000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4004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291" id="{00000000-000E-0000-0200-00006F040000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7004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235" id="{00000000-000E-0000-0200-00004F000000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5000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339" id="{00000000-000E-0000-0200-00009F040000}">
            <xm:f>AND('Program targeting'!$G$18&lt;&gt;"Y",NOT(ISBLANK(V30)))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A004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V30</xm:sqref>
        </x14:conditionalFormatting>
        <x14:conditionalFormatting xmlns:xm="http://schemas.microsoft.com/office/excel/2006/main">
          <x14:cfRule type="expression" priority="1387" id="{00000000-000E-0000-0200-0000CF040000}">
            <xm:f>AND('Program targeting'!$H$18&lt;&gt;"Y",NOT(ISBLANK(V31)))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D004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V31</xm:sqref>
        </x14:conditionalFormatting>
        <x14:conditionalFormatting xmlns:xm="http://schemas.microsoft.com/office/excel/2006/main">
          <x14:cfRule type="expression" priority="1435" id="{00000000-000E-0000-0200-0000FF040000}">
            <xm:f>AND('Program targeting'!$I$18&lt;&gt;"Y",NOT(ISBLANK(V32)))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0005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483" id="{00000000-000E-0000-0200-00002F050000}">
            <xm:f>AND('Program targeting'!$J$18&lt;&gt;"Y",NOT(ISBLANK(V33)))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3005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531" id="{00000000-000E-0000-0200-00005F050000}">
            <xm:f>AND('Program targeting'!$K$18&lt;&gt;"Y",NOT(ISBLANK(V34)))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6005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579" id="{00000000-000E-0000-0200-00008F050000}">
            <xm:f>AND('Program targeting'!$L$18&lt;&gt;"Y",NOT(ISBLANK(V35)))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9005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627" id="{00000000-000E-0000-0200-0000BF050000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C005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675" id="{00000000-000E-0000-0200-0000EF050000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F005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283" id="{00000000-000E-0000-0200-00007F000000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8000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723" id="{00000000-000E-0000-0200-00001F060000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2006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771" id="{00000000-000E-0000-0200-00004F060000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5006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819" id="{00000000-000E-0000-0200-00007F060000}">
            <xm:f>AND('Program targeting'!$G$18&lt;&gt;"Y",NOT(ISBLANK(V42)))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8006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V42</xm:sqref>
        </x14:conditionalFormatting>
        <x14:conditionalFormatting xmlns:xm="http://schemas.microsoft.com/office/excel/2006/main">
          <x14:cfRule type="expression" priority="1867" id="{00000000-000E-0000-0200-0000AF060000}">
            <xm:f>AND('Program targeting'!$H$18&lt;&gt;"Y",NOT(ISBLANK(V43)))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B006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V43</xm:sqref>
        </x14:conditionalFormatting>
        <x14:conditionalFormatting xmlns:xm="http://schemas.microsoft.com/office/excel/2006/main">
          <x14:cfRule type="expression" priority="1915" id="{00000000-000E-0000-0200-0000DF060000}">
            <xm:f>AND('Program targeting'!$I$18&lt;&gt;"Y",NOT(ISBLANK(V44)))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E006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963" id="{00000000-000E-0000-0200-00000F070000}">
            <xm:f>AND('Program targeting'!$J$18&lt;&gt;"Y",NOT(ISBLANK(V45)))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1007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2011" id="{00000000-000E-0000-0200-00003F070000}">
            <xm:f>AND('Program targeting'!$K$18&lt;&gt;"Y",NOT(ISBLANK(V46)))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4007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2059" id="{00000000-000E-0000-0200-00006F070000}">
            <xm:f>AND('Program targeting'!$L$18&lt;&gt;"Y",NOT(ISBLANK(V47)))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7007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331" id="{00000000-000E-0000-0200-0000AF000000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B000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2107" id="{00000000-000E-0000-0200-00009F070000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A007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2155" id="{00000000-000E-0000-0200-0000CF070000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D007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2203" id="{00000000-000E-0000-0200-0000FF070000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0008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2251" id="{00000000-000E-0000-0200-00002F080000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3008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2299" id="{00000000-000E-0000-0200-00005F080000}">
            <xm:f>AND('Program targeting'!$G$18&lt;&gt;"Y",NOT(ISBLANK(V54)))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6008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V54</xm:sqref>
        </x14:conditionalFormatting>
        <x14:conditionalFormatting xmlns:xm="http://schemas.microsoft.com/office/excel/2006/main">
          <x14:cfRule type="expression" priority="2347" id="{00000000-000E-0000-0200-00008F080000}">
            <xm:f>AND('Program targeting'!$H$18&lt;&gt;"Y",NOT(ISBLANK(V55)))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0000000-000E-0000-0200-00009008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V55</xm:sqref>
        </x14:conditionalFormatting>
        <x14:conditionalFormatting xmlns:xm="http://schemas.microsoft.com/office/excel/2006/main">
          <x14:cfRule type="expression" priority="2395" id="{00000000-000E-0000-0200-0000BF080000}">
            <xm:f>AND('Program targeting'!$I$18&lt;&gt;"Y",NOT(ISBLANK(V56)))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00000000-000E-0000-0200-0000C008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443" id="{00000000-000E-0000-0200-0000EF080000}">
            <xm:f>AND('Program targeting'!$J$18&lt;&gt;"Y",NOT(ISBLANK(V57)))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00000000-000E-0000-0200-0000F008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491" id="{00000000-000E-0000-0200-00001F090000}">
            <xm:f>AND('Program targeting'!$K$18&lt;&gt;"Y",NOT(ISBLANK(V58)))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0000000-000E-0000-0200-00002009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539" id="{00000000-000E-0000-0200-00004F090000}">
            <xm:f>AND('Program targeting'!$L$18&lt;&gt;"Y",NOT(ISBLANK(V59)))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0000000-000E-0000-0200-00005009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379" id="{00000000-000E-0000-0200-0000DF000000}">
            <xm:f>AND('Program targeting'!$G$18&lt;&gt;"Y",NOT(ISBLANK(V6)))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E000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</xm:sqref>
        </x14:conditionalFormatting>
        <x14:conditionalFormatting xmlns:xm="http://schemas.microsoft.com/office/excel/2006/main">
          <x14:cfRule type="expression" priority="2587" id="{00000000-000E-0000-0200-00007F090000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00000000-000E-0000-0200-00008009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635" id="{00000000-000E-0000-0200-0000AF090000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00000000-000E-0000-0200-0000B009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683" id="{00000000-000E-0000-0200-0000DF090000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00000000-000E-0000-0200-0000E009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731" id="{00000000-000E-0000-0200-00000F0A0000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00000000-000E-0000-0200-0000100A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779" id="{00000000-000E-0000-0200-00003F0A0000}">
            <xm:f>AND('Program targeting'!$G$18&lt;&gt;"Y",NOT(ISBLANK(V66)))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00000000-000E-0000-0200-0000400A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V66</xm:sqref>
        </x14:conditionalFormatting>
        <x14:conditionalFormatting xmlns:xm="http://schemas.microsoft.com/office/excel/2006/main">
          <x14:cfRule type="expression" priority="2827" id="{00000000-000E-0000-0200-00006F0A0000}">
            <xm:f>AND('Program targeting'!$H$18&lt;&gt;"Y",NOT(ISBLANK(V67)))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00000000-000E-0000-0200-0000700A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V67</xm:sqref>
        </x14:conditionalFormatting>
        <x14:conditionalFormatting xmlns:xm="http://schemas.microsoft.com/office/excel/2006/main">
          <x14:cfRule type="expression" priority="2875" id="{00000000-000E-0000-0200-00009F0A0000}">
            <xm:f>AND('Program targeting'!$I$18&lt;&gt;"Y",NOT(ISBLANK(V68)))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00000000-000E-0000-0200-0000A00A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923" id="{00000000-000E-0000-0200-0000CF0A0000}">
            <xm:f>AND('Program targeting'!$J$18&lt;&gt;"Y",NOT(ISBLANK(V69)))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00000000-000E-0000-0200-0000D00A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427" id="{00000000-000E-0000-0200-00000F010000}">
            <xm:f>AND('Program targeting'!$H$18&lt;&gt;"Y",NOT(ISBLANK(V7)))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1001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</xm:sqref>
        </x14:conditionalFormatting>
        <x14:conditionalFormatting xmlns:xm="http://schemas.microsoft.com/office/excel/2006/main">
          <x14:cfRule type="expression" priority="2971" id="{00000000-000E-0000-0200-0000FF0A0000}">
            <xm:f>AND('Program targeting'!$K$18&lt;&gt;"Y",NOT(ISBLANK(V70)))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00000000-000E-0000-0200-0000000B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3019" id="{00000000-000E-0000-0200-00002F0B0000}">
            <xm:f>AND('Program targeting'!$L$18&lt;&gt;"Y",NOT(ISBLANK(V71)))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00000000-000E-0000-0200-0000300B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3067" id="{00000000-000E-0000-0200-00005F0B0000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00000000-000E-0000-0200-0000600B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3115" id="{00000000-000E-0000-0200-00008F0B0000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00000000-000E-0000-0200-0000900B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3163" id="{00000000-000E-0000-0200-0000BF0B0000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00000000-000E-0000-0200-0000C00B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3211" id="{00000000-000E-0000-0200-0000EF0B0000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00000000-000E-0000-0200-0000F00B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3259" id="{00000000-000E-0000-0200-00001F0C0000}">
            <xm:f>AND('Program targeting'!$G$18&lt;&gt;"Y",NOT(ISBLANK(V78)))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00000000-000E-0000-0200-0000200C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V78</xm:sqref>
        </x14:conditionalFormatting>
        <x14:conditionalFormatting xmlns:xm="http://schemas.microsoft.com/office/excel/2006/main">
          <x14:cfRule type="expression" priority="3307" id="{00000000-000E-0000-0200-00004F0C0000}">
            <xm:f>AND('Program targeting'!$H$18&lt;&gt;"Y",NOT(ISBLANK(V79)))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00000000-000E-0000-0200-0000500C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V79</xm:sqref>
        </x14:conditionalFormatting>
        <x14:conditionalFormatting xmlns:xm="http://schemas.microsoft.com/office/excel/2006/main">
          <x14:cfRule type="expression" priority="475" id="{00000000-000E-0000-0200-00003F010000}">
            <xm:f>AND('Program targeting'!$I$18&lt;&gt;"Y",NOT(ISBLANK(V8)))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4001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355" id="{00000000-000E-0000-0200-00007F0C0000}">
            <xm:f>AND('Program targeting'!$I$18&lt;&gt;"Y",NOT(ISBLANK(V80)))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00000000-000E-0000-0200-0000800C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3403" id="{00000000-000E-0000-0200-0000AF0C0000}">
            <xm:f>AND('Program targeting'!$J$18&lt;&gt;"Y",NOT(ISBLANK(V81)))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0000000-000E-0000-0200-0000B00C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3451" id="{00000000-000E-0000-0200-0000DF0C0000}">
            <xm:f>AND('Program targeting'!$K$18&lt;&gt;"Y",NOT(ISBLANK(V82)))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00000000-000E-0000-0200-0000E00C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499" id="{00000000-000E-0000-0200-00000F0D0000}">
            <xm:f>AND('Program targeting'!$L$18&lt;&gt;"Y",NOT(ISBLANK(V83)))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00000000-000E-0000-0200-0000100D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547" id="{00000000-000E-0000-0200-00003F0D0000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0000000-000E-0000-0200-0000400D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595" id="{00000000-000E-0000-0200-00006F0D0000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00000000-000E-0000-0200-0000700D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643" id="{00000000-000E-0000-0200-00009F0D0000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00000000-000E-0000-0200-0000A00D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V88:V95</xm:sqref>
        </x14:conditionalFormatting>
        <x14:conditionalFormatting xmlns:xm="http://schemas.microsoft.com/office/excel/2006/main">
          <x14:cfRule type="expression" priority="3691" id="{00000000-000E-0000-0200-0000CF0D0000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00000000-000E-0000-0200-0000D00D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523" id="{00000000-000E-0000-0200-00006F010000}">
            <xm:f>AND('Program targeting'!$J$18&lt;&gt;"Y",NOT(ISBLANK(V9)))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7001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739" id="{00000000-000E-0000-0200-0000FF0D0000}">
            <xm:f>AND('Program targeting'!$G$18&lt;&gt;"Y",NOT(ISBLANK(V90)))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00000000-000E-0000-0200-0000000E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V90</xm:sqref>
        </x14:conditionalFormatting>
        <x14:conditionalFormatting xmlns:xm="http://schemas.microsoft.com/office/excel/2006/main">
          <x14:cfRule type="expression" priority="3787" id="{00000000-000E-0000-0200-00002F0E0000}">
            <xm:f>AND('Program targeting'!$H$18&lt;&gt;"Y",NOT(ISBLANK(V91)))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00000000-000E-0000-0200-0000300E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V91</xm:sqref>
        </x14:conditionalFormatting>
        <x14:conditionalFormatting xmlns:xm="http://schemas.microsoft.com/office/excel/2006/main">
          <x14:cfRule type="expression" priority="3835" id="{00000000-000E-0000-0200-00005F0E0000}">
            <xm:f>AND('Program targeting'!$I$18&lt;&gt;"Y",NOT(ISBLANK(V92)))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0000000-000E-0000-0200-0000600E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883" id="{00000000-000E-0000-0200-00008F0E0000}">
            <xm:f>AND('Program targeting'!$J$18&lt;&gt;"Y",NOT(ISBLANK(V93)))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00000000-000E-0000-0200-0000900E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931" id="{00000000-000E-0000-0200-0000BF0E0000}">
            <xm:f>AND('Program targeting'!$K$18&lt;&gt;"Y",NOT(ISBLANK(V94)))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0000000-000E-0000-0200-0000C00E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979" id="{00000000-000E-0000-0200-0000EF0E0000}">
            <xm:f>AND('Program targeting'!$L$18&lt;&gt;"Y",NOT(ISBLANK(V95)))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00000000-000E-0000-0200-0000F00E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573" id="{00000000-000E-0000-0200-0000A1010000}">
            <xm:f>AND('Program targeting'!$K$19&lt;&gt;"Y",NOT(ISBLANK(W10)))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A201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621" id="{00000000-000E-0000-0200-0000D1010000}">
            <xm:f>AND('Program targeting'!$L$19&lt;&gt;"Y",NOT(ISBLANK(W11)))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D201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669" id="{00000000-000E-0000-0200-000001020000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0202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717" id="{00000000-000E-0000-0200-000031020000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3202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765" id="{00000000-000E-0000-0200-000061020000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6202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813" id="{00000000-000E-0000-0200-000091020000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9202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861" id="{00000000-000E-0000-0200-0000C1020000}">
            <xm:f>AND('Program targeting'!$G$19&lt;&gt;"Y",NOT(ISBLANK(W18)))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C202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909" id="{00000000-000E-0000-0200-0000F1020000}">
            <xm:f>AND('Program targeting'!$H$19&lt;&gt;"Y",NOT(ISBLANK(W19)))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F202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</xm:sqref>
        </x14:conditionalFormatting>
        <x14:conditionalFormatting xmlns:xm="http://schemas.microsoft.com/office/excel/2006/main">
          <x14:cfRule type="expression" priority="189" id="{00000000-000E-0000-0200-000021000000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2200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957" id="{00000000-000E-0000-0200-000021030000}">
            <xm:f>AND('Program targeting'!$I$19&lt;&gt;"Y",NOT(ISBLANK(W20)))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2203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1005" id="{00000000-000E-0000-0200-000051030000}">
            <xm:f>AND('Program targeting'!$J$19&lt;&gt;"Y",NOT(ISBLANK(W21)))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5203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1053" id="{00000000-000E-0000-0200-000081030000}">
            <xm:f>AND('Program targeting'!$K$19&lt;&gt;"Y",NOT(ISBLANK(W22)))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8203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1101" id="{00000000-000E-0000-0200-0000B1030000}">
            <xm:f>AND('Program targeting'!$L$19&lt;&gt;"Y",NOT(ISBLANK(W23)))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B203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1149" id="{00000000-000E-0000-0200-0000E1030000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E203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1197" id="{00000000-000E-0000-0200-000011040000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1204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245" id="{00000000-000E-0000-0200-000041040000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4204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293" id="{00000000-000E-0000-0200-000071040000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7204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237" id="{00000000-000E-0000-0200-000051000000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5200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341" id="{00000000-000E-0000-0200-0000A1040000}">
            <xm:f>AND('Program targeting'!$G$19&lt;&gt;"Y",NOT(ISBLANK(W30)))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A204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W30</xm:sqref>
        </x14:conditionalFormatting>
        <x14:conditionalFormatting xmlns:xm="http://schemas.microsoft.com/office/excel/2006/main">
          <x14:cfRule type="expression" priority="1389" id="{00000000-000E-0000-0200-0000D1040000}">
            <xm:f>AND('Program targeting'!$H$19&lt;&gt;"Y",NOT(ISBLANK(W31)))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D204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W31</xm:sqref>
        </x14:conditionalFormatting>
        <x14:conditionalFormatting xmlns:xm="http://schemas.microsoft.com/office/excel/2006/main">
          <x14:cfRule type="expression" priority="1437" id="{00000000-000E-0000-0200-000001050000}">
            <xm:f>AND('Program targeting'!$I$19&lt;&gt;"Y",NOT(ISBLANK(W32)))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0205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485" id="{00000000-000E-0000-0200-000031050000}">
            <xm:f>AND('Program targeting'!$J$19&lt;&gt;"Y",NOT(ISBLANK(W33)))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3205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533" id="{00000000-000E-0000-0200-000061050000}">
            <xm:f>AND('Program targeting'!$K$19&lt;&gt;"Y",NOT(ISBLANK(W34)))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6205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581" id="{00000000-000E-0000-0200-000091050000}">
            <xm:f>AND('Program targeting'!$L$19&lt;&gt;"Y",NOT(ISBLANK(W35)))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9205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629" id="{00000000-000E-0000-0200-0000C1050000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C205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677" id="{00000000-000E-0000-0200-0000F1050000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F205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285" id="{00000000-000E-0000-0200-000081000000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8200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725" id="{00000000-000E-0000-0200-000021060000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2206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773" id="{00000000-000E-0000-0200-000051060000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5206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821" id="{00000000-000E-0000-0200-000081060000}">
            <xm:f>AND('Program targeting'!$G$19&lt;&gt;"Y",NOT(ISBLANK(W42)))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8206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W42</xm:sqref>
        </x14:conditionalFormatting>
        <x14:conditionalFormatting xmlns:xm="http://schemas.microsoft.com/office/excel/2006/main">
          <x14:cfRule type="expression" priority="1869" id="{00000000-000E-0000-0200-0000B1060000}">
            <xm:f>AND('Program targeting'!$H$19&lt;&gt;"Y",NOT(ISBLANK(W43)))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B206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W43</xm:sqref>
        </x14:conditionalFormatting>
        <x14:conditionalFormatting xmlns:xm="http://schemas.microsoft.com/office/excel/2006/main">
          <x14:cfRule type="expression" priority="1917" id="{00000000-000E-0000-0200-0000E1060000}">
            <xm:f>AND('Program targeting'!$I$19&lt;&gt;"Y",NOT(ISBLANK(W44)))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E206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965" id="{00000000-000E-0000-0200-000011070000}">
            <xm:f>AND('Program targeting'!$J$19&lt;&gt;"Y",NOT(ISBLANK(W45)))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1207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2013" id="{00000000-000E-0000-0200-000041070000}">
            <xm:f>AND('Program targeting'!$K$19&lt;&gt;"Y",NOT(ISBLANK(W46)))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4207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2061" id="{00000000-000E-0000-0200-000071070000}">
            <xm:f>AND('Program targeting'!$L$19&lt;&gt;"Y",NOT(ISBLANK(W47)))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7207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333" id="{00000000-000E-0000-0200-0000B1000000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B200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2109" id="{00000000-000E-0000-0200-0000A1070000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A207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2157" id="{00000000-000E-0000-0200-0000D107000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D207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2205" id="{00000000-000E-0000-0200-000001080000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0208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2253" id="{00000000-000E-0000-0200-000031080000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3208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2301" id="{00000000-000E-0000-0200-000061080000}">
            <xm:f>AND('Program targeting'!$G$19&lt;&gt;"Y",NOT(ISBLANK(W54)))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6208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W54</xm:sqref>
        </x14:conditionalFormatting>
        <x14:conditionalFormatting xmlns:xm="http://schemas.microsoft.com/office/excel/2006/main">
          <x14:cfRule type="expression" priority="2349" id="{00000000-000E-0000-0200-000091080000}">
            <xm:f>AND('Program targeting'!$H$19&lt;&gt;"Y",NOT(ISBLANK(W55)))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00000000-000E-0000-0200-00009208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W55</xm:sqref>
        </x14:conditionalFormatting>
        <x14:conditionalFormatting xmlns:xm="http://schemas.microsoft.com/office/excel/2006/main">
          <x14:cfRule type="expression" priority="2397" id="{00000000-000E-0000-0200-0000C1080000}">
            <xm:f>AND('Program targeting'!$I$19&lt;&gt;"Y",NOT(ISBLANK(W56)))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00000000-000E-0000-0200-0000C208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445" id="{00000000-000E-0000-0200-0000F1080000}">
            <xm:f>AND('Program targeting'!$J$19&lt;&gt;"Y",NOT(ISBLANK(W57)))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00000000-000E-0000-0200-0000F208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493" id="{00000000-000E-0000-0200-000021090000}">
            <xm:f>AND('Program targeting'!$K$19&lt;&gt;"Y",NOT(ISBLANK(W58)))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0000000-000E-0000-0200-00002209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541" id="{00000000-000E-0000-0200-000051090000}">
            <xm:f>AND('Program targeting'!$L$19&lt;&gt;"Y",NOT(ISBLANK(W59)))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00000000-000E-0000-0200-00005209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381" id="{00000000-000E-0000-0200-0000E1000000}">
            <xm:f>AND('Program targeting'!$G$19&lt;&gt;"Y",NOT(ISBLANK(W6)))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E200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</xm:sqref>
        </x14:conditionalFormatting>
        <x14:conditionalFormatting xmlns:xm="http://schemas.microsoft.com/office/excel/2006/main">
          <x14:cfRule type="expression" priority="2589" id="{00000000-000E-0000-0200-000081090000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00000000-000E-0000-0200-00008209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637" id="{00000000-000E-0000-0200-0000B1090000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0000000-000E-0000-0200-0000B209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685" id="{00000000-000E-0000-0200-0000E1090000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00000000-000E-0000-0200-0000E209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429" id="{00000000-000E-0000-0200-000011010000}">
            <xm:f>AND('Program targeting'!$H$19&lt;&gt;"Y",NOT(ISBLANK(W7)))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1201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</xm:sqref>
        </x14:conditionalFormatting>
        <x14:conditionalFormatting xmlns:xm="http://schemas.microsoft.com/office/excel/2006/main">
          <x14:cfRule type="expression" priority="3069" id="{00000000-000E-0000-0200-0000610B0000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00000000-000E-0000-0200-0000620B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3117" id="{00000000-000E-0000-0200-0000910B0000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00000000-000E-0000-0200-0000920B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3165" id="{00000000-000E-0000-0200-0000C10B0000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00000000-000E-0000-0200-0000C20B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3213" id="{00000000-000E-0000-0200-0000F10B0000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0000000-000E-0000-0200-0000F20B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3261" id="{00000000-000E-0000-0200-0000210C0000}">
            <xm:f>AND('Program targeting'!$G$19&lt;&gt;"Y",NOT(ISBLANK(W78)))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00000000-000E-0000-0200-0000220C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W78</xm:sqref>
        </x14:conditionalFormatting>
        <x14:conditionalFormatting xmlns:xm="http://schemas.microsoft.com/office/excel/2006/main">
          <x14:cfRule type="expression" priority="3309" id="{00000000-000E-0000-0200-0000510C0000}">
            <xm:f>AND('Program targeting'!$H$19&lt;&gt;"Y",NOT(ISBLANK(W79)))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00000000-000E-0000-0200-0000520C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W79</xm:sqref>
        </x14:conditionalFormatting>
        <x14:conditionalFormatting xmlns:xm="http://schemas.microsoft.com/office/excel/2006/main">
          <x14:cfRule type="expression" priority="477" id="{00000000-000E-0000-0200-000041010000}">
            <xm:f>AND('Program targeting'!$I$19&lt;&gt;"Y",NOT(ISBLANK(W8)))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4201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357" id="{00000000-000E-0000-0200-0000810C0000}">
            <xm:f>AND('Program targeting'!$I$19&lt;&gt;"Y",NOT(ISBLANK(W80)))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0000000-000E-0000-0200-0000820C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3405" id="{00000000-000E-0000-0200-0000B10C0000}">
            <xm:f>AND('Program targeting'!$J$19&lt;&gt;"Y",NOT(ISBLANK(W81)))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00000000-000E-0000-0200-0000B20C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3453" id="{00000000-000E-0000-0200-0000E10C0000}">
            <xm:f>AND('Program targeting'!$K$19&lt;&gt;"Y",NOT(ISBLANK(W82)))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00000000-000E-0000-0200-0000E20C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501" id="{00000000-000E-0000-0200-0000110D0000}">
            <xm:f>AND('Program targeting'!$L$19&lt;&gt;"Y",NOT(ISBLANK(W83)))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00000000-000E-0000-0200-0000120D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549" id="{00000000-000E-0000-0200-0000410D0000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00000000-000E-0000-0200-0000420D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597" id="{00000000-000E-0000-0200-0000710D0000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00000000-000E-0000-0200-0000720D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645" id="{00000000-000E-0000-0200-0000A10D0000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00000000-000E-0000-0200-0000A20D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693" id="{00000000-000E-0000-0200-0000D10D0000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00000000-000E-0000-0200-0000D20D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525" id="{00000000-000E-0000-0200-000071010000}">
            <xm:f>AND('Program targeting'!$J$19&lt;&gt;"Y",NOT(ISBLANK(W9)))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7201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741" id="{00000000-000E-0000-0200-0000010E0000}">
            <xm:f>AND('Program targeting'!$G$19&lt;&gt;"Y",NOT(ISBLANK(W90)))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00000000-000E-0000-0200-0000020E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W90</xm:sqref>
        </x14:conditionalFormatting>
        <x14:conditionalFormatting xmlns:xm="http://schemas.microsoft.com/office/excel/2006/main">
          <x14:cfRule type="expression" priority="3789" id="{00000000-000E-0000-0200-0000310E0000}">
            <xm:f>AND('Program targeting'!$H$19&lt;&gt;"Y",NOT(ISBLANK(W91)))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0000000-000E-0000-0200-0000320E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W91</xm:sqref>
        </x14:conditionalFormatting>
        <x14:conditionalFormatting xmlns:xm="http://schemas.microsoft.com/office/excel/2006/main">
          <x14:cfRule type="expression" priority="3837" id="{00000000-000E-0000-0200-0000610E0000}">
            <xm:f>AND('Program targeting'!$I$19&lt;&gt;"Y",NOT(ISBLANK(W92)))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00000000-000E-0000-0200-0000620E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885" id="{00000000-000E-0000-0200-0000910E0000}">
            <xm:f>AND('Program targeting'!$J$19&lt;&gt;"Y",NOT(ISBLANK(W93)))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0000000-000E-0000-0200-0000920E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933" id="{00000000-000E-0000-0200-0000C10E0000}">
            <xm:f>AND('Program targeting'!$K$19&lt;&gt;"Y",NOT(ISBLANK(W94)))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00000000-000E-0000-0200-0000C20E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981" id="{00000000-000E-0000-0200-0000F10E0000}">
            <xm:f>AND('Program targeting'!$L$19&lt;&gt;"Y",NOT(ISBLANK(W95)))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00000000-000E-0000-0200-0000F20E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575" id="{00000000-000E-0000-0200-0000A3010000}">
            <xm:f>AND('Program targeting'!$K$20&lt;&gt;"Y",NOT(ISBLANK(X10)))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A401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623" id="{00000000-000E-0000-0200-0000D3010000}">
            <xm:f>AND('Program targeting'!$L$20&lt;&gt;"Y",NOT(ISBLANK(X11)))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D401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671" id="{00000000-000E-0000-0200-000003020000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0402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719" id="{00000000-000E-0000-0200-000033020000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3402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767" id="{00000000-000E-0000-0200-000063020000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6402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815" id="{00000000-000E-0000-0200-000093020000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9402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863" id="{00000000-000E-0000-0200-0000C3020000}">
            <xm:f>AND('Program targeting'!$G$20&lt;&gt;"Y",NOT(ISBLANK(X18)))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C402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911" id="{00000000-000E-0000-0200-0000F3020000}">
            <xm:f>AND('Program targeting'!$H$20&lt;&gt;"Y",NOT(ISBLANK(X19)))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F402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</xm:sqref>
        </x14:conditionalFormatting>
        <x14:conditionalFormatting xmlns:xm="http://schemas.microsoft.com/office/excel/2006/main">
          <x14:cfRule type="expression" priority="191" id="{00000000-000E-0000-0200-000023000000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2400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959" id="{00000000-000E-0000-0200-000023030000}">
            <xm:f>AND('Program targeting'!$I$20&lt;&gt;"Y",NOT(ISBLANK(X20)))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2403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1007" id="{00000000-000E-0000-0200-000053030000}">
            <xm:f>AND('Program targeting'!$J$20&lt;&gt;"Y",NOT(ISBLANK(X21)))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5403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1055" id="{00000000-000E-0000-0200-000083030000}">
            <xm:f>AND('Program targeting'!$K$20&lt;&gt;"Y",NOT(ISBLANK(X22)))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8403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1103" id="{00000000-000E-0000-0200-0000B3030000}">
            <xm:f>AND('Program targeting'!$L$20&lt;&gt;"Y",NOT(ISBLANK(X23)))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B403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1151" id="{00000000-000E-0000-0200-0000E3030000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E403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1199" id="{00000000-000E-0000-0200-000013040000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1404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247" id="{00000000-000E-0000-0200-000043040000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4404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295" id="{00000000-000E-0000-0200-000073040000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00000000-000E-0000-0200-00007404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239" id="{00000000-000E-0000-0200-000053000000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5400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343" id="{00000000-000E-0000-0200-0000A3040000}">
            <xm:f>AND('Program targeting'!$G$20&lt;&gt;"Y",NOT(ISBLANK(X30)))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A404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X30</xm:sqref>
        </x14:conditionalFormatting>
        <x14:conditionalFormatting xmlns:xm="http://schemas.microsoft.com/office/excel/2006/main">
          <x14:cfRule type="expression" priority="1391" id="{00000000-000E-0000-0200-0000D3040000}">
            <xm:f>AND('Program targeting'!$H$20&lt;&gt;"Y",NOT(ISBLANK(X31)))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D404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X31</xm:sqref>
        </x14:conditionalFormatting>
        <x14:conditionalFormatting xmlns:xm="http://schemas.microsoft.com/office/excel/2006/main">
          <x14:cfRule type="expression" priority="1439" id="{00000000-000E-0000-0200-000003050000}">
            <xm:f>AND('Program targeting'!$I$20&lt;&gt;"Y",NOT(ISBLANK(X32)))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00000000-000E-0000-0200-00000405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487" id="{00000000-000E-0000-0200-000033050000}">
            <xm:f>AND('Program targeting'!$J$20&lt;&gt;"Y",NOT(ISBLANK(X33)))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3405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535" id="{00000000-000E-0000-0200-000063050000}">
            <xm:f>AND('Program targeting'!$K$20&lt;&gt;"Y",NOT(ISBLANK(X34)))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6405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583" id="{00000000-000E-0000-0200-000093050000}">
            <xm:f>AND('Program targeting'!$L$20&lt;&gt;"Y",NOT(ISBLANK(X35)))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0000000-000E-0000-0200-00009405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631" id="{00000000-000E-0000-0200-0000C3050000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C405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679" id="{00000000-000E-0000-0200-0000F3050000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F405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287" id="{00000000-000E-0000-0200-000083000000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8400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727" id="{00000000-000E-0000-0200-000023060000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0000000-000E-0000-0200-00002406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775" id="{00000000-000E-0000-0200-000053060000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5406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823" id="{00000000-000E-0000-0200-000083060000}">
            <xm:f>AND('Program targeting'!$G$20&lt;&gt;"Y",NOT(ISBLANK(X42)))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8406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X42</xm:sqref>
        </x14:conditionalFormatting>
        <x14:conditionalFormatting xmlns:xm="http://schemas.microsoft.com/office/excel/2006/main">
          <x14:cfRule type="expression" priority="1871" id="{00000000-000E-0000-0200-0000B3060000}">
            <xm:f>AND('Program targeting'!$H$20&lt;&gt;"Y",NOT(ISBLANK(X43)))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00000000-000E-0000-0200-0000B406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X43</xm:sqref>
        </x14:conditionalFormatting>
        <x14:conditionalFormatting xmlns:xm="http://schemas.microsoft.com/office/excel/2006/main">
          <x14:cfRule type="expression" priority="1919" id="{00000000-000E-0000-0200-0000E3060000}">
            <xm:f>AND('Program targeting'!$I$20&lt;&gt;"Y",NOT(ISBLANK(X44)))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E406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967" id="{00000000-000E-0000-0200-000013070000}">
            <xm:f>AND('Program targeting'!$J$20&lt;&gt;"Y",NOT(ISBLANK(X45)))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1407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2015" id="{00000000-000E-0000-0200-000043070000}">
            <xm:f>AND('Program targeting'!$K$20&lt;&gt;"Y",NOT(ISBLANK(X46)))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0000000-000E-0000-0200-00004407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2063" id="{00000000-000E-0000-0200-000073070000}">
            <xm:f>AND('Program targeting'!$L$20&lt;&gt;"Y",NOT(ISBLANK(X47)))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7407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335" id="{00000000-000E-0000-0200-0000B3000000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B400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2111" id="{00000000-000E-0000-0200-0000A3070000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A407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2159" id="{00000000-000E-0000-0200-0000D3070000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00000000-000E-0000-0200-0000D407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2207" id="{00000000-000E-0000-0200-000003080000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0408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2255" id="{00000000-000E-0000-0200-000033080000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3408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2303" id="{00000000-000E-0000-0200-000063080000}">
            <xm:f>AND('Program targeting'!$G$20&lt;&gt;"Y",NOT(ISBLANK(X54)))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00000000-000E-0000-0200-00006408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X54</xm:sqref>
        </x14:conditionalFormatting>
        <x14:conditionalFormatting xmlns:xm="http://schemas.microsoft.com/office/excel/2006/main">
          <x14:cfRule type="expression" priority="2351" id="{00000000-000E-0000-0200-000093080000}">
            <xm:f>AND('Program targeting'!$H$20&lt;&gt;"Y",NOT(ISBLANK(X55)))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00000000-000E-0000-0200-00009408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X55</xm:sqref>
        </x14:conditionalFormatting>
        <x14:conditionalFormatting xmlns:xm="http://schemas.microsoft.com/office/excel/2006/main">
          <x14:cfRule type="expression" priority="2399" id="{00000000-000E-0000-0200-0000C3080000}">
            <xm:f>AND('Program targeting'!$I$20&lt;&gt;"Y",NOT(ISBLANK(X56)))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00000000-000E-0000-0200-0000C408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447" id="{00000000-000E-0000-0200-0000F3080000}">
            <xm:f>AND('Program targeting'!$J$20&lt;&gt;"Y",NOT(ISBLANK(X57)))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00000000-000E-0000-0200-0000F408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495" id="{00000000-000E-0000-0200-000023090000}">
            <xm:f>AND('Program targeting'!$K$20&lt;&gt;"Y",NOT(ISBLANK(X58)))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00000000-000E-0000-0200-00002409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543" id="{00000000-000E-0000-0200-000053090000}">
            <xm:f>AND('Program targeting'!$L$20&lt;&gt;"Y",NOT(ISBLANK(X59)))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00000000-000E-0000-0200-00005409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383" id="{00000000-000E-0000-0200-0000E3000000}">
            <xm:f>AND('Program targeting'!$G$20&lt;&gt;"Y",NOT(ISBLANK(X6)))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E400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</xm:sqref>
        </x14:conditionalFormatting>
        <x14:conditionalFormatting xmlns:xm="http://schemas.microsoft.com/office/excel/2006/main">
          <x14:cfRule type="expression" priority="2591" id="{00000000-000E-0000-0200-000083090000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00000000-000E-0000-0200-00008409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639" id="{00000000-000E-0000-0200-0000B3090000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00000000-000E-0000-0200-0000B409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687" id="{00000000-000E-0000-0200-0000E3090000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00000000-000E-0000-0200-0000E409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735" id="{00000000-000E-0000-0200-0000130A0000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00000000-000E-0000-0200-0000140A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783" id="{00000000-000E-0000-0200-0000430A0000}">
            <xm:f>AND('Program targeting'!$G$20&lt;&gt;"Y",NOT(ISBLANK(X66)))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00000000-000E-0000-0200-0000440A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X66</xm:sqref>
        </x14:conditionalFormatting>
        <x14:conditionalFormatting xmlns:xm="http://schemas.microsoft.com/office/excel/2006/main">
          <x14:cfRule type="expression" priority="2831" id="{00000000-000E-0000-0200-0000730A0000}">
            <xm:f>AND('Program targeting'!$H$20&lt;&gt;"Y",NOT(ISBLANK(X67)))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00000000-000E-0000-0200-0000740A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X67</xm:sqref>
        </x14:conditionalFormatting>
        <x14:conditionalFormatting xmlns:xm="http://schemas.microsoft.com/office/excel/2006/main">
          <x14:cfRule type="expression" priority="2879" id="{00000000-000E-0000-0200-0000A30A0000}">
            <xm:f>AND('Program targeting'!$I$20&lt;&gt;"Y",NOT(ISBLANK(X68)))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00000000-000E-0000-0200-0000A40A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927" id="{00000000-000E-0000-0200-0000D30A0000}">
            <xm:f>AND('Program targeting'!$J$20&lt;&gt;"Y",NOT(ISBLANK(X69)))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00000000-000E-0000-0200-0000D40A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431" id="{00000000-000E-0000-0200-000013010000}">
            <xm:f>AND('Program targeting'!$H$20&lt;&gt;"Y",NOT(ISBLANK(X7)))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0000000-000E-0000-0200-00001401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</xm:sqref>
        </x14:conditionalFormatting>
        <x14:conditionalFormatting xmlns:xm="http://schemas.microsoft.com/office/excel/2006/main">
          <x14:cfRule type="expression" priority="2975" id="{00000000-000E-0000-0200-0000030B0000}">
            <xm:f>AND('Program targeting'!$K$20&lt;&gt;"Y",NOT(ISBLANK(X70)))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00000000-000E-0000-0200-0000040B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3023" id="{00000000-000E-0000-0200-0000330B0000}">
            <xm:f>AND('Program targeting'!$L$20&lt;&gt;"Y",NOT(ISBLANK(X71)))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00000000-000E-0000-0200-0000340B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3071" id="{00000000-000E-0000-0200-0000630B0000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0000000-000E-0000-0200-0000640B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3119" id="{00000000-000E-0000-0200-0000930B0000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0000000-000E-0000-0200-0000940B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3167" id="{00000000-000E-0000-0200-0000C30B0000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0000000-000E-0000-0200-0000C40B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3215" id="{00000000-000E-0000-0200-0000F30B0000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00000000-000E-0000-0200-0000F40B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3263" id="{00000000-000E-0000-0200-0000230C0000}">
            <xm:f>AND('Program targeting'!$G$20&lt;&gt;"Y",NOT(ISBLANK(X78)))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0000000-000E-0000-0200-0000240C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X78</xm:sqref>
        </x14:conditionalFormatting>
        <x14:conditionalFormatting xmlns:xm="http://schemas.microsoft.com/office/excel/2006/main">
          <x14:cfRule type="expression" priority="3311" id="{00000000-000E-0000-0200-0000530C0000}">
            <xm:f>AND('Program targeting'!$H$20&lt;&gt;"Y",NOT(ISBLANK(X79)))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00000000-000E-0000-0200-0000540C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X79</xm:sqref>
        </x14:conditionalFormatting>
        <x14:conditionalFormatting xmlns:xm="http://schemas.microsoft.com/office/excel/2006/main">
          <x14:cfRule type="expression" priority="479" id="{00000000-000E-0000-0200-000043010000}">
            <xm:f>AND('Program targeting'!$I$20&lt;&gt;"Y",NOT(ISBLANK(X8)))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4401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3359" id="{00000000-000E-0000-0200-0000830C0000}">
            <xm:f>AND('Program targeting'!$I$20&lt;&gt;"Y",NOT(ISBLANK(X80)))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0000000-000E-0000-0200-0000840C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3407" id="{00000000-000E-0000-0200-0000B30C0000}">
            <xm:f>AND('Program targeting'!$J$20&lt;&gt;"Y",NOT(ISBLANK(X81)))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00000000-000E-0000-0200-0000B40C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3455" id="{00000000-000E-0000-0200-0000E30C0000}">
            <xm:f>AND('Program targeting'!$K$20&lt;&gt;"Y",NOT(ISBLANK(X82)))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00000000-000E-0000-0200-0000E40C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503" id="{00000000-000E-0000-0200-0000130D0000}">
            <xm:f>AND('Program targeting'!$L$20&lt;&gt;"Y",NOT(ISBLANK(X83)))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00000000-000E-0000-0200-0000140D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551" id="{00000000-000E-0000-0200-0000430D0000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00000000-000E-0000-0200-0000440D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599" id="{00000000-000E-0000-0200-0000730D0000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00000000-000E-0000-0200-0000740D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647" id="{00000000-000E-0000-0200-0000A30D0000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00000000-000E-0000-0200-0000A40D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X88:X95</xm:sqref>
        </x14:conditionalFormatting>
        <x14:conditionalFormatting xmlns:xm="http://schemas.microsoft.com/office/excel/2006/main">
          <x14:cfRule type="expression" priority="3695" id="{00000000-000E-0000-0200-0000D30D0000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00000000-000E-0000-0200-0000D40D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527" id="{00000000-000E-0000-0200-000073010000}">
            <xm:f>AND('Program targeting'!$J$20&lt;&gt;"Y",NOT(ISBLANK(X9)))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7401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743" id="{00000000-000E-0000-0200-0000030E0000}">
            <xm:f>AND('Program targeting'!$G$20&lt;&gt;"Y",NOT(ISBLANK(X90)))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00000000-000E-0000-0200-0000040E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X90</xm:sqref>
        </x14:conditionalFormatting>
        <x14:conditionalFormatting xmlns:xm="http://schemas.microsoft.com/office/excel/2006/main">
          <x14:cfRule type="expression" priority="3791" id="{00000000-000E-0000-0200-0000330E0000}">
            <xm:f>AND('Program targeting'!$H$20&lt;&gt;"Y",NOT(ISBLANK(X91)))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00000000-000E-0000-0200-0000340E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X91</xm:sqref>
        </x14:conditionalFormatting>
        <x14:conditionalFormatting xmlns:xm="http://schemas.microsoft.com/office/excel/2006/main">
          <x14:cfRule type="expression" priority="3839" id="{00000000-000E-0000-0200-0000630E0000}">
            <xm:f>AND('Program targeting'!$I$20&lt;&gt;"Y",NOT(ISBLANK(X92)))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00000000-000E-0000-0200-0000640E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887" id="{00000000-000E-0000-0200-0000930E0000}">
            <xm:f>AND('Program targeting'!$J$20&lt;&gt;"Y",NOT(ISBLANK(X93)))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00000000-000E-0000-0200-0000940E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935" id="{00000000-000E-0000-0200-0000C30E0000}">
            <xm:f>AND('Program targeting'!$K$20&lt;&gt;"Y",NOT(ISBLANK(X94)))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00000000-000E-0000-0200-0000C40E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983" id="{00000000-000E-0000-0200-0000F30E0000}">
            <xm:f>AND('Program targeting'!$L$20&lt;&gt;"Y",NOT(ISBLANK(X95)))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00000000-000E-0000-0200-0000F40E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577" id="{00000000-000E-0000-0200-0000A5010000}">
            <xm:f>AND('Program targeting'!$K$21&lt;&gt;"Y",NOT(ISBLANK(Y10)))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A601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625" id="{00000000-000E-0000-0200-0000D5010000}">
            <xm:f>AND('Program targeting'!$L$21&lt;&gt;"Y",NOT(ISBLANK(Y11)))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D601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673" id="{00000000-000E-0000-0200-000005020000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0602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721" id="{00000000-000E-0000-0200-000035020000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3602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769" id="{00000000-000E-0000-0200-000065020000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6602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817" id="{00000000-000E-0000-0200-000095020000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9602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865" id="{00000000-000E-0000-0200-0000C5020000}">
            <xm:f>AND('Program targeting'!$G$21&lt;&gt;"Y",NOT(ISBLANK(Y18)))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C602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913" id="{00000000-000E-0000-0200-0000F5020000}">
            <xm:f>AND('Program targeting'!$H$21&lt;&gt;"Y",NOT(ISBLANK(Y19)))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F602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</xm:sqref>
        </x14:conditionalFormatting>
        <x14:conditionalFormatting xmlns:xm="http://schemas.microsoft.com/office/excel/2006/main">
          <x14:cfRule type="expression" priority="193" id="{00000000-000E-0000-0200-000025000000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2600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961" id="{00000000-000E-0000-0200-000025030000}">
            <xm:f>AND('Program targeting'!$I$21&lt;&gt;"Y",NOT(ISBLANK(Y20)))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2603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1009" id="{00000000-000E-0000-0200-000055030000}">
            <xm:f>AND('Program targeting'!$J$21&lt;&gt;"Y",NOT(ISBLANK(Y21)))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5603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1057" id="{00000000-000E-0000-0200-000085030000}">
            <xm:f>AND('Program targeting'!$K$21&lt;&gt;"Y",NOT(ISBLANK(Y22)))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8603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1105" id="{00000000-000E-0000-0200-0000B5030000}">
            <xm:f>AND('Program targeting'!$L$21&lt;&gt;"Y",NOT(ISBLANK(Y23)))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B603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1153" id="{00000000-000E-0000-0200-0000E5030000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E603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1201" id="{00000000-000E-0000-0200-000015040000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1604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249" id="{00000000-000E-0000-0200-000045040000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4604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297" id="{00000000-000E-0000-0200-000075040000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7604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241" id="{00000000-000E-0000-0200-000055000000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5600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345" id="{00000000-000E-0000-0200-0000A5040000}">
            <xm:f>AND('Program targeting'!$G$21&lt;&gt;"Y",NOT(ISBLANK(Y30)))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A604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Y30</xm:sqref>
        </x14:conditionalFormatting>
        <x14:conditionalFormatting xmlns:xm="http://schemas.microsoft.com/office/excel/2006/main">
          <x14:cfRule type="expression" priority="1393" id="{00000000-000E-0000-0200-0000D5040000}">
            <xm:f>AND('Program targeting'!$H$21&lt;&gt;"Y",NOT(ISBLANK(Y31)))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D604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Y31</xm:sqref>
        </x14:conditionalFormatting>
        <x14:conditionalFormatting xmlns:xm="http://schemas.microsoft.com/office/excel/2006/main">
          <x14:cfRule type="expression" priority="1441" id="{00000000-000E-0000-0200-000005050000}">
            <xm:f>AND('Program targeting'!$I$21&lt;&gt;"Y",NOT(ISBLANK(Y32)))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0605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489" id="{00000000-000E-0000-0200-000035050000}">
            <xm:f>AND('Program targeting'!$J$21&lt;&gt;"Y",NOT(ISBLANK(Y33)))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3605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537" id="{00000000-000E-0000-0200-000065050000}">
            <xm:f>AND('Program targeting'!$K$21&lt;&gt;"Y",NOT(ISBLANK(Y34)))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6605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585" id="{00000000-000E-0000-0200-000095050000}">
            <xm:f>AND('Program targeting'!$L$21&lt;&gt;"Y",NOT(ISBLANK(Y35)))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9605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633" id="{00000000-000E-0000-0200-0000C5050000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C605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681" id="{00000000-000E-0000-0200-0000F5050000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F605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289" id="{00000000-000E-0000-0200-000085000000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8600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729" id="{00000000-000E-0000-0200-000025060000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2606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777" id="{00000000-000E-0000-0200-000055060000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5606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825" id="{00000000-000E-0000-0200-000085060000}">
            <xm:f>AND('Program targeting'!$G$21&lt;&gt;"Y",NOT(ISBLANK(Y42)))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8606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Y42</xm:sqref>
        </x14:conditionalFormatting>
        <x14:conditionalFormatting xmlns:xm="http://schemas.microsoft.com/office/excel/2006/main">
          <x14:cfRule type="expression" priority="1873" id="{00000000-000E-0000-0200-0000B5060000}">
            <xm:f>AND('Program targeting'!$H$21&lt;&gt;"Y",NOT(ISBLANK(Y43)))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B606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Y43</xm:sqref>
        </x14:conditionalFormatting>
        <x14:conditionalFormatting xmlns:xm="http://schemas.microsoft.com/office/excel/2006/main">
          <x14:cfRule type="expression" priority="1921" id="{00000000-000E-0000-0200-0000E5060000}">
            <xm:f>AND('Program targeting'!$I$21&lt;&gt;"Y",NOT(ISBLANK(Y44)))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E606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969" id="{00000000-000E-0000-0200-000015070000}">
            <xm:f>AND('Program targeting'!$J$21&lt;&gt;"Y",NOT(ISBLANK(Y45)))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1607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2017" id="{00000000-000E-0000-0200-000045070000}">
            <xm:f>AND('Program targeting'!$K$21&lt;&gt;"Y",NOT(ISBLANK(Y46)))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4607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2065" id="{00000000-000E-0000-0200-000075070000}">
            <xm:f>AND('Program targeting'!$L$21&lt;&gt;"Y",NOT(ISBLANK(Y47)))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7607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337" id="{00000000-000E-0000-0200-0000B5000000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B600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2113" id="{00000000-000E-0000-0200-0000A5070000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A607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2161" id="{00000000-000E-0000-0200-0000D5070000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D607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2209" id="{00000000-000E-0000-0200-000005080000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0608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2257" id="{00000000-000E-0000-0200-000035080000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3608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2305" id="{00000000-000E-0000-0200-000065080000}">
            <xm:f>AND('Program targeting'!$G$21&lt;&gt;"Y",NOT(ISBLANK(Y54)))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00000000-000E-0000-0200-00006608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Y54</xm:sqref>
        </x14:conditionalFormatting>
        <x14:conditionalFormatting xmlns:xm="http://schemas.microsoft.com/office/excel/2006/main">
          <x14:cfRule type="expression" priority="2353" id="{00000000-000E-0000-0200-000095080000}">
            <xm:f>AND('Program targeting'!$H$21&lt;&gt;"Y",NOT(ISBLANK(Y55)))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00000000-000E-0000-0200-00009608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Y55</xm:sqref>
        </x14:conditionalFormatting>
        <x14:conditionalFormatting xmlns:xm="http://schemas.microsoft.com/office/excel/2006/main">
          <x14:cfRule type="expression" priority="2401" id="{00000000-000E-0000-0200-0000C5080000}">
            <xm:f>AND('Program targeting'!$I$21&lt;&gt;"Y",NOT(ISBLANK(Y56)))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00000000-000E-0000-0200-0000C608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449" id="{00000000-000E-0000-0200-0000F5080000}">
            <xm:f>AND('Program targeting'!$J$21&lt;&gt;"Y",NOT(ISBLANK(Y57)))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00000000-000E-0000-0200-0000F608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497" id="{00000000-000E-0000-0200-000025090000}">
            <xm:f>AND('Program targeting'!$K$21&lt;&gt;"Y",NOT(ISBLANK(Y58)))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00000000-000E-0000-0200-00002609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545" id="{00000000-000E-0000-0200-000055090000}">
            <xm:f>AND('Program targeting'!$L$21&lt;&gt;"Y",NOT(ISBLANK(Y59)))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0000000-000E-0000-0200-00005609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385" id="{00000000-000E-0000-0200-0000E5000000}">
            <xm:f>AND('Program targeting'!$G$21&lt;&gt;"Y",NOT(ISBLANK(Y6)))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E600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</xm:sqref>
        </x14:conditionalFormatting>
        <x14:conditionalFormatting xmlns:xm="http://schemas.microsoft.com/office/excel/2006/main">
          <x14:cfRule type="expression" priority="2593" id="{00000000-000E-0000-0200-000085090000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00000000-000E-0000-0200-00008609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641" id="{00000000-000E-0000-0200-0000B5090000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00000000-000E-0000-0200-0000B609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689" id="{00000000-000E-0000-0200-0000E5090000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00000000-000E-0000-0200-0000E609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737" id="{00000000-000E-0000-0200-0000150A0000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00000000-000E-0000-0200-0000160A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785" id="{00000000-000E-0000-0200-0000450A0000}">
            <xm:f>AND('Program targeting'!$G$21&lt;&gt;"Y",NOT(ISBLANK(Y66)))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00000000-000E-0000-0200-0000460A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Y66</xm:sqref>
        </x14:conditionalFormatting>
        <x14:conditionalFormatting xmlns:xm="http://schemas.microsoft.com/office/excel/2006/main">
          <x14:cfRule type="expression" priority="2833" id="{00000000-000E-0000-0200-0000750A0000}">
            <xm:f>AND('Program targeting'!$H$21&lt;&gt;"Y",NOT(ISBLANK(Y67)))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00000000-000E-0000-0200-0000760A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Y67</xm:sqref>
        </x14:conditionalFormatting>
        <x14:conditionalFormatting xmlns:xm="http://schemas.microsoft.com/office/excel/2006/main">
          <x14:cfRule type="expression" priority="2881" id="{00000000-000E-0000-0200-0000A50A0000}">
            <xm:f>AND('Program targeting'!$I$21&lt;&gt;"Y",NOT(ISBLANK(Y68)))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00000000-000E-0000-0200-0000A60A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929" id="{00000000-000E-0000-0200-0000D50A0000}">
            <xm:f>AND('Program targeting'!$J$21&lt;&gt;"Y",NOT(ISBLANK(Y69)))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00000000-000E-0000-0200-0000D60A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433" id="{00000000-000E-0000-0200-000015010000}">
            <xm:f>AND('Program targeting'!$H$21&lt;&gt;"Y",NOT(ISBLANK(Y7)))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1601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</xm:sqref>
        </x14:conditionalFormatting>
        <x14:conditionalFormatting xmlns:xm="http://schemas.microsoft.com/office/excel/2006/main">
          <x14:cfRule type="expression" priority="2977" id="{00000000-000E-0000-0200-0000050B0000}">
            <xm:f>AND('Program targeting'!$K$21&lt;&gt;"Y",NOT(ISBLANK(Y70)))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0000000-000E-0000-0200-0000060B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3025" id="{00000000-000E-0000-0200-0000350B0000}">
            <xm:f>AND('Program targeting'!$L$21&lt;&gt;"Y",NOT(ISBLANK(Y71)))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0000000-000E-0000-0200-0000360B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3073" id="{00000000-000E-0000-0200-0000650B0000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00000000-000E-0000-0200-0000660B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3121" id="{00000000-000E-0000-0200-0000950B0000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00000000-000E-0000-0200-0000960B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3169" id="{00000000-000E-0000-0200-0000C50B0000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00000000-000E-0000-0200-0000C60B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3217" id="{00000000-000E-0000-0200-0000F50B0000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00000000-000E-0000-0200-0000F60B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3265" id="{00000000-000E-0000-0200-0000250C0000}">
            <xm:f>AND('Program targeting'!$G$21&lt;&gt;"Y",NOT(ISBLANK(Y78)))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00000000-000E-0000-0200-0000260C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Y78</xm:sqref>
        </x14:conditionalFormatting>
        <x14:conditionalFormatting xmlns:xm="http://schemas.microsoft.com/office/excel/2006/main">
          <x14:cfRule type="expression" priority="3313" id="{00000000-000E-0000-0200-0000550C0000}">
            <xm:f>AND('Program targeting'!$H$21&lt;&gt;"Y",NOT(ISBLANK(Y79)))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00000000-000E-0000-0200-0000560C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Y79</xm:sqref>
        </x14:conditionalFormatting>
        <x14:conditionalFormatting xmlns:xm="http://schemas.microsoft.com/office/excel/2006/main">
          <x14:cfRule type="expression" priority="481" id="{00000000-000E-0000-0200-000045010000}">
            <xm:f>AND('Program targeting'!$I$21&lt;&gt;"Y",NOT(ISBLANK(Y8)))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4601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3361" id="{00000000-000E-0000-0200-0000850C0000}">
            <xm:f>AND('Program targeting'!$I$21&lt;&gt;"Y",NOT(ISBLANK(Y80)))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00000000-000E-0000-0200-0000860C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3409" id="{00000000-000E-0000-0200-0000B50C0000}">
            <xm:f>AND('Program targeting'!$J$21&lt;&gt;"Y",NOT(ISBLANK(Y81)))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00000000-000E-0000-0200-0000B60C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3457" id="{00000000-000E-0000-0200-0000E50C0000}">
            <xm:f>AND('Program targeting'!$K$21&lt;&gt;"Y",NOT(ISBLANK(Y82)))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00000000-000E-0000-0200-0000E60C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505" id="{00000000-000E-0000-0200-0000150D0000}">
            <xm:f>AND('Program targeting'!$L$21&lt;&gt;"Y",NOT(ISBLANK(Y83)))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00000000-000E-0000-0200-0000160D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553" id="{00000000-000E-0000-0200-0000450D0000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00000000-000E-0000-0200-0000460D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601" id="{00000000-000E-0000-0200-0000750D0000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00000000-000E-0000-0200-0000760D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649" id="{00000000-000E-0000-0200-0000A50D0000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00000000-000E-0000-0200-0000A60D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Y88:Y95</xm:sqref>
        </x14:conditionalFormatting>
        <x14:conditionalFormatting xmlns:xm="http://schemas.microsoft.com/office/excel/2006/main">
          <x14:cfRule type="expression" priority="3697" id="{00000000-000E-0000-0200-0000D50D0000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00000000-000E-0000-0200-0000D60D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529" id="{00000000-000E-0000-0200-000075010000}">
            <xm:f>AND('Program targeting'!$J$21&lt;&gt;"Y",NOT(ISBLANK(Y9)))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7601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745" id="{00000000-000E-0000-0200-0000050E0000}">
            <xm:f>AND('Program targeting'!$G$21&lt;&gt;"Y",NOT(ISBLANK(Y90)))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0000000-000E-0000-0200-0000060E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Y90</xm:sqref>
        </x14:conditionalFormatting>
        <x14:conditionalFormatting xmlns:xm="http://schemas.microsoft.com/office/excel/2006/main">
          <x14:cfRule type="expression" priority="3793" id="{00000000-000E-0000-0200-0000350E0000}">
            <xm:f>AND('Program targeting'!$H$21&lt;&gt;"Y",NOT(ISBLANK(Y91)))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0000000-000E-0000-0200-0000360E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Y91</xm:sqref>
        </x14:conditionalFormatting>
        <x14:conditionalFormatting xmlns:xm="http://schemas.microsoft.com/office/excel/2006/main">
          <x14:cfRule type="expression" priority="3841" id="{00000000-000E-0000-0200-0000650E0000}">
            <xm:f>AND('Program targeting'!$I$21&lt;&gt;"Y",NOT(ISBLANK(Y92)))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00000000-000E-0000-0200-0000660E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889" id="{00000000-000E-0000-0200-0000950E0000}">
            <xm:f>AND('Program targeting'!$J$21&lt;&gt;"Y",NOT(ISBLANK(Y93)))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00000000-000E-0000-0200-0000960E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937" id="{00000000-000E-0000-0200-0000C50E0000}">
            <xm:f>AND('Program targeting'!$K$21&lt;&gt;"Y",NOT(ISBLANK(Y94)))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00000000-000E-0000-0200-0000C60E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985" id="{00000000-000E-0000-0200-0000F50E0000}">
            <xm:f>AND('Program targeting'!$L$21&lt;&gt;"Y",NOT(ISBLANK(Y95)))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00000000-000E-0000-0200-0000F60E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579" id="{00000000-000E-0000-0200-0000A7010000}">
            <xm:f>AND('Program targeting'!$K$22&lt;&gt;"Y",NOT(ISBLANK(Z10)))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A801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627" id="{00000000-000E-0000-0200-0000D7010000}">
            <xm:f>AND('Program targeting'!$L$22&lt;&gt;"Y",NOT(ISBLANK(Z11)))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D801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675" id="{00000000-000E-0000-0200-000007020000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0802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723" id="{00000000-000E-0000-0200-000037020000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3802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771" id="{00000000-000E-0000-0200-000067020000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6802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819" id="{00000000-000E-0000-0200-000097020000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9802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867" id="{00000000-000E-0000-0200-0000C7020000}">
            <xm:f>AND('Program targeting'!$G$22&lt;&gt;"Y",NOT(ISBLANK(Z18)))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C802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915" id="{00000000-000E-0000-0200-0000F7020000}">
            <xm:f>AND('Program targeting'!$H$22&lt;&gt;"Y",NOT(ISBLANK(Z19)))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F802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</xm:sqref>
        </x14:conditionalFormatting>
        <x14:conditionalFormatting xmlns:xm="http://schemas.microsoft.com/office/excel/2006/main">
          <x14:cfRule type="expression" priority="195" id="{00000000-000E-0000-0200-000027000000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2800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963" id="{00000000-000E-0000-0200-000027030000}">
            <xm:f>AND('Program targeting'!$I$22&lt;&gt;"Y",NOT(ISBLANK(Z20)))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2803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1011" id="{00000000-000E-0000-0200-000057030000}">
            <xm:f>AND('Program targeting'!$J$22&lt;&gt;"Y",NOT(ISBLANK(Z21)))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5803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1059" id="{00000000-000E-0000-0200-000087030000}">
            <xm:f>AND('Program targeting'!$K$22&lt;&gt;"Y",NOT(ISBLANK(Z22)))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8803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1107" id="{00000000-000E-0000-0200-0000B7030000}">
            <xm:f>AND('Program targeting'!$L$22&lt;&gt;"Y",NOT(ISBLANK(Z23)))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B803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1155" id="{00000000-000E-0000-0200-0000E7030000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E803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1203" id="{00000000-000E-0000-0200-000017040000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1804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251" id="{00000000-000E-0000-0200-000047040000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4804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299" id="{00000000-000E-0000-0200-000077040000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7804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243" id="{00000000-000E-0000-0200-000057000000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5800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347" id="{00000000-000E-0000-0200-0000A7040000}">
            <xm:f>AND('Program targeting'!$G$22&lt;&gt;"Y",NOT(ISBLANK(Z30)))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A804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Z30</xm:sqref>
        </x14:conditionalFormatting>
        <x14:conditionalFormatting xmlns:xm="http://schemas.microsoft.com/office/excel/2006/main">
          <x14:cfRule type="expression" priority="1395" id="{00000000-000E-0000-0200-0000D7040000}">
            <xm:f>AND('Program targeting'!$H$22&lt;&gt;"Y",NOT(ISBLANK(Z31)))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D804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Z31</xm:sqref>
        </x14:conditionalFormatting>
        <x14:conditionalFormatting xmlns:xm="http://schemas.microsoft.com/office/excel/2006/main">
          <x14:cfRule type="expression" priority="1443" id="{00000000-000E-0000-0200-000007050000}">
            <xm:f>AND('Program targeting'!$I$22&lt;&gt;"Y",NOT(ISBLANK(Z32)))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0805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491" id="{00000000-000E-0000-0200-000037050000}">
            <xm:f>AND('Program targeting'!$J$22&lt;&gt;"Y",NOT(ISBLANK(Z33)))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3805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539" id="{00000000-000E-0000-0200-000067050000}">
            <xm:f>AND('Program targeting'!$K$22&lt;&gt;"Y",NOT(ISBLANK(Z34)))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6805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587" id="{00000000-000E-0000-0200-000097050000}">
            <xm:f>AND('Program targeting'!$L$22&lt;&gt;"Y",NOT(ISBLANK(Z35)))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9805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635" id="{00000000-000E-0000-0200-0000C7050000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C805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683" id="{00000000-000E-0000-0200-0000F7050000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F805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291" id="{00000000-000E-0000-0200-000087000000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8800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731" id="{00000000-000E-0000-0200-000027060000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2806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779" id="{00000000-000E-0000-0200-000057060000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5806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827" id="{00000000-000E-0000-0200-000087060000}">
            <xm:f>AND('Program targeting'!$G$22&lt;&gt;"Y",NOT(ISBLANK(Z42)))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8806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Z42</xm:sqref>
        </x14:conditionalFormatting>
        <x14:conditionalFormatting xmlns:xm="http://schemas.microsoft.com/office/excel/2006/main">
          <x14:cfRule type="expression" priority="1875" id="{00000000-000E-0000-0200-0000B7060000}">
            <xm:f>AND('Program targeting'!$H$22&lt;&gt;"Y",NOT(ISBLANK(Z43)))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B806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Z43</xm:sqref>
        </x14:conditionalFormatting>
        <x14:conditionalFormatting xmlns:xm="http://schemas.microsoft.com/office/excel/2006/main">
          <x14:cfRule type="expression" priority="1923" id="{00000000-000E-0000-0200-0000E7060000}">
            <xm:f>AND('Program targeting'!$I$22&lt;&gt;"Y",NOT(ISBLANK(Z44)))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E806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971" id="{00000000-000E-0000-0200-000017070000}">
            <xm:f>AND('Program targeting'!$J$22&lt;&gt;"Y",NOT(ISBLANK(Z45)))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1807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2019" id="{00000000-000E-0000-0200-000047070000}">
            <xm:f>AND('Program targeting'!$K$22&lt;&gt;"Y",NOT(ISBLANK(Z46)))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4807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2067" id="{00000000-000E-0000-0200-000077070000}">
            <xm:f>AND('Program targeting'!$L$22&lt;&gt;"Y",NOT(ISBLANK(Z47)))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7807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339" id="{00000000-000E-0000-0200-0000B7000000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B800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2115" id="{00000000-000E-0000-0200-0000A7070000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A807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2163" id="{00000000-000E-0000-0200-0000D7070000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D807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2211" id="{00000000-000E-0000-0200-000007080000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0808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2259" id="{00000000-000E-0000-0200-000037080000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3808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2307" id="{00000000-000E-0000-0200-000067080000}">
            <xm:f>AND('Program targeting'!$G$22&lt;&gt;"Y",NOT(ISBLANK(Z54)))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00000000-000E-0000-0200-00006808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Z54</xm:sqref>
        </x14:conditionalFormatting>
        <x14:conditionalFormatting xmlns:xm="http://schemas.microsoft.com/office/excel/2006/main">
          <x14:cfRule type="expression" priority="2355" id="{00000000-000E-0000-0200-000097080000}">
            <xm:f>AND('Program targeting'!$H$22&lt;&gt;"Y",NOT(ISBLANK(Z55)))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0000000-000E-0000-0200-00009808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Z55</xm:sqref>
        </x14:conditionalFormatting>
        <x14:conditionalFormatting xmlns:xm="http://schemas.microsoft.com/office/excel/2006/main">
          <x14:cfRule type="expression" priority="2403" id="{00000000-000E-0000-0200-0000C7080000}">
            <xm:f>AND('Program targeting'!$I$22&lt;&gt;"Y",NOT(ISBLANK(Z56)))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00000000-000E-0000-0200-0000C808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451" id="{00000000-000E-0000-0200-0000F7080000}">
            <xm:f>AND('Program targeting'!$J$22&lt;&gt;"Y",NOT(ISBLANK(Z57)))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0000000-000E-0000-0200-0000F808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499" id="{00000000-000E-0000-0200-000027090000}">
            <xm:f>AND('Program targeting'!$K$22&lt;&gt;"Y",NOT(ISBLANK(Z58)))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00000000-000E-0000-0200-00002809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547" id="{00000000-000E-0000-0200-000057090000}">
            <xm:f>AND('Program targeting'!$L$22&lt;&gt;"Y",NOT(ISBLANK(Z59)))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00000000-000E-0000-0200-00005809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387" id="{00000000-000E-0000-0200-0000E7000000}">
            <xm:f>AND('Program targeting'!$G$22&lt;&gt;"Y",NOT(ISBLANK(Z6)))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E800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</xm:sqref>
        </x14:conditionalFormatting>
        <x14:conditionalFormatting xmlns:xm="http://schemas.microsoft.com/office/excel/2006/main">
          <x14:cfRule type="expression" priority="2595" id="{00000000-000E-0000-0200-000087090000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0000000-000E-0000-0200-00008809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643" id="{00000000-000E-0000-0200-0000B7090000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00000000-000E-0000-0200-0000B809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691" id="{00000000-000E-0000-0200-0000E7090000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00000000-000E-0000-0200-0000E809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739" id="{00000000-000E-0000-0200-0000170A0000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00000000-000E-0000-0200-0000180A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787" id="{00000000-000E-0000-0200-0000470A0000}">
            <xm:f>AND('Program targeting'!$G$22&lt;&gt;"Y",NOT(ISBLANK(Z66)))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00000000-000E-0000-0200-0000480A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Z66</xm:sqref>
        </x14:conditionalFormatting>
        <x14:conditionalFormatting xmlns:xm="http://schemas.microsoft.com/office/excel/2006/main">
          <x14:cfRule type="expression" priority="2835" id="{00000000-000E-0000-0200-0000770A0000}">
            <xm:f>AND('Program targeting'!$H$22&lt;&gt;"Y",NOT(ISBLANK(Z67)))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0000000-000E-0000-0200-0000780A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Z67</xm:sqref>
        </x14:conditionalFormatting>
        <x14:conditionalFormatting xmlns:xm="http://schemas.microsoft.com/office/excel/2006/main">
          <x14:cfRule type="expression" priority="2883" id="{00000000-000E-0000-0200-0000A70A0000}">
            <xm:f>AND('Program targeting'!$I$22&lt;&gt;"Y",NOT(ISBLANK(Z68)))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00000000-000E-0000-0200-0000A80A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931" id="{00000000-000E-0000-0200-0000D70A0000}">
            <xm:f>AND('Program targeting'!$J$22&lt;&gt;"Y",NOT(ISBLANK(Z69)))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00000000-000E-0000-0200-0000D80A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435" id="{00000000-000E-0000-0200-000017010000}">
            <xm:f>AND('Program targeting'!$H$22&lt;&gt;"Y",NOT(ISBLANK(Z7)))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1801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</xm:sqref>
        </x14:conditionalFormatting>
        <x14:conditionalFormatting xmlns:xm="http://schemas.microsoft.com/office/excel/2006/main">
          <x14:cfRule type="expression" priority="2979" id="{00000000-000E-0000-0200-0000070B0000}">
            <xm:f>AND('Program targeting'!$K$22&lt;&gt;"Y",NOT(ISBLANK(Z70)))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00000000-000E-0000-0200-0000080B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3027" id="{00000000-000E-0000-0200-0000370B0000}">
            <xm:f>AND('Program targeting'!$L$22&lt;&gt;"Y",NOT(ISBLANK(Z71)))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00000000-000E-0000-0200-0000380B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3075" id="{00000000-000E-0000-0200-0000670B0000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00000000-000E-0000-0200-0000680B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3123" id="{00000000-000E-0000-0200-0000970B0000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00000000-000E-0000-0200-0000980B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3171" id="{00000000-000E-0000-0200-0000C70B0000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00000000-000E-0000-0200-0000C80B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Z76:Z83</xm:sqref>
        </x14:conditionalFormatting>
        <x14:conditionalFormatting xmlns:xm="http://schemas.microsoft.com/office/excel/2006/main">
          <x14:cfRule type="expression" priority="3219" id="{00000000-000E-0000-0200-0000F70B0000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00000000-000E-0000-0200-0000F80B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Z77:Z83</xm:sqref>
        </x14:conditionalFormatting>
        <x14:conditionalFormatting xmlns:xm="http://schemas.microsoft.com/office/excel/2006/main">
          <x14:cfRule type="expression" priority="3267" id="{00000000-000E-0000-0200-0000270C0000}">
            <xm:f>AND('Program targeting'!$G$22&lt;&gt;"Y",NOT(ISBLANK(Z78)))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00000000-000E-0000-0200-0000280C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Z78</xm:sqref>
        </x14:conditionalFormatting>
        <x14:conditionalFormatting xmlns:xm="http://schemas.microsoft.com/office/excel/2006/main">
          <x14:cfRule type="expression" priority="3315" id="{00000000-000E-0000-0200-0000570C0000}">
            <xm:f>AND('Program targeting'!$H$22&lt;&gt;"Y",NOT(ISBLANK(Z79)))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00000000-000E-0000-0200-0000580C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Z79</xm:sqref>
        </x14:conditionalFormatting>
        <x14:conditionalFormatting xmlns:xm="http://schemas.microsoft.com/office/excel/2006/main">
          <x14:cfRule type="expression" priority="483" id="{00000000-000E-0000-0200-000047010000}">
            <xm:f>AND('Program targeting'!$I$22&lt;&gt;"Y",NOT(ISBLANK(Z8)))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4801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3363" id="{00000000-000E-0000-0200-0000870C0000}">
            <xm:f>AND('Program targeting'!$I$22&lt;&gt;"Y",NOT(ISBLANK(Z80)))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0000000-000E-0000-0200-0000880C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3411" id="{00000000-000E-0000-0200-0000B70C0000}">
            <xm:f>AND('Program targeting'!$J$22&lt;&gt;"Y",NOT(ISBLANK(Z81)))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00000000-000E-0000-0200-0000B80C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3459" id="{00000000-000E-0000-0200-0000E70C0000}">
            <xm:f>AND('Program targeting'!$K$22&lt;&gt;"Y",NOT(ISBLANK(Z82)))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00000000-000E-0000-0200-0000E80C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507" id="{00000000-000E-0000-0200-0000170D0000}">
            <xm:f>AND('Program targeting'!$L$22&lt;&gt;"Y",NOT(ISBLANK(Z83)))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00000000-000E-0000-0200-0000180D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555" id="{00000000-000E-0000-0200-0000470D0000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00000000-000E-0000-0200-0000480D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603" id="{00000000-000E-0000-0200-0000770D0000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0000000-000E-0000-0200-0000780D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651" id="{00000000-000E-0000-0200-0000A70D0000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0000000-000E-0000-0200-0000A80D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699" id="{00000000-000E-0000-0200-0000D70D0000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00000000-000E-0000-0200-0000D80D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531" id="{00000000-000E-0000-0200-000077010000}">
            <xm:f>AND('Program targeting'!$J$22&lt;&gt;"Y",NOT(ISBLANK(Z9)))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7801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747" id="{00000000-000E-0000-0200-0000070E0000}">
            <xm:f>AND('Program targeting'!$G$22&lt;&gt;"Y",NOT(ISBLANK(Z90)))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00000000-000E-0000-0200-0000080E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Z90</xm:sqref>
        </x14:conditionalFormatting>
        <x14:conditionalFormatting xmlns:xm="http://schemas.microsoft.com/office/excel/2006/main">
          <x14:cfRule type="expression" priority="3795" id="{00000000-000E-0000-0200-0000370E0000}">
            <xm:f>AND('Program targeting'!$H$22&lt;&gt;"Y",NOT(ISBLANK(Z91)))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00000000-000E-0000-0200-0000380E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Z91</xm:sqref>
        </x14:conditionalFormatting>
        <x14:conditionalFormatting xmlns:xm="http://schemas.microsoft.com/office/excel/2006/main">
          <x14:cfRule type="expression" priority="3843" id="{00000000-000E-0000-0200-0000670E0000}">
            <xm:f>AND('Program targeting'!$I$22&lt;&gt;"Y",NOT(ISBLANK(Z92)))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00000000-000E-0000-0200-0000680E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891" id="{00000000-000E-0000-0200-0000970E0000}">
            <xm:f>AND('Program targeting'!$J$22&lt;&gt;"Y",NOT(ISBLANK(Z93)))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00000000-000E-0000-0200-0000980E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939" id="{00000000-000E-0000-0200-0000C70E0000}">
            <xm:f>AND('Program targeting'!$K$22&lt;&gt;"Y",NOT(ISBLANK(Z94)))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00000000-000E-0000-0200-0000C80E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987" id="{00000000-000E-0000-0200-0000F70E0000}">
            <xm:f>AND('Program targeting'!$L$22&lt;&gt;"Y",NOT(ISBLANK(Z95)))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00000000-000E-0000-0200-0000F80E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155" id="{434C569C-B284-AF49-9667-334ED4937265}">
            <xm:f>AND('Program targeting'!$E$3&lt;&gt;"Y",NOT(ISBLANK(G5)))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1822F324-8959-954B-8CC6-B8BEB2DFBF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53" id="{EB6EA231-7308-EB42-9CAF-88A197E3A74A}">
            <xm:f>AND('Program targeting'!$E$3&lt;&gt;"Y",NOT(ISBLANK(G6)))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EAA5C9FF-EADF-A94F-A0CE-C1954D6844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51" id="{CE8262A9-F638-0B41-AF1C-D225F57C1141}">
            <xm:f>AND('Program targeting'!$E$3&lt;&gt;"Y",NOT(ISBLANK(G7)))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F9A9B6B5-1DC0-454A-AD11-CD02E3248C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G7:G11</xm:sqref>
        </x14:conditionalFormatting>
        <x14:conditionalFormatting xmlns:xm="http://schemas.microsoft.com/office/excel/2006/main">
          <x14:cfRule type="expression" priority="141" id="{9EE3FF09-FA4E-5B48-BDAA-DFD124A8449B}">
            <xm:f>AND('Program targeting'!$G$7&lt;&gt;"Y",NOT(ISBLANK(L16)))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71EBBBB6-6B85-9844-AF53-21DC75A3F3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139" id="{EA776A0F-840B-5348-9679-FE1C5CB9D202}">
            <xm:f>AND('Program targeting'!$G$7&lt;&gt;"Y",NOT(ISBLANK(L17)))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7E07FBB9-9466-8343-AE2A-B18B44F9104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133" id="{A4F0F8E4-EDFF-624F-A659-754B35F178A6}">
            <xm:f>AND('Program targeting'!$E$14&lt;&gt;"Y",NOT(ISBLANK(R41)))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EE19DEBF-F4B0-444B-9253-063134281FC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R41:R47</xm:sqref>
        </x14:conditionalFormatting>
        <x14:conditionalFormatting xmlns:xm="http://schemas.microsoft.com/office/excel/2006/main">
          <x14:cfRule type="expression" priority="135" id="{56D8E10C-1AE4-9747-B012-1CBFA5310CDB}">
            <xm:f>AND('Program targeting'!$E$15&lt;&gt;"Y",NOT(ISBLANK(S41)))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14892AC9-DB84-FB4A-B525-D7AD97044B7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S41:S47</xm:sqref>
        </x14:conditionalFormatting>
        <x14:conditionalFormatting xmlns:xm="http://schemas.microsoft.com/office/excel/2006/main">
          <x14:cfRule type="expression" priority="137" id="{F46352AA-3BEB-204C-B19F-AD7142D83984}">
            <xm:f>AND('Program targeting'!$E$16&lt;&gt;"Y",NOT(ISBLANK(T41)))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7FC345D9-369B-1244-AD4A-B2EED8DB5AF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T41:T47</xm:sqref>
        </x14:conditionalFormatting>
        <x14:conditionalFormatting xmlns:xm="http://schemas.microsoft.com/office/excel/2006/main">
          <x14:cfRule type="expression" priority="85" id="{C95C7F17-CB96-E740-9649-DD269D07F920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2DD9839C-A816-F14A-AB27-FDDB872A85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O52:O59</xm:sqref>
        </x14:conditionalFormatting>
        <x14:conditionalFormatting xmlns:xm="http://schemas.microsoft.com/office/excel/2006/main">
          <x14:cfRule type="expression" priority="91" id="{02905448-EFE5-8A4F-913E-EB3E556318E4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17626114-7AA0-9C42-AFD6-EC024EF20D9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97" id="{E76F9746-C55A-8049-854E-E20C230AD071}">
            <xm:f>AND('Program targeting'!$G$11&lt;&gt;"Y",NOT(ISBLANK(O54)))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B5677F6A-D929-504C-A60D-7C16C7D6FF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" id="{E06CFD65-0778-0040-BE6B-371E1DA03CEF}">
            <xm:f>AND('Program targeting'!$H$11&lt;&gt;"Y",NOT(ISBLANK(O55)))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3CF0117D-ADDE-E148-A335-F30316518AF3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9" id="{6168FEF8-7D12-6942-9976-78397607D93C}">
            <xm:f>AND('Program targeting'!$I$11&lt;&gt;"Y",NOT(ISBLANK(O56)))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B9CC6F41-422E-9A45-A6CA-F7A192DBD0F9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115" id="{3A6CCD09-58E8-C248-A44C-D6EBF059DCD8}">
            <xm:f>AND('Program targeting'!$J$11&lt;&gt;"Y",NOT(ISBLANK(O57)))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960EA1EF-F23F-D948-8517-E9F484BCBC7B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121" id="{26893BF5-CB85-4C4E-A380-CB9240325FEF}">
            <xm:f>AND('Program targeting'!$K$11&lt;&gt;"Y",NOT(ISBLANK(O58)))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BD906E6B-2894-F14B-B217-DBB8E81C1046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27" id="{3AABC3D0-8E43-204D-90E5-1B649E0E8804}">
            <xm:f>AND('Program targeting'!$L$11&lt;&gt;"Y",NOT(ISBLANK(O59)))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7514D56E-40A0-BF45-9D8C-40A4B8AF193C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87" id="{04629D7A-D72B-9F45-AD49-CB8D60290B87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84E8B714-0B63-824C-A851-C79EC6EFE3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P52:P59</xm:sqref>
        </x14:conditionalFormatting>
        <x14:conditionalFormatting xmlns:xm="http://schemas.microsoft.com/office/excel/2006/main">
          <x14:cfRule type="expression" priority="93" id="{3A9EBC1A-1195-064E-AD09-E6032DE0A840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AA1CE61A-B29C-EB42-86C1-CA2F131EA1C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99" id="{9C479AEF-7EF6-2C4B-898E-A75C70FCF4B9}">
            <xm:f>AND('Program targeting'!$G$12&lt;&gt;"Y",NOT(ISBLANK(P54)))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5C75DBA4-49C3-554E-BCD8-2BC17E7664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5" id="{B40DF0D1-F5CD-124D-8214-8BD672762D9C}">
            <xm:f>AND('Program targeting'!$H$12&lt;&gt;"Y",NOT(ISBLANK(P55)))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4189FA0F-3BF6-664B-B6B1-098CA1F4B829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11" id="{C52D95D3-1E6D-504B-A614-50E1C55E0EF9}">
            <xm:f>AND('Program targeting'!$I$12&lt;&gt;"Y",NOT(ISBLANK(P56)))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5B341398-E9D8-244A-8123-AA0C83416B2A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117" id="{AC1AA4D5-599B-244E-972A-8B49FD8BF9AF}">
            <xm:f>AND('Program targeting'!$J$12&lt;&gt;"Y",NOT(ISBLANK(P57)))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11A21D4E-7778-8E4E-A4EC-D13D9D297043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123" id="{935908C8-A84E-CE44-8EA9-7F73E574996A}">
            <xm:f>AND('Program targeting'!$K$12&lt;&gt;"Y",NOT(ISBLANK(P58)))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CB2C2AA8-56BE-704A-A0DF-15AC9C52A10E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29" id="{7E2FF5E8-008C-2E42-909D-7D0BE0644A44}">
            <xm:f>AND('Program targeting'!$L$12&lt;&gt;"Y",NOT(ISBLANK(P59)))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A44E5D4E-9884-1F48-81E4-138ECA0A6D5C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89" id="{DCB6D77D-8485-B948-9E0B-CA88C0F0A2DD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5361C51A-5107-F043-A24F-FADCBB0E379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Q52:Q59</xm:sqref>
        </x14:conditionalFormatting>
        <x14:conditionalFormatting xmlns:xm="http://schemas.microsoft.com/office/excel/2006/main">
          <x14:cfRule type="expression" priority="95" id="{02207D66-3BDB-BF43-A9CB-5997422CE12C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7C8949FA-E0FB-1F4F-8A8B-6280570780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1" id="{EF5546F8-7EF7-C748-9304-CDD654544EB6}">
            <xm:f>AND('Program targeting'!$G$13&lt;&gt;"Y",NOT(ISBLANK(Q54)))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147C73B6-E597-0647-BF86-4214B498F2D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7" id="{E3600B3D-1132-B94B-9838-1D6A88DDC723}">
            <xm:f>AND('Program targeting'!$H$13&lt;&gt;"Y",NOT(ISBLANK(Q55)))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9CACF38E-C5A7-884C-B3C8-1D67C009E19B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13" id="{4836FE08-11AD-224B-AD4E-EB27128AB579}">
            <xm:f>AND('Program targeting'!$I$13&lt;&gt;"Y",NOT(ISBLANK(Q56)))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EC9685B2-CF5A-6E44-B8E5-4028C63772FE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119" id="{58F5CEBA-43C2-304F-84EB-D7150FD7A129}">
            <xm:f>AND('Program targeting'!$J$13&lt;&gt;"Y",NOT(ISBLANK(Q57)))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CCE7BF15-C2C7-0C40-8552-4A6155FEE84E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125" id="{487E41AD-8395-A146-AD34-7FA793D1B1EB}">
            <xm:f>AND('Program targeting'!$K$13&lt;&gt;"Y",NOT(ISBLANK(Q58)))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7AE97E5F-6059-854C-9C79-2F334C637D82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31" id="{BFCDE567-6CBF-E04B-AE0B-2C03217CDFCF}">
            <xm:f>AND('Program targeting'!$L$13&lt;&gt;"Y",NOT(ISBLANK(Q59)))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39E1ED97-E3A0-0349-BDBA-FAAE655C505B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83" id="{2C7E9D08-AACE-1148-8057-FCAB266E988A}">
            <xm:f>AND('Program targeting'!$E$19&lt;&gt;"Y",NOT(ISBLANK(W65)))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EFC4F39A-A90B-0144-888F-057E6AB551B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81" id="{B092C25C-A50F-B74C-B585-F13EE9E83F04}">
            <xm:f>AND('Program targeting'!$E$19&lt;&gt;"Y",NOT(ISBLANK(W66)))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8FBAC2B3-29FE-6D4F-8F53-2BE0C62AF99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W66</xm:sqref>
        </x14:conditionalFormatting>
        <x14:conditionalFormatting xmlns:xm="http://schemas.microsoft.com/office/excel/2006/main">
          <x14:cfRule type="expression" priority="79" id="{6506E5DC-D75F-3440-81F5-0C630C8B5E91}">
            <xm:f>AND('Program targeting'!$E$19&lt;&gt;"Y",NOT(ISBLANK(W67)))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3C4D2BA6-1EAB-0B4F-A1F8-ABCE584180E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W67</xm:sqref>
        </x14:conditionalFormatting>
        <x14:conditionalFormatting xmlns:xm="http://schemas.microsoft.com/office/excel/2006/main">
          <x14:cfRule type="expression" priority="77" id="{E4F9BCD3-078E-F143-9D61-A2D9E3DDAFBF}">
            <xm:f>AND('Program targeting'!$E$19&lt;&gt;"Y",NOT(ISBLANK(W68)))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F9D5E30D-A540-E64C-90D2-B8E5EEC4473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75" id="{977F7966-46D4-5C42-937A-8680B5924E5D}">
            <xm:f>AND('Program targeting'!$E$19&lt;&gt;"Y",NOT(ISBLANK(W69)))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31C14776-05AA-1A46-BB92-6FEED93D3B8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73" id="{CA3EAB20-9358-8E4E-ADDF-C75E5911455E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98ECAA87-95A2-6641-AF97-57203906326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71" id="{D13E7D2F-1C1F-6049-93D8-B374DB8BD134}">
            <xm:f>AND('Program targeting'!$E$19&lt;&gt;"Y",NOT(ISBLANK(W71)))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6724DD5A-0F4E-544F-8FA5-CA3CE447319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  <x14:conditionalFormatting xmlns:xm="http://schemas.microsoft.com/office/excel/2006/main">
          <x14:cfRule type="expression" priority="57" id="{D6E565A0-AD48-4E4A-9FEB-AC565825A5C1}">
            <xm:f>AND('Program targeting'!$E$3&lt;&gt;"Y",NOT(ISBLANK(G12)))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AA6F495A-B212-3F40-A87A-9BF349A928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55" id="{F90C9775-2BFB-694B-B9E9-63BC84379B09}">
            <xm:f>AND('Program targeting'!$G$7&lt;&gt;"Y",NOT(ISBLANK(K12)))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35483CBE-EA44-004D-B101-A1369D36693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51" id="{E879CD83-FAB2-B74A-9352-ABD64E1B874B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7B93EA94-F07F-1243-84E8-CF0CBE423F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49" id="{F3A28813-4A87-1346-9847-A5B11C3E743E}">
            <xm:f>AND('Program targeting'!$E$9&lt;&gt;"Y",NOT(ISBLANK(M12)))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B45FC1D9-8C51-E845-B019-FD64A9DFA4E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53" id="{7B057AC8-A8B8-B24B-AF49-04CC2C1249CB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6592BE0E-0980-784E-BCAF-D8AB7147A59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47" id="{454F1B48-142B-A94F-9AF7-B8EB502CD62F}">
            <xm:f>AND('Program targeting'!$E$3&lt;&gt;"Y",NOT(ISBLANK(H4)))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9E0C6736-9584-FD4C-BCC8-45B7FCE1AD1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H4:H12</xm:sqref>
        </x14:conditionalFormatting>
        <x14:conditionalFormatting xmlns:xm="http://schemas.microsoft.com/office/excel/2006/main">
          <x14:cfRule type="expression" priority="45" id="{EF68E6A7-6F07-3747-8322-0AE1D0CCD2A8}">
            <xm:f>AND('Program targeting'!$E$3&lt;&gt;"Y",NOT(ISBLANK(H5)))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52231D10-AF28-CC49-897A-E72C36D09CC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3" id="{B099264F-DC1F-0645-91F6-DAE1D33C73F9}">
            <xm:f>AND('Program targeting'!$E$3&lt;&gt;"Y",NOT(ISBLANK(H6)))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D35A2739-7017-0D4D-9601-6035047C8F9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41" id="{CEFCB44A-4567-F744-8734-F5BE095F72AF}">
            <xm:f>AND('Program targeting'!$E$3&lt;&gt;"Y",NOT(ISBLANK(H7)))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4906716-B4FB-3641-B7D8-AFF6B3505F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H7:H11</xm:sqref>
        </x14:conditionalFormatting>
        <x14:conditionalFormatting xmlns:xm="http://schemas.microsoft.com/office/excel/2006/main">
          <x14:cfRule type="expression" priority="39" id="{06E8ED74-24DC-0848-ABB7-5A45B9FDBD93}">
            <xm:f>AND('Program targeting'!$E$3&lt;&gt;"Y",NOT(ISBLANK(H12)))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15C21E4E-23B6-AC43-83F7-4492DC7C9DE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37" id="{9EF8293D-F15E-CC45-9F82-F56E455C9F49}">
            <xm:f>AND('Program targeting'!$E$3&lt;&gt;"Y",NOT(ISBLANK(I4)))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CB09E0CE-1362-094B-96B5-01F6F8A2B59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I4:I12</xm:sqref>
        </x14:conditionalFormatting>
        <x14:conditionalFormatting xmlns:xm="http://schemas.microsoft.com/office/excel/2006/main">
          <x14:cfRule type="expression" priority="35" id="{3DCEC349-1486-C242-A63A-542625C67967}">
            <xm:f>AND('Program targeting'!$E$3&lt;&gt;"Y",NOT(ISBLANK(I5)))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177AA078-CCC1-ED4F-A8D6-E66F103254A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33" id="{3CF34020-E446-0E43-83EB-E1B5C8B30BF6}">
            <xm:f>AND('Program targeting'!$E$3&lt;&gt;"Y",NOT(ISBLANK(I6)))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F96810DA-FA44-0C40-BA3D-79122FED41F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31" id="{2DA625A1-1D7E-3D40-A804-A498F902DEC6}">
            <xm:f>AND('Program targeting'!$E$3&lt;&gt;"Y",NOT(ISBLANK(I7)))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B6931A4D-15FB-3A44-AF57-E72C8D6D34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I7:I11</xm:sqref>
        </x14:conditionalFormatting>
        <x14:conditionalFormatting xmlns:xm="http://schemas.microsoft.com/office/excel/2006/main">
          <x14:cfRule type="expression" priority="29" id="{08B3146A-1F28-5D45-B614-1E9E4F211858}">
            <xm:f>AND('Program targeting'!$E$3&lt;&gt;"Y",NOT(ISBLANK(I12)))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1CD9A05-E123-E54D-835E-7A8AED3208E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7" id="{2F328A61-159F-E64F-B379-30074EE11801}">
            <xm:f>AND('Program targeting'!$E$3&lt;&gt;"Y",NOT(ISBLANK(J4)))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65976B5A-615A-DF4A-8DB9-F1096FE871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J4:J12</xm:sqref>
        </x14:conditionalFormatting>
        <x14:conditionalFormatting xmlns:xm="http://schemas.microsoft.com/office/excel/2006/main">
          <x14:cfRule type="expression" priority="25" id="{91D7B924-E3DA-9A4A-B44B-B4551D0C265D}">
            <xm:f>AND('Program targeting'!$E$3&lt;&gt;"Y",NOT(ISBLANK(J5)))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B619B095-7F3A-EE48-A5BD-A53C0987672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3" id="{662AC424-3493-B84E-9C8F-68231056686B}">
            <xm:f>AND('Program targeting'!$E$3&lt;&gt;"Y",NOT(ISBLANK(J6)))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4BD7CAE5-D123-474C-A5BC-E1E6244248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21" id="{56AC42DE-4E35-4842-8CFC-34269BDF7BAB}">
            <xm:f>AND('Program targeting'!$E$3&lt;&gt;"Y",NOT(ISBLANK(J7)))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45B757D7-B528-0047-8DA9-F53D6527844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J7:J11</xm:sqref>
        </x14:conditionalFormatting>
        <x14:conditionalFormatting xmlns:xm="http://schemas.microsoft.com/office/excel/2006/main">
          <x14:cfRule type="expression" priority="19" id="{D3A2B34B-24F3-C44C-937A-041103AAA686}">
            <xm:f>AND('Program targeting'!$E$3&lt;&gt;"Y",NOT(ISBLANK(J12)))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AB0A6A96-23C6-B342-A72D-3C3B28B337E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7" id="{2AA545DE-0896-D040-92FD-50A7E81F7234}">
            <xm:f>AND('Program targeting'!$E$3&lt;&gt;"Y",NOT(ISBLANK(J2)))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9FCF108A-DEB4-FE45-B559-2A7713F3835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J2:J3</xm:sqref>
        </x14:conditionalFormatting>
        <x14:conditionalFormatting xmlns:xm="http://schemas.microsoft.com/office/excel/2006/main">
          <x14:cfRule type="expression" priority="5" id="{032E98C0-A041-9A49-AE43-F7A3C76ADDDF}">
            <xm:f>AND('Program targeting'!$E$3&lt;&gt;"Y",NOT(ISBLANK(K6)))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B27608BD-F0C9-2F4B-AA24-528E971B12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K6:K9</xm:sqref>
        </x14:conditionalFormatting>
        <x14:conditionalFormatting xmlns:xm="http://schemas.microsoft.com/office/excel/2006/main">
          <x14:cfRule type="expression" priority="3" id="{645D5360-0D88-8047-AFB5-73EC1E829319}">
            <xm:f>AND('Program targeting'!$E$3&lt;&gt;"Y",NOT(ISBLANK(L4)))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4B8DBB38-0A22-2F47-9C68-651BADF974A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L4:L5</xm:sqref>
        </x14:conditionalFormatting>
        <x14:conditionalFormatting xmlns:xm="http://schemas.microsoft.com/office/excel/2006/main">
          <x14:cfRule type="expression" priority="1" id="{7D2240ED-C131-D848-99F6-7AAB083D2061}">
            <xm:f>AND('Program targeting'!$E$3&lt;&gt;"Y",NOT(ISBLANK(M4)))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6886511-4A2F-164C-A385-1C6CB765607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M4:M8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95D8-4985-0149-9EA1-E099B4D113FC}">
  <dimension ref="B2:O87"/>
  <sheetViews>
    <sheetView topLeftCell="A13" workbookViewId="0">
      <selection activeCell="E46" sqref="E46"/>
    </sheetView>
  </sheetViews>
  <sheetFormatPr baseColWidth="10" defaultRowHeight="15"/>
  <cols>
    <col min="1" max="1" width="10.83203125" style="49"/>
    <col min="2" max="2" width="33" style="49" customWidth="1"/>
    <col min="3" max="3" width="10.83203125" style="49"/>
    <col min="4" max="4" width="20.5" style="49" customWidth="1"/>
    <col min="5" max="5" width="13.33203125" style="49" customWidth="1"/>
    <col min="6" max="6" width="11.6640625" style="49" bestFit="1" customWidth="1"/>
    <col min="7" max="9" width="10.83203125" style="49"/>
    <col min="10" max="10" width="13.33203125" style="49" customWidth="1"/>
    <col min="11" max="11" width="10.83203125" style="49"/>
    <col min="12" max="12" width="12.6640625" style="49" bestFit="1" customWidth="1"/>
    <col min="13" max="14" width="10.83203125" style="49"/>
    <col min="15" max="15" width="12.6640625" style="49" bestFit="1" customWidth="1"/>
    <col min="16" max="16384" width="10.83203125" style="49"/>
  </cols>
  <sheetData>
    <row r="2" spans="2:15" ht="16" customHeight="1">
      <c r="B2" s="50"/>
      <c r="C2" s="51" t="s">
        <v>195</v>
      </c>
      <c r="D2" s="52" t="s">
        <v>196</v>
      </c>
      <c r="E2" s="71" t="s">
        <v>203</v>
      </c>
      <c r="F2" s="71"/>
    </row>
    <row r="3" spans="2:15" ht="16" customHeight="1">
      <c r="B3" s="53"/>
      <c r="C3" s="51" t="s">
        <v>204</v>
      </c>
      <c r="D3" s="52" t="s">
        <v>197</v>
      </c>
      <c r="E3" s="53" t="s">
        <v>104</v>
      </c>
      <c r="F3" s="53" t="s">
        <v>198</v>
      </c>
      <c r="J3" s="53" t="s">
        <v>165</v>
      </c>
    </row>
    <row r="4" spans="2:15" ht="16" customHeight="1">
      <c r="B4" s="72" t="s">
        <v>205</v>
      </c>
      <c r="C4" s="73"/>
      <c r="D4" s="57">
        <v>13891793</v>
      </c>
      <c r="E4" s="74">
        <f>SUM(E6:E19)</f>
        <v>60915319.480000004</v>
      </c>
      <c r="F4" s="75">
        <f>E4/$E$44</f>
        <v>0.11361632178185409</v>
      </c>
      <c r="J4" s="74">
        <f>E4/'#ignore - total spend calcs'!$D$2</f>
        <v>842784994.1753161</v>
      </c>
    </row>
    <row r="5" spans="2:15" ht="29" customHeight="1">
      <c r="B5" s="72"/>
      <c r="C5" s="73"/>
      <c r="D5" s="63">
        <f>SUM(D7,D9,D11,D13,D15,D17,D19)</f>
        <v>530833.88760000002</v>
      </c>
      <c r="E5" s="74"/>
      <c r="F5" s="75"/>
      <c r="H5" s="49" t="s">
        <v>151</v>
      </c>
      <c r="J5" s="74"/>
    </row>
    <row r="6" spans="2:15" ht="16" customHeight="1">
      <c r="B6" s="76" t="s">
        <v>199</v>
      </c>
      <c r="C6" s="77">
        <v>4.32</v>
      </c>
      <c r="D6" s="54">
        <v>12350654</v>
      </c>
      <c r="E6" s="78">
        <f>D6*C6</f>
        <v>53354825.280000001</v>
      </c>
      <c r="F6" s="70">
        <f>E6/$E$44</f>
        <v>9.951485191861105E-2</v>
      </c>
      <c r="H6" s="45">
        <v>2.4E-2</v>
      </c>
      <c r="J6" s="54">
        <f>E6/'#ignore - total spend calcs'!$D$2</f>
        <v>738182882.3469187</v>
      </c>
    </row>
    <row r="7" spans="2:15" ht="16" customHeight="1">
      <c r="B7" s="76"/>
      <c r="C7" s="77"/>
      <c r="D7" s="54">
        <f>D6*H6</f>
        <v>296415.696</v>
      </c>
      <c r="E7" s="78"/>
      <c r="F7" s="70"/>
      <c r="J7" s="54"/>
      <c r="N7" s="49" t="s">
        <v>77</v>
      </c>
      <c r="O7" s="65">
        <f>E4</f>
        <v>60915319.480000004</v>
      </c>
    </row>
    <row r="8" spans="2:15" ht="16" customHeight="1">
      <c r="B8" s="76" t="s">
        <v>50</v>
      </c>
      <c r="C8" s="77">
        <v>5.94</v>
      </c>
      <c r="D8" s="54">
        <v>329656</v>
      </c>
      <c r="E8" s="78">
        <f>D8*C8</f>
        <v>1958156.6400000001</v>
      </c>
      <c r="F8" s="70">
        <f>E8/$E$44</f>
        <v>3.6522595105580855E-3</v>
      </c>
      <c r="H8" s="45">
        <v>0.37</v>
      </c>
      <c r="J8" s="54">
        <f>E8/'#ignore - total spend calcs'!$D$2</f>
        <v>27091789.82437402</v>
      </c>
      <c r="N8" s="49" t="s">
        <v>67</v>
      </c>
      <c r="O8" s="65">
        <f>E20</f>
        <v>15727557.24</v>
      </c>
    </row>
    <row r="9" spans="2:15" ht="16" customHeight="1">
      <c r="B9" s="76"/>
      <c r="C9" s="77"/>
      <c r="D9" s="54">
        <f>D8*H8</f>
        <v>121972.72</v>
      </c>
      <c r="E9" s="78"/>
      <c r="F9" s="70"/>
      <c r="J9" s="54"/>
      <c r="N9" s="49" t="s">
        <v>215</v>
      </c>
      <c r="O9" s="65">
        <f>SUM(E22,E36)</f>
        <v>160014986.47999999</v>
      </c>
    </row>
    <row r="10" spans="2:15" ht="16" customHeight="1">
      <c r="B10" s="76" t="s">
        <v>51</v>
      </c>
      <c r="C10" s="77">
        <v>4.72</v>
      </c>
      <c r="D10" s="54">
        <v>410449</v>
      </c>
      <c r="E10" s="78">
        <f>D10*C10</f>
        <v>1937319.2799999998</v>
      </c>
      <c r="F10" s="70">
        <f>E10/$E$44</f>
        <v>3.6133946696764473E-3</v>
      </c>
      <c r="H10" s="45">
        <v>0.09</v>
      </c>
      <c r="J10" s="54">
        <f>E10/'#ignore - total spend calcs'!$D$2</f>
        <v>26803497.577429555</v>
      </c>
      <c r="N10" s="49" t="s">
        <v>79</v>
      </c>
      <c r="O10" s="65">
        <f>E24</f>
        <v>597789.19600000011</v>
      </c>
    </row>
    <row r="11" spans="2:15" ht="16" customHeight="1">
      <c r="B11" s="76"/>
      <c r="C11" s="77"/>
      <c r="D11" s="54">
        <f>D10*H10</f>
        <v>36940.409999999996</v>
      </c>
      <c r="E11" s="78"/>
      <c r="F11" s="70"/>
      <c r="J11" s="54"/>
      <c r="N11" s="49" t="s">
        <v>80</v>
      </c>
      <c r="O11" s="65">
        <f>E28</f>
        <v>2032253.2</v>
      </c>
    </row>
    <row r="12" spans="2:15" ht="16" customHeight="1">
      <c r="B12" s="76" t="s">
        <v>52</v>
      </c>
      <c r="C12" s="77">
        <v>4.62</v>
      </c>
      <c r="D12" s="54">
        <v>309566</v>
      </c>
      <c r="E12" s="78">
        <f>D12*C12</f>
        <v>1430194.92</v>
      </c>
      <c r="F12" s="70">
        <f>E12/$E$44</f>
        <v>2.6675307234470579E-3</v>
      </c>
      <c r="H12" s="45">
        <v>0.1</v>
      </c>
      <c r="J12" s="54">
        <f>E12/'#ignore - total spend calcs'!$D$2</f>
        <v>19787252.658463225</v>
      </c>
      <c r="N12" s="49" t="s">
        <v>82</v>
      </c>
      <c r="O12" s="65">
        <f>E32</f>
        <v>293708458.69</v>
      </c>
    </row>
    <row r="13" spans="2:15" ht="16" customHeight="1">
      <c r="B13" s="76"/>
      <c r="C13" s="77"/>
      <c r="D13" s="54">
        <f>D12*H12</f>
        <v>30956.600000000002</v>
      </c>
      <c r="E13" s="78"/>
      <c r="F13" s="70"/>
      <c r="J13" s="54"/>
      <c r="N13" s="49" t="s">
        <v>81</v>
      </c>
      <c r="O13" s="65">
        <f>E38</f>
        <v>3153006.9016960002</v>
      </c>
    </row>
    <row r="14" spans="2:15" ht="16" customHeight="1">
      <c r="B14" s="76" t="s">
        <v>53</v>
      </c>
      <c r="C14" s="77">
        <v>6.34</v>
      </c>
      <c r="D14" s="54">
        <v>105767</v>
      </c>
      <c r="E14" s="78">
        <f>D14*C14</f>
        <v>670562.78</v>
      </c>
      <c r="F14" s="70">
        <f>E14/$E$44</f>
        <v>1.2507014202302372E-3</v>
      </c>
      <c r="H14" s="45">
        <v>0.2</v>
      </c>
      <c r="J14" s="54">
        <f>E14/'#ignore - total spend calcs'!$D$2</f>
        <v>9277473.2770142201</v>
      </c>
      <c r="N14" s="49" t="s">
        <v>216</v>
      </c>
      <c r="O14" s="65">
        <f>49%*'#ignore - total spend calcs'!L6</f>
        <v>455576791.03966242</v>
      </c>
    </row>
    <row r="15" spans="2:15" ht="16" customHeight="1">
      <c r="B15" s="76"/>
      <c r="C15" s="77"/>
      <c r="D15" s="54">
        <f>D14*H14</f>
        <v>21153.4</v>
      </c>
      <c r="E15" s="78"/>
      <c r="F15" s="70"/>
      <c r="J15" s="54"/>
    </row>
    <row r="16" spans="2:15" ht="16" customHeight="1">
      <c r="B16" s="76" t="s">
        <v>200</v>
      </c>
      <c r="C16" s="77">
        <v>6.76</v>
      </c>
      <c r="D16" s="54">
        <v>106057</v>
      </c>
      <c r="E16" s="78">
        <f>D16*C16</f>
        <v>716945.32</v>
      </c>
      <c r="F16" s="70">
        <f>E16/$E$44</f>
        <v>1.3372119012502032E-3</v>
      </c>
      <c r="H16" s="45">
        <v>2.5999999999999999E-2</v>
      </c>
      <c r="J16" s="54">
        <f>E16/'#ignore - total spend calcs'!$D$2</f>
        <v>9919192.1260234695</v>
      </c>
    </row>
    <row r="17" spans="2:10" ht="16" customHeight="1">
      <c r="B17" s="76"/>
      <c r="C17" s="77"/>
      <c r="D17" s="54">
        <f>D16*H16</f>
        <v>2757.482</v>
      </c>
      <c r="E17" s="78"/>
      <c r="F17" s="70"/>
      <c r="J17" s="54"/>
    </row>
    <row r="18" spans="2:10" ht="16" customHeight="1">
      <c r="B18" s="76" t="s">
        <v>55</v>
      </c>
      <c r="C18" s="77">
        <v>3.03</v>
      </c>
      <c r="D18" s="54">
        <v>279642</v>
      </c>
      <c r="E18" s="78">
        <f>D18*C18</f>
        <v>847315.25999999989</v>
      </c>
      <c r="F18" s="70">
        <f>E18/$E$44</f>
        <v>1.5803716380810048E-3</v>
      </c>
      <c r="H18" s="45">
        <v>7.3800000000000004E-2</v>
      </c>
      <c r="J18" s="54">
        <f>E18/'#ignore - total spend calcs'!$D$2</f>
        <v>11722906.365092847</v>
      </c>
    </row>
    <row r="19" spans="2:10" ht="16" customHeight="1">
      <c r="B19" s="76"/>
      <c r="C19" s="77"/>
      <c r="D19" s="54">
        <f>D18*H18</f>
        <v>20637.579600000001</v>
      </c>
      <c r="E19" s="78"/>
      <c r="F19" s="70"/>
      <c r="J19" s="54"/>
    </row>
    <row r="20" spans="2:10" ht="16" customHeight="1">
      <c r="B20" s="55" t="s">
        <v>206</v>
      </c>
      <c r="C20" s="56"/>
      <c r="D20" s="57">
        <v>267612</v>
      </c>
      <c r="E20" s="57">
        <f>E21</f>
        <v>15727557.24</v>
      </c>
      <c r="F20" s="66">
        <f>E20/$E$44</f>
        <v>2.9334282730127594E-2</v>
      </c>
      <c r="J20" s="57">
        <f>E20/'#ignore - total spend calcs'!$D$2</f>
        <v>217596318.13565841</v>
      </c>
    </row>
    <row r="21" spans="2:10" ht="16" customHeight="1">
      <c r="B21" s="58" t="s">
        <v>67</v>
      </c>
      <c r="C21" s="59">
        <v>58.77</v>
      </c>
      <c r="D21" s="54">
        <v>267612</v>
      </c>
      <c r="E21" s="54">
        <f>C21*D21</f>
        <v>15727557.24</v>
      </c>
      <c r="F21" s="67">
        <f>E21/$E$44</f>
        <v>2.9334282730127594E-2</v>
      </c>
      <c r="J21" s="54">
        <f>E21/'#ignore - total spend calcs'!$D$2</f>
        <v>217596318.13565841</v>
      </c>
    </row>
    <row r="22" spans="2:10" ht="16" customHeight="1">
      <c r="B22" s="55" t="s">
        <v>207</v>
      </c>
      <c r="C22" s="56"/>
      <c r="D22" s="57">
        <v>766888</v>
      </c>
      <c r="E22" s="57">
        <f>E23</f>
        <v>3995486.48</v>
      </c>
      <c r="F22" s="66">
        <f>E22/$E$44</f>
        <v>7.4521890628148355E-3</v>
      </c>
      <c r="J22" s="57">
        <f>E22/'#ignore - total spend calcs'!$D$2</f>
        <v>55278968.878755264</v>
      </c>
    </row>
    <row r="23" spans="2:10" ht="16" customHeight="1">
      <c r="B23" s="58" t="s">
        <v>201</v>
      </c>
      <c r="C23" s="60">
        <v>5.21</v>
      </c>
      <c r="D23" s="54">
        <v>766888</v>
      </c>
      <c r="E23" s="54">
        <f>C23*D23</f>
        <v>3995486.48</v>
      </c>
      <c r="F23" s="67">
        <f>E23/$E$44</f>
        <v>7.4521890628148355E-3</v>
      </c>
      <c r="J23" s="54">
        <f>E23/'#ignore - total spend calcs'!$D$2</f>
        <v>55278968.878755264</v>
      </c>
    </row>
    <row r="24" spans="2:10" ht="16" customHeight="1">
      <c r="B24" s="55" t="s">
        <v>208</v>
      </c>
      <c r="C24" s="56"/>
      <c r="D24" s="57">
        <f>SUM(D25:D27)</f>
        <v>76688.800000000003</v>
      </c>
      <c r="E24" s="57">
        <f>SUM(E25:E27)</f>
        <v>597789.19600000011</v>
      </c>
      <c r="F24" s="66">
        <f>E24/$E$44</f>
        <v>1.1149676342541584E-3</v>
      </c>
      <c r="J24" s="56">
        <f>E24/'#ignore - total spend calcs'!$D$2</f>
        <v>8270624.9982705824</v>
      </c>
    </row>
    <row r="25" spans="2:10" ht="16" customHeight="1">
      <c r="B25" s="58" t="s">
        <v>59</v>
      </c>
      <c r="C25" s="59">
        <v>9.14</v>
      </c>
      <c r="D25" s="54">
        <f>$D$22*10%*50%</f>
        <v>38344.400000000001</v>
      </c>
      <c r="E25" s="54">
        <f>C25*D25</f>
        <v>350467.81600000005</v>
      </c>
      <c r="F25" s="67">
        <f>E25/$E$44</f>
        <v>6.5367570090333596E-4</v>
      </c>
      <c r="J25" s="60">
        <f>E25/'#ignore - total spend calcs'!$D$2</f>
        <v>4848846.2145088594</v>
      </c>
    </row>
    <row r="26" spans="2:10" ht="16" customHeight="1">
      <c r="B26" s="58" t="s">
        <v>58</v>
      </c>
      <c r="C26" s="59">
        <v>10.050000000000001</v>
      </c>
      <c r="D26" s="54">
        <f>$D$22*10%*30%</f>
        <v>23006.639999999999</v>
      </c>
      <c r="E26" s="54">
        <f>C26*D26</f>
        <v>231216.73200000002</v>
      </c>
      <c r="F26" s="67">
        <f>E26/$E$44</f>
        <v>4.3125431908611766E-4</v>
      </c>
      <c r="J26" s="60">
        <f>E26/'#ignore - total spend calcs'!$D$2</f>
        <v>3198965.2815632848</v>
      </c>
    </row>
    <row r="27" spans="2:10" ht="16" customHeight="1">
      <c r="B27" s="58" t="s">
        <v>57</v>
      </c>
      <c r="C27" s="59">
        <v>1.05</v>
      </c>
      <c r="D27" s="54">
        <f>$D$22*10%*20%</f>
        <v>15337.760000000002</v>
      </c>
      <c r="E27" s="54">
        <f>C27*D27</f>
        <v>16104.648000000003</v>
      </c>
      <c r="F27" s="67">
        <f>E27/$E$44</f>
        <v>3.0037614264704718E-5</v>
      </c>
      <c r="J27" s="60">
        <f>E27/'#ignore - total spend calcs'!$D$2</f>
        <v>222813.50219843775</v>
      </c>
    </row>
    <row r="28" spans="2:10" ht="16" customHeight="1">
      <c r="B28" s="55" t="s">
        <v>209</v>
      </c>
      <c r="C28" s="56"/>
      <c r="D28" s="57">
        <v>766888</v>
      </c>
      <c r="E28" s="57">
        <f>SUM(E29:E31)</f>
        <v>2032253.2</v>
      </c>
      <c r="F28" s="66">
        <f>E28/$E$44</f>
        <v>3.790460847688928E-3</v>
      </c>
      <c r="J28" s="57">
        <f>E28/'#ignore - total spend calcs'!$D$2</f>
        <v>28116941.944088567</v>
      </c>
    </row>
    <row r="29" spans="2:10" ht="16" customHeight="1">
      <c r="B29" s="58" t="s">
        <v>61</v>
      </c>
      <c r="C29" s="59">
        <v>2.54</v>
      </c>
      <c r="D29" s="54">
        <f>D28*80%</f>
        <v>613510.40000000002</v>
      </c>
      <c r="E29" s="54">
        <f>C29*D29</f>
        <v>1558316.416</v>
      </c>
      <c r="F29" s="67">
        <f>E29/$E$44</f>
        <v>2.9064967707561891E-3</v>
      </c>
      <c r="J29" s="54">
        <f>E29/'#ignore - total spend calcs'!$D$2</f>
        <v>21559858.879391689</v>
      </c>
    </row>
    <row r="30" spans="2:10" ht="16" customHeight="1">
      <c r="B30" s="58" t="s">
        <v>62</v>
      </c>
      <c r="C30" s="59">
        <v>3.27</v>
      </c>
      <c r="D30" s="54">
        <f>D28*15%</f>
        <v>115033.2</v>
      </c>
      <c r="E30" s="54">
        <f>C30*D30</f>
        <v>376158.56400000001</v>
      </c>
      <c r="F30" s="67">
        <f>E30/$E$44</f>
        <v>7.0159284746846011E-4</v>
      </c>
      <c r="J30" s="54">
        <f>E30/'#ignore - total spend calcs'!$D$2</f>
        <v>5204286.8013492236</v>
      </c>
    </row>
    <row r="31" spans="2:10" ht="16" customHeight="1">
      <c r="B31" s="58" t="s">
        <v>60</v>
      </c>
      <c r="C31" s="59">
        <v>2.5499999999999998</v>
      </c>
      <c r="D31" s="54">
        <f>D28*5%</f>
        <v>38344.400000000001</v>
      </c>
      <c r="E31" s="54">
        <f>C31*D31</f>
        <v>97778.22</v>
      </c>
      <c r="F31" s="67">
        <f>E31/$E$44</f>
        <v>1.823712294642786E-4</v>
      </c>
      <c r="J31" s="54">
        <f>E31/'#ignore - total spend calcs'!$D$2</f>
        <v>1352796.2633476576</v>
      </c>
    </row>
    <row r="32" spans="2:10" ht="16" customHeight="1">
      <c r="B32" s="55" t="s">
        <v>210</v>
      </c>
      <c r="C32" s="56"/>
      <c r="D32" s="57">
        <v>4406398</v>
      </c>
      <c r="E32" s="57">
        <f>SUM(E33:E35)</f>
        <v>293708458.69</v>
      </c>
      <c r="F32" s="66">
        <f>E32/$E$44</f>
        <v>0.54781087971691023</v>
      </c>
      <c r="J32" s="57">
        <f>E32/'#ignore - total spend calcs'!$D$2</f>
        <v>4063560427.1527119</v>
      </c>
    </row>
    <row r="33" spans="2:12" ht="16" customHeight="1">
      <c r="B33" s="58" t="s">
        <v>70</v>
      </c>
      <c r="C33" s="59">
        <v>69.319999999999993</v>
      </c>
      <c r="D33" s="54">
        <f>D32*90%</f>
        <v>3965758.2</v>
      </c>
      <c r="E33" s="54">
        <f>C33*D33</f>
        <v>274906358.42399997</v>
      </c>
      <c r="F33" s="67">
        <f>E33/$E$44</f>
        <v>0.51274210732546077</v>
      </c>
      <c r="J33" s="54">
        <f>E33/'#ignore - total spend calcs'!$D$2</f>
        <v>3803426718.6138077</v>
      </c>
    </row>
    <row r="34" spans="2:12" ht="16" customHeight="1">
      <c r="B34" s="58" t="s">
        <v>71</v>
      </c>
      <c r="C34" s="59">
        <v>20.9</v>
      </c>
      <c r="D34" s="54">
        <f>D32*5%</f>
        <v>220319.90000000002</v>
      </c>
      <c r="E34" s="54">
        <f>C34*D34</f>
        <v>4604685.91</v>
      </c>
      <c r="F34" s="67">
        <f>E34/$E$44</f>
        <v>8.5884385163029209E-3</v>
      </c>
      <c r="J34" s="54">
        <f>E34/'#ignore - total spend calcs'!$D$2</f>
        <v>63707458.500856414</v>
      </c>
    </row>
    <row r="35" spans="2:12" ht="16" customHeight="1">
      <c r="B35" s="58" t="s">
        <v>66</v>
      </c>
      <c r="C35" s="59">
        <v>64.44</v>
      </c>
      <c r="D35" s="54">
        <f>D32*5%</f>
        <v>220319.90000000002</v>
      </c>
      <c r="E35" s="54">
        <f>C35*D35</f>
        <v>14197414.356000001</v>
      </c>
      <c r="F35" s="67">
        <f>E35/$E$44</f>
        <v>2.6480333875146422E-2</v>
      </c>
      <c r="J35" s="54">
        <f>E35/'#ignore - total spend calcs'!$D$2</f>
        <v>196426250.03804722</v>
      </c>
    </row>
    <row r="36" spans="2:12" ht="16" customHeight="1">
      <c r="B36" s="55" t="s">
        <v>213</v>
      </c>
      <c r="C36" s="56"/>
      <c r="D36" s="57">
        <f>D37</f>
        <v>6240780</v>
      </c>
      <c r="E36" s="57">
        <f>E37</f>
        <v>156019500</v>
      </c>
      <c r="F36" s="66">
        <f>E36/$E$44</f>
        <v>0.29100006152087876</v>
      </c>
      <c r="J36" s="57" t="e">
        <f>#REF!/'#ignore - total spend calcs'!$D$2</f>
        <v>#REF!</v>
      </c>
      <c r="L36" s="65">
        <v>5587499243</v>
      </c>
    </row>
    <row r="37" spans="2:12" ht="16" customHeight="1">
      <c r="B37" s="58" t="s">
        <v>214</v>
      </c>
      <c r="C37" s="60">
        <v>25</v>
      </c>
      <c r="D37" s="54">
        <v>6240780</v>
      </c>
      <c r="E37" s="54">
        <f>C37*D37</f>
        <v>156019500</v>
      </c>
      <c r="F37" s="67">
        <f>E37/$E$44</f>
        <v>0.29100006152087876</v>
      </c>
      <c r="J37" s="54" t="e">
        <f>#REF!/'#ignore - total spend calcs'!$D$2</f>
        <v>#REF!</v>
      </c>
    </row>
    <row r="38" spans="2:12" ht="16" customHeight="1">
      <c r="B38" s="55" t="s">
        <v>211</v>
      </c>
      <c r="C38" s="56"/>
      <c r="D38" s="56"/>
      <c r="E38" s="57">
        <f>SUM(E39:E43)</f>
        <v>3153006.9016960002</v>
      </c>
      <c r="F38" s="66">
        <f>E38/$E$44</f>
        <v>5.8808367054713762E-3</v>
      </c>
      <c r="J38" s="57">
        <f>E36/'#ignore - total spend calcs'!$D$2</f>
        <v>2158584975.3592348</v>
      </c>
    </row>
    <row r="39" spans="2:12" ht="16" customHeight="1">
      <c r="B39" s="58" t="s">
        <v>63</v>
      </c>
      <c r="C39" s="59">
        <v>4.59</v>
      </c>
      <c r="D39" s="54">
        <f>$D$32*4.5%</f>
        <v>198287.91</v>
      </c>
      <c r="E39" s="54">
        <f>C39*D39</f>
        <v>910141.50690000004</v>
      </c>
      <c r="F39" s="67">
        <f>E39/$E$44</f>
        <v>1.6975521297056156E-3</v>
      </c>
      <c r="J39" s="54">
        <f>E37/'#ignore - total spend calcs'!$D$2</f>
        <v>2158584975.3592348</v>
      </c>
    </row>
    <row r="40" spans="2:12" ht="16" customHeight="1">
      <c r="B40" s="58" t="s">
        <v>202</v>
      </c>
      <c r="C40" s="59">
        <v>1.7000000000000001E-4</v>
      </c>
      <c r="D40" s="54">
        <f>$D$32*5%*12</f>
        <v>2643838.8000000003</v>
      </c>
      <c r="E40" s="54">
        <f>C40*D40</f>
        <v>449.45259600000009</v>
      </c>
      <c r="F40" s="67">
        <f>E40/$E$44</f>
        <v>8.3829734800277329E-7</v>
      </c>
      <c r="J40" s="57">
        <f>E38/'#ignore - total spend calcs'!$D$2</f>
        <v>43622965.880578764</v>
      </c>
    </row>
    <row r="41" spans="2:12" ht="16" customHeight="1">
      <c r="B41" s="58" t="s">
        <v>65</v>
      </c>
      <c r="C41" s="59">
        <v>9.3699999999999992</v>
      </c>
      <c r="D41" s="54">
        <f>$D$32*2%</f>
        <v>88127.96</v>
      </c>
      <c r="E41" s="54">
        <f>C41*D41</f>
        <v>825758.9852</v>
      </c>
      <c r="F41" s="67">
        <f>E41/$E$44</f>
        <v>1.5401659119188204E-3</v>
      </c>
      <c r="J41" s="54">
        <f>E39/'#ignore - total spend calcs'!$D$2</f>
        <v>12592129.716126213</v>
      </c>
    </row>
    <row r="42" spans="2:12" ht="16" customHeight="1">
      <c r="B42" s="58" t="s">
        <v>68</v>
      </c>
      <c r="C42" s="59">
        <v>15.04</v>
      </c>
      <c r="D42" s="54">
        <f>$D$32*2%</f>
        <v>88127.96</v>
      </c>
      <c r="E42" s="54">
        <f>C42*D42</f>
        <v>1325444.5183999999</v>
      </c>
      <c r="F42" s="67">
        <f>E42/$E$44</f>
        <v>2.4721553164630799E-3</v>
      </c>
      <c r="J42" s="54">
        <f>E40/'#ignore - total spend calcs'!$D$2</f>
        <v>6218.3356622845504</v>
      </c>
    </row>
    <row r="43" spans="2:12" ht="16" customHeight="1">
      <c r="B43" s="58" t="s">
        <v>69</v>
      </c>
      <c r="C43" s="59">
        <v>2.0699999999999998</v>
      </c>
      <c r="D43" s="54">
        <f>$D$32*1%</f>
        <v>44063.98</v>
      </c>
      <c r="E43" s="54">
        <f>C43*D43</f>
        <v>91212.438599999994</v>
      </c>
      <c r="F43" s="67">
        <f>E43/$E$44</f>
        <v>1.7012505003585689E-4</v>
      </c>
      <c r="J43" s="54">
        <f>E41/'#ignore - total spend calcs'!$D$2</f>
        <v>11424667.677569848</v>
      </c>
    </row>
    <row r="44" spans="2:12" ht="16" customHeight="1">
      <c r="B44" s="53" t="s">
        <v>212</v>
      </c>
      <c r="C44" s="61"/>
      <c r="D44" s="62"/>
      <c r="E44" s="64">
        <f>SUM(E4,E20,E22,E24,E28,E32,E36,E38)</f>
        <v>536149371.18769604</v>
      </c>
      <c r="F44" s="68">
        <f>E44/$E$44</f>
        <v>1</v>
      </c>
      <c r="J44" s="54">
        <f>E42/'#ignore - total spend calcs'!$D$2</f>
        <v>18337993.796227377</v>
      </c>
    </row>
    <row r="45" spans="2:12" ht="16" customHeight="1">
      <c r="J45" s="54">
        <f>E43/'#ignore - total spend calcs'!$D$2</f>
        <v>1261956.3549930407</v>
      </c>
    </row>
    <row r="46" spans="2:12" ht="16" customHeight="1">
      <c r="E46" s="65">
        <f>E44-E36</f>
        <v>380129871.18769604</v>
      </c>
      <c r="J46" s="64">
        <f>J44/'#ignore - total spend calcs'!K41</f>
        <v>7.7060156801255701E-4</v>
      </c>
    </row>
    <row r="47" spans="2:12" ht="16" customHeight="1"/>
    <row r="48" spans="2:12" ht="16" customHeight="1">
      <c r="E48" s="65">
        <v>380129871</v>
      </c>
    </row>
    <row r="49" spans="5:5" ht="16" customHeight="1"/>
    <row r="50" spans="5:5" ht="16" customHeight="1">
      <c r="E50" s="65">
        <f>E48-E46</f>
        <v>-0.18769603967666626</v>
      </c>
    </row>
    <row r="51" spans="5:5" ht="16" customHeight="1"/>
    <row r="52" spans="5:5" ht="16" customHeight="1"/>
    <row r="53" spans="5:5" ht="16" customHeight="1"/>
    <row r="54" spans="5:5" ht="16" customHeight="1"/>
    <row r="55" spans="5:5" ht="16" customHeight="1"/>
    <row r="56" spans="5:5" ht="16" customHeight="1"/>
    <row r="57" spans="5:5" ht="16" customHeight="1"/>
    <row r="58" spans="5:5" ht="16" customHeight="1"/>
    <row r="59" spans="5:5" ht="16" customHeight="1"/>
    <row r="60" spans="5:5" ht="16" customHeight="1"/>
    <row r="61" spans="5:5" ht="16" customHeight="1"/>
    <row r="62" spans="5:5" ht="16" customHeight="1"/>
    <row r="63" spans="5:5" ht="16" customHeight="1"/>
    <row r="64" spans="5:5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</sheetData>
  <mergeCells count="34">
    <mergeCell ref="J4:J5"/>
    <mergeCell ref="B16:B17"/>
    <mergeCell ref="C16:C17"/>
    <mergeCell ref="E16:E17"/>
    <mergeCell ref="F16:F17"/>
    <mergeCell ref="B8:B9"/>
    <mergeCell ref="C8:C9"/>
    <mergeCell ref="E8:E9"/>
    <mergeCell ref="F8:F9"/>
    <mergeCell ref="B10:B11"/>
    <mergeCell ref="C10:C11"/>
    <mergeCell ref="E10:E11"/>
    <mergeCell ref="F10:F11"/>
    <mergeCell ref="B6:B7"/>
    <mergeCell ref="C6:C7"/>
    <mergeCell ref="E6:E7"/>
    <mergeCell ref="B18:B19"/>
    <mergeCell ref="C18:C19"/>
    <mergeCell ref="E18:E19"/>
    <mergeCell ref="F18:F19"/>
    <mergeCell ref="B12:B13"/>
    <mergeCell ref="C12:C13"/>
    <mergeCell ref="E12:E13"/>
    <mergeCell ref="F12:F13"/>
    <mergeCell ref="B14:B15"/>
    <mergeCell ref="C14:C15"/>
    <mergeCell ref="E14:E15"/>
    <mergeCell ref="F14:F15"/>
    <mergeCell ref="F6:F7"/>
    <mergeCell ref="E2:F2"/>
    <mergeCell ref="B4:B5"/>
    <mergeCell ref="C4:C5"/>
    <mergeCell ref="E4:E5"/>
    <mergeCell ref="F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E994-1E64-0E4C-891E-D39FB2BFC72B}">
  <dimension ref="B2:R46"/>
  <sheetViews>
    <sheetView workbookViewId="0">
      <selection activeCell="G27" sqref="G27"/>
    </sheetView>
  </sheetViews>
  <sheetFormatPr baseColWidth="10" defaultRowHeight="15"/>
  <cols>
    <col min="2" max="2" width="28" bestFit="1" customWidth="1"/>
    <col min="3" max="3" width="13.83203125" customWidth="1"/>
    <col min="4" max="4" width="13.5" bestFit="1" customWidth="1"/>
    <col min="5" max="6" width="16" bestFit="1" customWidth="1"/>
    <col min="7" max="10" width="10.1640625" bestFit="1" customWidth="1"/>
    <col min="11" max="12" width="14.5" customWidth="1"/>
    <col min="13" max="13" width="11.83203125" bestFit="1" customWidth="1"/>
    <col min="15" max="15" width="15.5" bestFit="1" customWidth="1"/>
    <col min="16" max="16" width="17.33203125" customWidth="1"/>
    <col min="18" max="18" width="16" bestFit="1" customWidth="1"/>
  </cols>
  <sheetData>
    <row r="2" spans="2:18"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N2" t="s">
        <v>146</v>
      </c>
      <c r="O2" t="s">
        <v>74</v>
      </c>
      <c r="P2" t="s">
        <v>75</v>
      </c>
    </row>
    <row r="3" spans="2:18">
      <c r="B3" t="s">
        <v>49</v>
      </c>
      <c r="C3" s="15" t="s">
        <v>77</v>
      </c>
      <c r="D3" s="11">
        <f>'Spending data'!F6</f>
        <v>296415.696</v>
      </c>
      <c r="E3" s="24">
        <f>'Spending data'!F2</f>
        <v>53354825.280000001</v>
      </c>
      <c r="F3" s="24">
        <f>E3*(1+$D$34)</f>
        <v>56376204.23450046</v>
      </c>
      <c r="G3" s="24">
        <f t="shared" ref="G3:J25" si="0">F3*(1+$D$34)</f>
        <v>59568677.944513507</v>
      </c>
      <c r="H3" s="24">
        <f t="shared" si="0"/>
        <v>62941935.169974498</v>
      </c>
      <c r="I3" s="24">
        <f t="shared" si="0"/>
        <v>66506213.326262996</v>
      </c>
      <c r="J3" s="24">
        <f t="shared" si="0"/>
        <v>70272329.55348286</v>
      </c>
      <c r="K3" s="24"/>
      <c r="L3" s="11"/>
      <c r="M3">
        <v>1.125</v>
      </c>
      <c r="N3">
        <f>'Spending data'!F3</f>
        <v>180</v>
      </c>
      <c r="O3">
        <v>2.4E-2</v>
      </c>
      <c r="P3" s="13">
        <f>O3*D3</f>
        <v>7113.9767039999997</v>
      </c>
      <c r="R3" s="14"/>
    </row>
    <row r="4" spans="2:18">
      <c r="B4" t="s">
        <v>50</v>
      </c>
      <c r="C4" s="15" t="s">
        <v>77</v>
      </c>
      <c r="D4" s="11">
        <f>'Spending data'!F13</f>
        <v>121972.71999999999</v>
      </c>
      <c r="E4" s="24">
        <f>'Spending data'!F9</f>
        <v>1958156.6400000001</v>
      </c>
      <c r="F4" s="24">
        <f t="shared" ref="F4:F25" si="1">E4*(1+$D$34)</f>
        <v>2069043.2042547436</v>
      </c>
      <c r="G4" s="24">
        <f t="shared" si="0"/>
        <v>2186209.0568366055</v>
      </c>
      <c r="H4" s="24">
        <f t="shared" si="0"/>
        <v>2310009.7815095889</v>
      </c>
      <c r="I4" s="24">
        <f t="shared" si="0"/>
        <v>2440821.0980478046</v>
      </c>
      <c r="J4" s="24">
        <f t="shared" si="0"/>
        <v>2579040.0024981713</v>
      </c>
      <c r="K4" s="24"/>
      <c r="L4" s="11"/>
      <c r="N4">
        <f>'Spending data'!F10</f>
        <v>16.054054054054056</v>
      </c>
      <c r="O4">
        <v>0.37</v>
      </c>
      <c r="P4" s="13">
        <f t="shared" ref="P4:P9" si="2">O4*D4</f>
        <v>45129.906399999993</v>
      </c>
      <c r="R4" s="14"/>
    </row>
    <row r="5" spans="2:18">
      <c r="B5" t="s">
        <v>51</v>
      </c>
      <c r="C5" s="15" t="s">
        <v>77</v>
      </c>
      <c r="D5" s="11">
        <f>'Spending data'!F20</f>
        <v>36940.409999999996</v>
      </c>
      <c r="E5" s="24">
        <f>'Spending data'!F16</f>
        <v>1937319.2799999998</v>
      </c>
      <c r="F5" s="24">
        <f t="shared" si="1"/>
        <v>2047025.8654872943</v>
      </c>
      <c r="G5" s="24">
        <f t="shared" si="0"/>
        <v>2162944.9194218554</v>
      </c>
      <c r="H5" s="24">
        <f t="shared" si="0"/>
        <v>2285428.2416891395</v>
      </c>
      <c r="I5" s="24">
        <f t="shared" si="0"/>
        <v>2414847.5539111015</v>
      </c>
      <c r="J5" s="24">
        <f t="shared" si="0"/>
        <v>2551595.6275750007</v>
      </c>
      <c r="K5" s="24"/>
      <c r="L5" s="11"/>
      <c r="N5">
        <f>'Spending data'!F17</f>
        <v>52.444444444444443</v>
      </c>
      <c r="O5">
        <v>0.09</v>
      </c>
      <c r="P5" s="13">
        <f t="shared" si="2"/>
        <v>3324.6368999999995</v>
      </c>
      <c r="R5" s="14"/>
    </row>
    <row r="6" spans="2:18">
      <c r="B6" t="s">
        <v>52</v>
      </c>
      <c r="C6" s="15" t="s">
        <v>77</v>
      </c>
      <c r="D6" s="11">
        <f>'Spending data'!F27</f>
        <v>30956.600000000002</v>
      </c>
      <c r="E6" s="24">
        <f>'Spending data'!F23</f>
        <v>1430194.92</v>
      </c>
      <c r="F6" s="24">
        <f t="shared" si="1"/>
        <v>1511184.0490889719</v>
      </c>
      <c r="G6" s="24">
        <f t="shared" si="0"/>
        <v>1596759.4334770399</v>
      </c>
      <c r="H6" s="24">
        <f t="shared" si="0"/>
        <v>1687180.7837933351</v>
      </c>
      <c r="I6" s="24">
        <f t="shared" si="0"/>
        <v>1782722.5175697852</v>
      </c>
      <c r="J6" s="24">
        <f t="shared" si="0"/>
        <v>1883674.5920641322</v>
      </c>
      <c r="K6" s="24"/>
      <c r="L6" s="11"/>
      <c r="N6">
        <f>'Spending data'!F24</f>
        <v>46.199999999999996</v>
      </c>
      <c r="O6">
        <v>0.1</v>
      </c>
      <c r="P6" s="13">
        <f t="shared" si="2"/>
        <v>3095.6600000000003</v>
      </c>
      <c r="R6" s="14"/>
    </row>
    <row r="7" spans="2:18">
      <c r="B7" t="s">
        <v>53</v>
      </c>
      <c r="C7" s="15" t="s">
        <v>77</v>
      </c>
      <c r="D7" s="11">
        <f>'Spending data'!F34</f>
        <v>21153.4</v>
      </c>
      <c r="E7" s="24">
        <f>'Spending data'!F30</f>
        <v>670562.78</v>
      </c>
      <c r="F7" s="24">
        <f t="shared" si="1"/>
        <v>708535.43309240509</v>
      </c>
      <c r="G7" s="24">
        <f t="shared" si="0"/>
        <v>748658.40294243884</v>
      </c>
      <c r="H7" s="24">
        <f t="shared" si="0"/>
        <v>791053.45776437095</v>
      </c>
      <c r="I7" s="24">
        <f t="shared" si="0"/>
        <v>835849.26126726426</v>
      </c>
      <c r="J7" s="24">
        <f t="shared" si="0"/>
        <v>883181.76313330105</v>
      </c>
      <c r="K7" s="24"/>
      <c r="L7" s="11"/>
      <c r="N7">
        <f>'Spending data'!F31</f>
        <v>31.7</v>
      </c>
      <c r="O7">
        <v>0.2</v>
      </c>
      <c r="P7" s="13">
        <f t="shared" si="2"/>
        <v>4230.68</v>
      </c>
      <c r="R7" s="14"/>
    </row>
    <row r="8" spans="2:18">
      <c r="B8" t="s">
        <v>54</v>
      </c>
      <c r="C8" s="15" t="s">
        <v>77</v>
      </c>
      <c r="D8" s="11">
        <f>'Spending data'!F41</f>
        <v>2757.482</v>
      </c>
      <c r="E8" s="24">
        <f>'Spending data'!F37</f>
        <v>716945.32</v>
      </c>
      <c r="F8" s="24">
        <f t="shared" si="1"/>
        <v>757544.52522666543</v>
      </c>
      <c r="G8" s="24">
        <f t="shared" si="0"/>
        <v>800442.78369917243</v>
      </c>
      <c r="H8" s="24">
        <f t="shared" si="0"/>
        <v>845770.28628696536</v>
      </c>
      <c r="I8" s="24">
        <f t="shared" si="0"/>
        <v>893664.59631270077</v>
      </c>
      <c r="J8" s="24">
        <f t="shared" si="0"/>
        <v>944271.06703979115</v>
      </c>
      <c r="K8" s="24"/>
      <c r="L8" s="11"/>
      <c r="N8">
        <f>'Spending data'!F38</f>
        <v>260</v>
      </c>
      <c r="O8">
        <v>2.5999999999999999E-2</v>
      </c>
      <c r="P8" s="13">
        <f t="shared" si="2"/>
        <v>71.694531999999995</v>
      </c>
      <c r="R8" s="14"/>
    </row>
    <row r="9" spans="2:18">
      <c r="B9" t="s">
        <v>55</v>
      </c>
      <c r="C9" s="15" t="s">
        <v>77</v>
      </c>
      <c r="D9" s="11">
        <f>'Spending data'!F48</f>
        <v>20637.579599999997</v>
      </c>
      <c r="E9" s="24">
        <f>'Spending data'!F44</f>
        <v>847315.25999999989</v>
      </c>
      <c r="F9" s="24">
        <f t="shared" si="1"/>
        <v>895297.05885242193</v>
      </c>
      <c r="G9" s="24">
        <f t="shared" si="0"/>
        <v>945995.97272660618</v>
      </c>
      <c r="H9" s="24">
        <f t="shared" si="0"/>
        <v>999565.86650919821</v>
      </c>
      <c r="I9" s="24">
        <f t="shared" si="0"/>
        <v>1056169.3181531487</v>
      </c>
      <c r="J9" s="24">
        <f t="shared" si="0"/>
        <v>1115978.1120815433</v>
      </c>
      <c r="K9" s="24"/>
      <c r="L9" s="11"/>
      <c r="N9">
        <f>'Spending data'!F45</f>
        <v>41.056910569105689</v>
      </c>
      <c r="O9">
        <v>7.3800000000000004E-2</v>
      </c>
      <c r="P9" s="13">
        <f t="shared" si="2"/>
        <v>1523.05337448</v>
      </c>
      <c r="R9" s="14"/>
    </row>
    <row r="10" spans="2:18">
      <c r="B10" t="s">
        <v>56</v>
      </c>
      <c r="C10" s="15" t="s">
        <v>78</v>
      </c>
      <c r="D10" s="11">
        <f>SUM(D3:D9)</f>
        <v>530833.88760000002</v>
      </c>
      <c r="E10" s="24">
        <f>'Spending data'!F51</f>
        <v>3995486.48</v>
      </c>
      <c r="F10" s="24">
        <f t="shared" si="1"/>
        <v>4221743.0313111758</v>
      </c>
      <c r="G10" s="24">
        <f t="shared" si="0"/>
        <v>4460812.0467033777</v>
      </c>
      <c r="H10" s="24">
        <f t="shared" si="0"/>
        <v>4713419.0708508985</v>
      </c>
      <c r="I10" s="24">
        <f t="shared" si="0"/>
        <v>4980330.7345977994</v>
      </c>
      <c r="J10" s="24">
        <f t="shared" si="0"/>
        <v>5262357.0815870026</v>
      </c>
      <c r="K10" s="24"/>
      <c r="L10" s="11"/>
      <c r="P10" s="13">
        <f>SUM(P3:P9)</f>
        <v>64489.607910479994</v>
      </c>
    </row>
    <row r="11" spans="2:18">
      <c r="B11" t="s">
        <v>59</v>
      </c>
      <c r="C11" s="15" t="s">
        <v>79</v>
      </c>
      <c r="E11" s="24">
        <f>'Spending data'!F58</f>
        <v>350467.81600000005</v>
      </c>
      <c r="F11" s="24">
        <f t="shared" si="1"/>
        <v>370314.1200209611</v>
      </c>
      <c r="G11" s="24">
        <f t="shared" si="0"/>
        <v>391284.28125593928</v>
      </c>
      <c r="H11" s="24">
        <f t="shared" si="0"/>
        <v>413441.94153145119</v>
      </c>
      <c r="I11" s="24">
        <f t="shared" si="0"/>
        <v>436854.34658564191</v>
      </c>
      <c r="J11" s="24">
        <f t="shared" si="0"/>
        <v>461592.55015072174</v>
      </c>
      <c r="K11" s="24"/>
      <c r="L11" s="11"/>
    </row>
    <row r="12" spans="2:18">
      <c r="B12" t="s">
        <v>58</v>
      </c>
      <c r="C12" s="15" t="s">
        <v>79</v>
      </c>
      <c r="E12" s="24">
        <f>'Spending data'!F65</f>
        <v>231216.73200000002</v>
      </c>
      <c r="F12" s="24">
        <f t="shared" si="1"/>
        <v>244310.08137050277</v>
      </c>
      <c r="G12" s="24">
        <f t="shared" si="0"/>
        <v>258144.88139751789</v>
      </c>
      <c r="H12" s="24">
        <f t="shared" si="0"/>
        <v>272763.11897534464</v>
      </c>
      <c r="I12" s="24">
        <f t="shared" si="0"/>
        <v>288209.15863363456</v>
      </c>
      <c r="J12" s="24">
        <f t="shared" si="0"/>
        <v>304529.87717821129</v>
      </c>
      <c r="K12" s="24"/>
      <c r="L12" s="11"/>
    </row>
    <row r="13" spans="2:18">
      <c r="B13" t="s">
        <v>57</v>
      </c>
      <c r="C13" s="15" t="s">
        <v>79</v>
      </c>
      <c r="E13" s="24">
        <f>'Spending data'!F72</f>
        <v>16104.648000000003</v>
      </c>
      <c r="F13" s="24">
        <f t="shared" si="1"/>
        <v>17016.622583020096</v>
      </c>
      <c r="G13" s="24">
        <f t="shared" si="0"/>
        <v>17980.24049534951</v>
      </c>
      <c r="H13" s="24">
        <f t="shared" si="0"/>
        <v>18998.426197287692</v>
      </c>
      <c r="I13" s="24">
        <f t="shared" si="0"/>
        <v>20074.269755576544</v>
      </c>
      <c r="J13" s="24">
        <f t="shared" si="0"/>
        <v>21211.036221367958</v>
      </c>
      <c r="K13" s="24"/>
      <c r="L13" s="11"/>
      <c r="P13" t="s">
        <v>76</v>
      </c>
    </row>
    <row r="14" spans="2:18">
      <c r="B14" t="s">
        <v>61</v>
      </c>
      <c r="C14" s="15" t="s">
        <v>80</v>
      </c>
      <c r="E14" s="24">
        <f>'Spending data'!F79</f>
        <v>1558316.416</v>
      </c>
      <c r="F14" s="24">
        <f t="shared" si="1"/>
        <v>1646560.8137474679</v>
      </c>
      <c r="G14" s="24">
        <f t="shared" si="0"/>
        <v>1739802.3184071521</v>
      </c>
      <c r="H14" s="24">
        <f t="shared" si="0"/>
        <v>1838323.9063280276</v>
      </c>
      <c r="I14" s="24">
        <f t="shared" si="0"/>
        <v>1942424.5782538822</v>
      </c>
      <c r="J14" s="24">
        <f t="shared" si="0"/>
        <v>2052420.2667533183</v>
      </c>
      <c r="K14" s="24"/>
      <c r="L14" s="11"/>
      <c r="M14" t="s">
        <v>147</v>
      </c>
      <c r="N14" s="13">
        <v>2.2000000000000002</v>
      </c>
      <c r="O14" s="34">
        <f>SUM(O15:O21)</f>
        <v>134013702.85599999</v>
      </c>
      <c r="P14" s="31">
        <v>129357113</v>
      </c>
      <c r="R14" s="13">
        <f>SUM(E3:E9)</f>
        <v>60915319.480000004</v>
      </c>
    </row>
    <row r="15" spans="2:18">
      <c r="B15" t="s">
        <v>62</v>
      </c>
      <c r="C15" s="15" t="s">
        <v>80</v>
      </c>
      <c r="E15" s="24">
        <f>'Spending data'!F86</f>
        <v>376158.56400000001</v>
      </c>
      <c r="F15" s="24">
        <f t="shared" si="1"/>
        <v>397459.68461768358</v>
      </c>
      <c r="G15" s="24">
        <f t="shared" si="0"/>
        <v>419967.04585566343</v>
      </c>
      <c r="H15" s="24">
        <f t="shared" si="0"/>
        <v>443748.95475093386</v>
      </c>
      <c r="I15" s="24">
        <f t="shared" si="0"/>
        <v>468877.58643382345</v>
      </c>
      <c r="J15" s="24">
        <f t="shared" si="0"/>
        <v>495429.20317052293</v>
      </c>
      <c r="K15" s="24"/>
      <c r="L15" s="11"/>
      <c r="N15" s="13">
        <f t="shared" ref="N15:N21" si="3">N3*$N$14</f>
        <v>396.00000000000006</v>
      </c>
      <c r="O15" s="34">
        <f>N15*D3</f>
        <v>117380615.61600001</v>
      </c>
    </row>
    <row r="16" spans="2:18">
      <c r="B16" t="s">
        <v>60</v>
      </c>
      <c r="C16" s="15" t="s">
        <v>80</v>
      </c>
      <c r="E16" s="24">
        <f>'Spending data'!F93</f>
        <v>97778.22</v>
      </c>
      <c r="F16" s="24">
        <f t="shared" si="1"/>
        <v>103315.20853976485</v>
      </c>
      <c r="G16" s="24">
        <f t="shared" si="0"/>
        <v>109165.74586462199</v>
      </c>
      <c r="H16" s="24">
        <f t="shared" si="0"/>
        <v>115347.58762638953</v>
      </c>
      <c r="I16" s="24">
        <f t="shared" si="0"/>
        <v>121879.49494457185</v>
      </c>
      <c r="J16" s="24">
        <f t="shared" si="0"/>
        <v>128781.29134401973</v>
      </c>
      <c r="K16" s="24"/>
      <c r="L16" s="11"/>
      <c r="N16" s="13">
        <f t="shared" si="3"/>
        <v>35.318918918918925</v>
      </c>
      <c r="O16" s="34">
        <f t="shared" ref="O16:O21" si="4">N16*D4</f>
        <v>4307944.608</v>
      </c>
    </row>
    <row r="17" spans="2:15">
      <c r="B17" t="s">
        <v>63</v>
      </c>
      <c r="C17" s="15" t="s">
        <v>81</v>
      </c>
      <c r="E17" s="24">
        <f>'Spending data'!F100</f>
        <v>910141.50690000004</v>
      </c>
      <c r="F17" s="24">
        <f t="shared" si="1"/>
        <v>961681.03270922019</v>
      </c>
      <c r="G17" s="24">
        <f t="shared" si="0"/>
        <v>1016139.1406295748</v>
      </c>
      <c r="H17" s="24">
        <f t="shared" si="0"/>
        <v>1073681.104233253</v>
      </c>
      <c r="I17" s="24">
        <f t="shared" si="0"/>
        <v>1134481.5562102024</v>
      </c>
      <c r="J17" s="24">
        <f t="shared" si="0"/>
        <v>1198725.0183565831</v>
      </c>
      <c r="K17" s="24"/>
      <c r="L17" s="11"/>
      <c r="N17" s="13">
        <f t="shared" si="3"/>
        <v>115.37777777777778</v>
      </c>
      <c r="O17" s="34">
        <f t="shared" si="4"/>
        <v>4262102.4159999993</v>
      </c>
    </row>
    <row r="18" spans="2:15">
      <c r="B18" t="s">
        <v>64</v>
      </c>
      <c r="C18" s="15" t="s">
        <v>81</v>
      </c>
      <c r="E18" s="24">
        <f>'Spending data'!F107</f>
        <v>449.45259600000009</v>
      </c>
      <c r="F18" s="24">
        <f t="shared" si="1"/>
        <v>474.90421368356562</v>
      </c>
      <c r="G18" s="24">
        <f t="shared" si="0"/>
        <v>501.79710648374072</v>
      </c>
      <c r="H18" s="24">
        <f t="shared" si="0"/>
        <v>530.21289097938438</v>
      </c>
      <c r="I18" s="24">
        <f t="shared" si="0"/>
        <v>560.23780553590257</v>
      </c>
      <c r="J18" s="24">
        <f t="shared" si="0"/>
        <v>591.96297202794244</v>
      </c>
      <c r="K18" s="24"/>
      <c r="L18" s="11"/>
      <c r="N18" s="13">
        <f t="shared" si="3"/>
        <v>101.64</v>
      </c>
      <c r="O18" s="34">
        <f t="shared" si="4"/>
        <v>3146428.824</v>
      </c>
    </row>
    <row r="19" spans="2:15">
      <c r="B19" t="s">
        <v>65</v>
      </c>
      <c r="C19" s="15" t="s">
        <v>81</v>
      </c>
      <c r="E19" s="24">
        <f>'Spending data'!F114</f>
        <v>825758.9852</v>
      </c>
      <c r="F19" s="24">
        <f t="shared" si="1"/>
        <v>872520.09455196257</v>
      </c>
      <c r="G19" s="24">
        <f t="shared" si="0"/>
        <v>921929.19367699022</v>
      </c>
      <c r="H19" s="24">
        <f t="shared" si="0"/>
        <v>974136.2330346728</v>
      </c>
      <c r="I19" s="24">
        <f t="shared" si="0"/>
        <v>1029299.6544845896</v>
      </c>
      <c r="J19" s="24">
        <f t="shared" si="0"/>
        <v>1087586.8721376117</v>
      </c>
      <c r="K19" s="24"/>
      <c r="L19" s="11"/>
      <c r="N19" s="13">
        <f t="shared" si="3"/>
        <v>69.740000000000009</v>
      </c>
      <c r="O19" s="34">
        <f t="shared" si="4"/>
        <v>1475238.1160000004</v>
      </c>
    </row>
    <row r="20" spans="2:15">
      <c r="B20" t="s">
        <v>68</v>
      </c>
      <c r="C20" s="15" t="s">
        <v>81</v>
      </c>
      <c r="E20" s="24">
        <f>'Spending data'!F121</f>
        <v>1325444.5183999999</v>
      </c>
      <c r="F20" s="24">
        <f t="shared" si="1"/>
        <v>1400501.8380001618</v>
      </c>
      <c r="G20" s="24">
        <f t="shared" si="0"/>
        <v>1479809.5061795018</v>
      </c>
      <c r="H20" s="24">
        <f t="shared" si="0"/>
        <v>1563608.2118293999</v>
      </c>
      <c r="I20" s="24">
        <f t="shared" si="0"/>
        <v>1652152.273580387</v>
      </c>
      <c r="J20" s="24">
        <f t="shared" si="0"/>
        <v>1745710.4116275006</v>
      </c>
      <c r="K20" s="24"/>
      <c r="L20" s="11"/>
      <c r="N20" s="13">
        <f t="shared" si="3"/>
        <v>572</v>
      </c>
      <c r="O20" s="34">
        <f t="shared" si="4"/>
        <v>1577279.7039999999</v>
      </c>
    </row>
    <row r="21" spans="2:15">
      <c r="B21" t="s">
        <v>69</v>
      </c>
      <c r="C21" s="15" t="s">
        <v>81</v>
      </c>
      <c r="E21" s="24">
        <f>'Spending data'!F128</f>
        <v>91212.438599999994</v>
      </c>
      <c r="F21" s="24">
        <f t="shared" si="1"/>
        <v>96377.619835782403</v>
      </c>
      <c r="G21" s="24">
        <f t="shared" si="0"/>
        <v>101835.29513934735</v>
      </c>
      <c r="H21" s="24">
        <f t="shared" si="0"/>
        <v>107602.02787522797</v>
      </c>
      <c r="I21" s="24">
        <f t="shared" si="0"/>
        <v>113695.31935875666</v>
      </c>
      <c r="J21" s="24">
        <f t="shared" si="0"/>
        <v>120133.66197037652</v>
      </c>
      <c r="K21" s="24"/>
      <c r="L21" s="11"/>
      <c r="N21" s="13">
        <f t="shared" si="3"/>
        <v>90.325203252032523</v>
      </c>
      <c r="O21" s="34">
        <f t="shared" si="4"/>
        <v>1864093.5719999997</v>
      </c>
    </row>
    <row r="22" spans="2:15">
      <c r="B22" t="s">
        <v>70</v>
      </c>
      <c r="C22" s="15" t="s">
        <v>82</v>
      </c>
      <c r="E22" s="24">
        <f>'Spending data'!F135</f>
        <v>274906358.42399997</v>
      </c>
      <c r="F22" s="24">
        <f t="shared" si="1"/>
        <v>290473765.52245373</v>
      </c>
      <c r="G22" s="24">
        <f t="shared" si="0"/>
        <v>306922724.30693728</v>
      </c>
      <c r="H22" s="24">
        <f t="shared" si="0"/>
        <v>324303155.31786096</v>
      </c>
      <c r="I22" s="24">
        <f t="shared" si="0"/>
        <v>342667805.99778306</v>
      </c>
      <c r="J22" s="24">
        <f t="shared" si="0"/>
        <v>362072410.77332604</v>
      </c>
      <c r="K22" s="24"/>
      <c r="L22" s="11"/>
    </row>
    <row r="23" spans="2:15">
      <c r="B23" t="s">
        <v>71</v>
      </c>
      <c r="C23" s="15" t="s">
        <v>82</v>
      </c>
      <c r="E23" s="24">
        <f>'Spending data'!F142</f>
        <v>4604685.91</v>
      </c>
      <c r="F23" s="24">
        <f t="shared" si="1"/>
        <v>4865440.2284247642</v>
      </c>
      <c r="G23" s="24">
        <f t="shared" si="0"/>
        <v>5140960.551720676</v>
      </c>
      <c r="H23" s="24">
        <f t="shared" si="0"/>
        <v>5432083.0497397706</v>
      </c>
      <c r="I23" s="24">
        <f t="shared" si="0"/>
        <v>5739691.2429903736</v>
      </c>
      <c r="J23" s="24">
        <f t="shared" si="0"/>
        <v>6064718.684011762</v>
      </c>
      <c r="K23" s="24"/>
      <c r="L23" s="11"/>
    </row>
    <row r="24" spans="2:15">
      <c r="B24" t="s">
        <v>66</v>
      </c>
      <c r="C24" s="15" t="s">
        <v>82</v>
      </c>
      <c r="E24" s="24">
        <f>'Spending data'!F149</f>
        <v>14197414.356000001</v>
      </c>
      <c r="F24" s="24">
        <f t="shared" si="1"/>
        <v>15001386.044004394</v>
      </c>
      <c r="G24" s="24">
        <f t="shared" si="0"/>
        <v>15850885.069515808</v>
      </c>
      <c r="H24" s="24">
        <f t="shared" si="0"/>
        <v>16748489.556231139</v>
      </c>
      <c r="I24" s="24">
        <f t="shared" si="0"/>
        <v>17696923.621928215</v>
      </c>
      <c r="J24" s="24">
        <f t="shared" si="0"/>
        <v>18699065.645823825</v>
      </c>
      <c r="K24" s="24"/>
      <c r="L24" s="11"/>
    </row>
    <row r="25" spans="2:15">
      <c r="B25" t="s">
        <v>67</v>
      </c>
      <c r="C25" s="15" t="s">
        <v>67</v>
      </c>
      <c r="E25" s="24">
        <f>'Spending data'!F156</f>
        <v>15727557.24</v>
      </c>
      <c r="F25" s="24">
        <f t="shared" si="1"/>
        <v>16618177.913973976</v>
      </c>
      <c r="G25" s="24">
        <f t="shared" si="0"/>
        <v>17559232.68733196</v>
      </c>
      <c r="H25" s="24">
        <f t="shared" si="0"/>
        <v>18553577.544057939</v>
      </c>
      <c r="I25" s="24">
        <f t="shared" si="0"/>
        <v>19604230.196899105</v>
      </c>
      <c r="J25" s="24">
        <f t="shared" si="0"/>
        <v>20714379.245748043</v>
      </c>
      <c r="K25" s="24"/>
      <c r="L25" s="11"/>
    </row>
    <row r="26" spans="2:15">
      <c r="B26" t="s">
        <v>76</v>
      </c>
      <c r="C26" s="15"/>
      <c r="E26" s="23">
        <f t="shared" ref="E26:K26" si="5">SUM(E3:E25)</f>
        <v>380129871.18769598</v>
      </c>
      <c r="F26" s="26">
        <f t="shared" si="5"/>
        <v>401655879.13086122</v>
      </c>
      <c r="G26" s="23">
        <f t="shared" si="5"/>
        <v>424400862.62183452</v>
      </c>
      <c r="H26" s="23">
        <f t="shared" si="5"/>
        <v>448433849.8515408</v>
      </c>
      <c r="I26" s="23">
        <f t="shared" si="5"/>
        <v>473827777.94176996</v>
      </c>
      <c r="J26" s="23">
        <f t="shared" si="5"/>
        <v>500659714.30025369</v>
      </c>
      <c r="K26" s="23"/>
      <c r="L26" s="16"/>
    </row>
    <row r="27" spans="2:15">
      <c r="C27" s="15"/>
    </row>
    <row r="28" spans="2:15">
      <c r="E28" s="25">
        <v>1866361105</v>
      </c>
      <c r="F28" s="25">
        <v>2080876485.7</v>
      </c>
    </row>
    <row r="30" spans="2:15">
      <c r="F30">
        <v>7.2278599999999998E-2</v>
      </c>
    </row>
    <row r="31" spans="2:15">
      <c r="B31" t="s">
        <v>98</v>
      </c>
      <c r="E31">
        <v>20001</v>
      </c>
      <c r="F31" s="25">
        <f>E31*1000000*$F$30</f>
        <v>1445644278.5999999</v>
      </c>
    </row>
    <row r="32" spans="2:15" ht="16">
      <c r="B32" s="17" t="s">
        <v>83</v>
      </c>
      <c r="C32" s="18">
        <v>790878263.68859172</v>
      </c>
      <c r="E32">
        <v>23071</v>
      </c>
      <c r="F32" s="25">
        <f>E32*1000000*$F$30</f>
        <v>1667539580.5999999</v>
      </c>
    </row>
    <row r="33" spans="2:6" ht="16">
      <c r="B33" s="19" t="s">
        <v>84</v>
      </c>
      <c r="C33" s="20">
        <v>806330216.96155953</v>
      </c>
      <c r="E33">
        <v>25940</v>
      </c>
      <c r="F33" s="25">
        <f>E33*1000000*$F$30</f>
        <v>1874906884</v>
      </c>
    </row>
    <row r="34" spans="2:6" ht="16">
      <c r="B34" s="17" t="s">
        <v>85</v>
      </c>
      <c r="C34" s="18">
        <v>851991113.33073306</v>
      </c>
      <c r="D34">
        <f>C34/C33-1</f>
        <v>5.6628035770796892E-2</v>
      </c>
    </row>
    <row r="35" spans="2:6" ht="16">
      <c r="B35" s="19" t="s">
        <v>86</v>
      </c>
      <c r="C35" s="20">
        <v>960560028.54701471</v>
      </c>
      <c r="D35">
        <f t="shared" ref="D35:D38" si="6">C35/C34-1</f>
        <v>0.12742963338179392</v>
      </c>
    </row>
    <row r="36" spans="2:6" ht="16">
      <c r="B36" s="21" t="s">
        <v>87</v>
      </c>
      <c r="C36" s="22">
        <v>1164736038.3613074</v>
      </c>
      <c r="D36">
        <f t="shared" si="6"/>
        <v>0.21255934428495671</v>
      </c>
    </row>
    <row r="37" spans="2:6" ht="16">
      <c r="B37" s="21" t="s">
        <v>88</v>
      </c>
      <c r="C37" s="22">
        <f>C36*1.05</f>
        <v>1222972840.2793727</v>
      </c>
      <c r="D37">
        <f t="shared" si="6"/>
        <v>5.0000000000000044E-2</v>
      </c>
    </row>
    <row r="38" spans="2:6" ht="16">
      <c r="B38" s="21" t="s">
        <v>89</v>
      </c>
      <c r="C38" s="22">
        <f t="shared" ref="C38:C46" si="7">C37*1.05</f>
        <v>1284121482.2933414</v>
      </c>
      <c r="D38">
        <f t="shared" si="6"/>
        <v>5.0000000000000044E-2</v>
      </c>
    </row>
    <row r="39" spans="2:6" ht="16">
      <c r="B39" s="21" t="s">
        <v>90</v>
      </c>
      <c r="C39" s="22">
        <f t="shared" si="7"/>
        <v>1348327556.4080086</v>
      </c>
    </row>
    <row r="40" spans="2:6" ht="16">
      <c r="B40" s="21" t="s">
        <v>91</v>
      </c>
      <c r="C40" s="22">
        <f t="shared" si="7"/>
        <v>1415743934.2284091</v>
      </c>
    </row>
    <row r="41" spans="2:6" ht="16">
      <c r="B41" s="21" t="s">
        <v>92</v>
      </c>
      <c r="C41" s="22">
        <f t="shared" si="7"/>
        <v>1486531130.9398296</v>
      </c>
    </row>
    <row r="42" spans="2:6" ht="16">
      <c r="B42" s="21" t="s">
        <v>93</v>
      </c>
      <c r="C42" s="22">
        <f t="shared" si="7"/>
        <v>1560857687.4868212</v>
      </c>
    </row>
    <row r="43" spans="2:6" ht="16">
      <c r="B43" s="21" t="s">
        <v>94</v>
      </c>
      <c r="C43" s="22">
        <f t="shared" si="7"/>
        <v>1638900571.8611622</v>
      </c>
    </row>
    <row r="44" spans="2:6" ht="16">
      <c r="B44" s="21" t="s">
        <v>95</v>
      </c>
      <c r="C44" s="22">
        <f t="shared" si="7"/>
        <v>1720845600.4542203</v>
      </c>
    </row>
    <row r="45" spans="2:6" ht="16">
      <c r="B45" s="21" t="s">
        <v>96</v>
      </c>
      <c r="C45" s="22">
        <f t="shared" si="7"/>
        <v>1806887880.4769313</v>
      </c>
    </row>
    <row r="46" spans="2:6" ht="16">
      <c r="B46" s="21" t="s">
        <v>97</v>
      </c>
      <c r="C46" s="22">
        <f t="shared" si="7"/>
        <v>1897232274.500778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2A3D-99C4-C245-A4E3-B1D84DB3BE25}">
  <dimension ref="B2:Y60"/>
  <sheetViews>
    <sheetView tabSelected="1" topLeftCell="E36" zoomScale="150" workbookViewId="0">
      <selection activeCell="I52" sqref="I52:I53"/>
    </sheetView>
  </sheetViews>
  <sheetFormatPr baseColWidth="10" defaultRowHeight="15"/>
  <cols>
    <col min="2" max="2" width="17.33203125" bestFit="1" customWidth="1"/>
    <col min="3" max="3" width="13.5" bestFit="1" customWidth="1"/>
    <col min="4" max="4" width="17.1640625" bestFit="1" customWidth="1"/>
    <col min="5" max="5" width="14.5" bestFit="1" customWidth="1"/>
    <col min="7" max="7" width="43.83203125" bestFit="1" customWidth="1"/>
    <col min="8" max="8" width="13.6640625" bestFit="1" customWidth="1"/>
    <col min="9" max="9" width="12.6640625" bestFit="1" customWidth="1"/>
    <col min="10" max="11" width="13.6640625" bestFit="1" customWidth="1"/>
    <col min="12" max="12" width="13.6640625" customWidth="1"/>
    <col min="13" max="13" width="13.6640625" bestFit="1" customWidth="1"/>
    <col min="14" max="14" width="16" bestFit="1" customWidth="1"/>
    <col min="15" max="15" width="17.1640625" bestFit="1" customWidth="1"/>
    <col min="16" max="16" width="16" bestFit="1" customWidth="1"/>
    <col min="17" max="17" width="13.5" customWidth="1"/>
    <col min="18" max="19" width="18.6640625" bestFit="1" customWidth="1"/>
    <col min="20" max="20" width="12.83203125" customWidth="1"/>
    <col min="21" max="21" width="17.1640625" bestFit="1" customWidth="1"/>
    <col min="22" max="22" width="12.83203125" customWidth="1"/>
    <col min="23" max="23" width="18.1640625" bestFit="1" customWidth="1"/>
  </cols>
  <sheetData>
    <row r="2" spans="2:24">
      <c r="C2" t="s">
        <v>99</v>
      </c>
      <c r="D2">
        <v>7.2278599999999998E-2</v>
      </c>
    </row>
    <row r="4" spans="2:24">
      <c r="U4" t="s">
        <v>155</v>
      </c>
      <c r="V4">
        <v>2.12</v>
      </c>
    </row>
    <row r="5" spans="2:24" ht="16">
      <c r="H5" s="27" t="s">
        <v>139</v>
      </c>
      <c r="I5" s="27" t="s">
        <v>140</v>
      </c>
      <c r="J5" s="27" t="s">
        <v>141</v>
      </c>
      <c r="K5" s="32" t="s">
        <v>144</v>
      </c>
      <c r="L5" s="32" t="s">
        <v>145</v>
      </c>
      <c r="M5" s="27" t="s">
        <v>142</v>
      </c>
      <c r="O5" s="37" t="s">
        <v>77</v>
      </c>
    </row>
    <row r="6" spans="2:24">
      <c r="B6" s="27" t="s">
        <v>76</v>
      </c>
      <c r="C6" t="s">
        <v>103</v>
      </c>
      <c r="D6" t="s">
        <v>104</v>
      </c>
      <c r="G6" s="28" t="s">
        <v>105</v>
      </c>
      <c r="H6" s="30">
        <v>155384037</v>
      </c>
      <c r="I6" s="30">
        <v>1375377759</v>
      </c>
      <c r="J6" s="30">
        <v>11332638341</v>
      </c>
      <c r="K6" s="31">
        <f t="shared" ref="K6:K13" si="0">SUM(H6:J6)</f>
        <v>12863400137</v>
      </c>
      <c r="L6" s="31">
        <f>K6*$D$2</f>
        <v>929748553.14216816</v>
      </c>
      <c r="M6" s="38" t="s">
        <v>72</v>
      </c>
      <c r="N6">
        <f>J6/K6</f>
        <v>0.88099866445132569</v>
      </c>
      <c r="P6" t="s">
        <v>148</v>
      </c>
      <c r="Q6" t="s">
        <v>149</v>
      </c>
      <c r="R6" t="s">
        <v>151</v>
      </c>
      <c r="S6" t="s">
        <v>150</v>
      </c>
      <c r="T6" t="s">
        <v>152</v>
      </c>
      <c r="U6" t="s">
        <v>153</v>
      </c>
      <c r="V6" t="s">
        <v>154</v>
      </c>
      <c r="W6" t="s">
        <v>156</v>
      </c>
    </row>
    <row r="7" spans="2:24">
      <c r="B7" t="s">
        <v>100</v>
      </c>
      <c r="C7" s="25">
        <v>20001</v>
      </c>
      <c r="D7" s="25">
        <f>C7*1000000*$D$2</f>
        <v>1445644278.5999999</v>
      </c>
      <c r="G7" s="28" t="s">
        <v>106</v>
      </c>
      <c r="H7" s="28">
        <v>0</v>
      </c>
      <c r="I7" s="30">
        <v>341241365</v>
      </c>
      <c r="J7" s="30">
        <v>2115951271</v>
      </c>
      <c r="K7" s="31">
        <f t="shared" si="0"/>
        <v>2457192636</v>
      </c>
      <c r="L7" s="31">
        <f t="shared" ref="L7:L13" si="1">K7*$D$2</f>
        <v>177602443.6603896</v>
      </c>
      <c r="M7" t="s">
        <v>24</v>
      </c>
      <c r="O7" t="s">
        <v>49</v>
      </c>
      <c r="P7" s="35">
        <v>0.88906121571177577</v>
      </c>
      <c r="Q7" s="24">
        <f t="shared" ref="Q7:Q13" si="2">P7*$Q$14</f>
        <v>12350654.372996336</v>
      </c>
      <c r="R7" s="45">
        <v>2.4E-2</v>
      </c>
      <c r="S7" s="34">
        <f>Q7*R7</f>
        <v>296415.70495191205</v>
      </c>
      <c r="T7">
        <v>4.32</v>
      </c>
      <c r="U7" s="24">
        <f t="shared" ref="U7:U13" si="3">T7*Q7</f>
        <v>53354826.891344175</v>
      </c>
      <c r="V7">
        <f t="shared" ref="V7:V13" si="4">T7*$V$4</f>
        <v>9.1584000000000003</v>
      </c>
      <c r="W7" s="34">
        <f t="shared" ref="W7:W13" si="5">V7*Q7</f>
        <v>113112233.00964965</v>
      </c>
      <c r="X7" s="44">
        <f>S7/$S$14</f>
        <v>0.55839617093761562</v>
      </c>
    </row>
    <row r="8" spans="2:24">
      <c r="B8" t="s">
        <v>101</v>
      </c>
      <c r="C8" s="25">
        <v>23071</v>
      </c>
      <c r="D8" s="25">
        <f>C8*1000000*$D$2</f>
        <v>1667539580.5999999</v>
      </c>
      <c r="E8">
        <f>C8/C7</f>
        <v>1.1534923253837308</v>
      </c>
      <c r="G8" s="28" t="s">
        <v>107</v>
      </c>
      <c r="H8" s="30">
        <v>2162656</v>
      </c>
      <c r="I8" s="28">
        <v>0</v>
      </c>
      <c r="J8" s="30">
        <v>24724572</v>
      </c>
      <c r="K8" s="31">
        <f t="shared" si="0"/>
        <v>26887228</v>
      </c>
      <c r="L8" s="31">
        <f t="shared" si="1"/>
        <v>1943371.1977208001</v>
      </c>
      <c r="M8" s="38" t="s">
        <v>72</v>
      </c>
      <c r="O8" t="s">
        <v>50</v>
      </c>
      <c r="P8" s="35">
        <v>2.3730274005649487E-2</v>
      </c>
      <c r="Q8" s="24">
        <f t="shared" si="2"/>
        <v>329656.0543197635</v>
      </c>
      <c r="R8" s="45">
        <v>0.37</v>
      </c>
      <c r="S8" s="34">
        <f t="shared" ref="S8:S13" si="6">Q8*R8</f>
        <v>121972.7400983125</v>
      </c>
      <c r="T8">
        <v>5.94</v>
      </c>
      <c r="U8" s="24">
        <f t="shared" si="3"/>
        <v>1958156.9626593953</v>
      </c>
      <c r="V8">
        <f t="shared" si="4"/>
        <v>12.592800000000002</v>
      </c>
      <c r="W8" s="34">
        <f t="shared" si="5"/>
        <v>4151292.7608379186</v>
      </c>
      <c r="X8" s="44">
        <f>S8/$S$14</f>
        <v>0.2297756491705327</v>
      </c>
    </row>
    <row r="9" spans="2:24">
      <c r="B9" t="s">
        <v>102</v>
      </c>
      <c r="C9" s="25">
        <v>25940</v>
      </c>
      <c r="D9" s="25">
        <f>C9*1000000*$D$2</f>
        <v>1874906884</v>
      </c>
      <c r="E9">
        <f>C9/C8</f>
        <v>1.1243552511811366</v>
      </c>
      <c r="G9" s="28" t="s">
        <v>108</v>
      </c>
      <c r="H9" s="28">
        <v>0</v>
      </c>
      <c r="I9" s="28">
        <v>0</v>
      </c>
      <c r="J9" s="30">
        <v>10871893</v>
      </c>
      <c r="K9" s="31">
        <f t="shared" si="0"/>
        <v>10871893</v>
      </c>
      <c r="L9" s="31">
        <f t="shared" si="1"/>
        <v>785805.20538980002</v>
      </c>
      <c r="M9" t="s">
        <v>24</v>
      </c>
      <c r="O9" t="s">
        <v>51</v>
      </c>
      <c r="P9" s="35">
        <v>2.9546170337730104E-2</v>
      </c>
      <c r="Q9" s="24">
        <f t="shared" si="2"/>
        <v>410449.28227448667</v>
      </c>
      <c r="R9" s="45">
        <v>0.09</v>
      </c>
      <c r="S9" s="34">
        <f t="shared" si="6"/>
        <v>36940.4354047038</v>
      </c>
      <c r="T9">
        <v>4.72</v>
      </c>
      <c r="U9" s="24">
        <f t="shared" si="3"/>
        <v>1937320.6123355769</v>
      </c>
      <c r="V9">
        <f t="shared" si="4"/>
        <v>10.006399999999999</v>
      </c>
      <c r="W9" s="34">
        <f t="shared" si="5"/>
        <v>4107119.6981514231</v>
      </c>
      <c r="X9" s="44">
        <f>S9/$S$14</f>
        <v>6.9589422348931701E-2</v>
      </c>
    </row>
    <row r="10" spans="2:24">
      <c r="G10" s="28" t="s">
        <v>143</v>
      </c>
      <c r="H10" s="28">
        <v>0</v>
      </c>
      <c r="I10" s="28">
        <v>0</v>
      </c>
      <c r="J10" s="30">
        <v>58790497</v>
      </c>
      <c r="K10" s="31">
        <f t="shared" si="0"/>
        <v>58790497</v>
      </c>
      <c r="L10" s="31">
        <f t="shared" si="1"/>
        <v>4249294.8164641997</v>
      </c>
      <c r="M10" t="s">
        <v>24</v>
      </c>
      <c r="O10" t="s">
        <v>52</v>
      </c>
      <c r="P10" s="35">
        <v>2.2284117325446263E-2</v>
      </c>
      <c r="Q10" s="24">
        <f t="shared" si="2"/>
        <v>309566.3450728131</v>
      </c>
      <c r="R10" s="45">
        <v>0.1</v>
      </c>
      <c r="S10" s="34">
        <f t="shared" si="6"/>
        <v>30956.634507281313</v>
      </c>
      <c r="T10">
        <v>4.62</v>
      </c>
      <c r="U10" s="24">
        <f t="shared" si="3"/>
        <v>1430196.5142363966</v>
      </c>
      <c r="V10">
        <f t="shared" si="4"/>
        <v>9.7944000000000013</v>
      </c>
      <c r="W10" s="34">
        <f t="shared" si="5"/>
        <v>3032016.6101811612</v>
      </c>
      <c r="X10" s="44">
        <f>S10/$S$14</f>
        <v>5.8316971352059405E-2</v>
      </c>
    </row>
    <row r="11" spans="2:24">
      <c r="G11" s="28" t="s">
        <v>109</v>
      </c>
      <c r="H11" s="30">
        <v>118502136</v>
      </c>
      <c r="I11" s="28">
        <v>0</v>
      </c>
      <c r="J11" s="30">
        <v>594589816</v>
      </c>
      <c r="K11" s="31">
        <f t="shared" si="0"/>
        <v>713091952</v>
      </c>
      <c r="L11" s="31">
        <f t="shared" si="1"/>
        <v>51541287.961827196</v>
      </c>
      <c r="M11" t="s">
        <v>24</v>
      </c>
      <c r="N11" s="25">
        <f>K6*31%</f>
        <v>3987654042.4699998</v>
      </c>
      <c r="O11" t="s">
        <v>53</v>
      </c>
      <c r="P11" s="35">
        <v>7.6136492413692069E-3</v>
      </c>
      <c r="Q11" s="24">
        <f t="shared" si="2"/>
        <v>105767.23923570805</v>
      </c>
      <c r="R11" s="45">
        <v>0.2</v>
      </c>
      <c r="S11" s="34">
        <f t="shared" si="6"/>
        <v>21153.447847141611</v>
      </c>
      <c r="T11">
        <v>6.34</v>
      </c>
      <c r="U11" s="24">
        <f t="shared" si="3"/>
        <v>670564.29675438907</v>
      </c>
      <c r="V11">
        <f t="shared" si="4"/>
        <v>13.440800000000001</v>
      </c>
      <c r="W11" s="34">
        <f t="shared" si="5"/>
        <v>1421596.3091193049</v>
      </c>
      <c r="X11" s="44">
        <f>S11/$S$14</f>
        <v>3.9849454946689497E-2</v>
      </c>
    </row>
    <row r="12" spans="2:24">
      <c r="G12" s="28" t="s">
        <v>110</v>
      </c>
      <c r="H12" s="30">
        <v>42490677</v>
      </c>
      <c r="I12" s="28">
        <v>0</v>
      </c>
      <c r="J12" s="28">
        <v>0</v>
      </c>
      <c r="K12" s="31">
        <f t="shared" si="0"/>
        <v>42490677</v>
      </c>
      <c r="L12" s="31">
        <f t="shared" si="1"/>
        <v>3071166.6466122</v>
      </c>
      <c r="M12" t="s">
        <v>72</v>
      </c>
      <c r="N12" s="31">
        <v>4036979015</v>
      </c>
      <c r="O12" t="s">
        <v>54</v>
      </c>
      <c r="P12" s="35">
        <v>7.6345367275646578E-3</v>
      </c>
      <c r="Q12" s="24">
        <f t="shared" si="2"/>
        <v>106057.40387022562</v>
      </c>
      <c r="R12" s="45">
        <v>2.5999999999999999E-2</v>
      </c>
      <c r="S12" s="34">
        <f t="shared" si="6"/>
        <v>2757.4925006258659</v>
      </c>
      <c r="T12">
        <v>6.76</v>
      </c>
      <c r="U12" s="24">
        <f t="shared" si="3"/>
        <v>716948.05016272515</v>
      </c>
      <c r="V12">
        <f t="shared" si="4"/>
        <v>14.331200000000001</v>
      </c>
      <c r="W12" s="34">
        <f t="shared" si="5"/>
        <v>1519929.8663449776</v>
      </c>
      <c r="X12" s="44">
        <f t="shared" ref="X12:X13" si="7">S12/$S$14</f>
        <v>5.1946412690531156E-3</v>
      </c>
    </row>
    <row r="13" spans="2:24">
      <c r="G13" s="28" t="s">
        <v>111</v>
      </c>
      <c r="H13" s="28">
        <v>0</v>
      </c>
      <c r="I13" s="30">
        <v>966020895</v>
      </c>
      <c r="J13" s="30">
        <v>823680530</v>
      </c>
      <c r="K13" s="31">
        <f t="shared" si="0"/>
        <v>1789701425</v>
      </c>
      <c r="L13" s="31">
        <f t="shared" si="1"/>
        <v>129357113.417005</v>
      </c>
      <c r="M13" s="37" t="s">
        <v>72</v>
      </c>
      <c r="N13" s="35">
        <f>N12/K6</f>
        <v>0.31383452057812639</v>
      </c>
      <c r="O13" t="s">
        <v>55</v>
      </c>
      <c r="P13" s="35">
        <v>2.0130036650464631E-2</v>
      </c>
      <c r="Q13" s="24">
        <f t="shared" si="2"/>
        <v>279642.30223066802</v>
      </c>
      <c r="R13" s="45">
        <v>7.3800000000000004E-2</v>
      </c>
      <c r="S13" s="34">
        <f t="shared" si="6"/>
        <v>20637.601904623301</v>
      </c>
      <c r="T13">
        <v>3.03</v>
      </c>
      <c r="U13" s="24">
        <f t="shared" si="3"/>
        <v>847316.1757589241</v>
      </c>
      <c r="V13">
        <f t="shared" si="4"/>
        <v>6.4235999999999995</v>
      </c>
      <c r="W13" s="34">
        <f t="shared" si="5"/>
        <v>1796310.2926089189</v>
      </c>
      <c r="X13" s="44">
        <f t="shared" si="7"/>
        <v>3.8877689975118035E-2</v>
      </c>
    </row>
    <row r="14" spans="2:24">
      <c r="G14" s="29" t="s">
        <v>112</v>
      </c>
      <c r="H14" s="28"/>
      <c r="I14" s="28"/>
      <c r="J14" s="28"/>
      <c r="K14" s="31"/>
      <c r="L14" s="31"/>
      <c r="Q14" s="42">
        <v>13891793</v>
      </c>
      <c r="R14" s="27"/>
      <c r="S14" s="36">
        <f>SUM(S7:S13)</f>
        <v>530834.05721460038</v>
      </c>
      <c r="T14" s="27"/>
      <c r="U14" s="43">
        <f>SUM(U7:U13)</f>
        <v>60915329.503251582</v>
      </c>
      <c r="V14" s="27"/>
      <c r="W14" s="36">
        <f>SUM(W7:W13)</f>
        <v>129140498.54689334</v>
      </c>
    </row>
    <row r="15" spans="2:24">
      <c r="G15" s="28" t="s">
        <v>113</v>
      </c>
      <c r="H15" s="28">
        <v>0</v>
      </c>
      <c r="I15" s="30">
        <v>5194910</v>
      </c>
      <c r="J15" s="30">
        <v>503274918</v>
      </c>
      <c r="K15" s="31">
        <f t="shared" ref="K15:K27" si="8">SUM(H15:J15)</f>
        <v>508469828</v>
      </c>
      <c r="L15" s="31">
        <f t="shared" ref="L15:L27" si="9">K15*$D$2</f>
        <v>36751487.310080796</v>
      </c>
      <c r="M15" t="s">
        <v>24</v>
      </c>
      <c r="N15" s="33"/>
      <c r="S15" s="35">
        <f>S14/Q14</f>
        <v>3.8212062130108068E-2</v>
      </c>
    </row>
    <row r="16" spans="2:24">
      <c r="G16" s="28" t="s">
        <v>114</v>
      </c>
      <c r="H16" s="28">
        <v>0</v>
      </c>
      <c r="I16" s="30">
        <v>367608907</v>
      </c>
      <c r="J16" s="30">
        <v>459617</v>
      </c>
      <c r="K16" s="31">
        <f t="shared" si="8"/>
        <v>368068524</v>
      </c>
      <c r="L16" s="31">
        <f t="shared" si="9"/>
        <v>26603477.618786398</v>
      </c>
      <c r="M16" t="s">
        <v>24</v>
      </c>
      <c r="N16">
        <f>K7/H57</f>
        <v>9.4727658994229622E-2</v>
      </c>
      <c r="Q16" t="s">
        <v>169</v>
      </c>
      <c r="R16">
        <v>0.90349999999999997</v>
      </c>
    </row>
    <row r="17" spans="7:25">
      <c r="G17" s="28" t="s">
        <v>115</v>
      </c>
      <c r="H17" s="28">
        <v>0</v>
      </c>
      <c r="I17" s="28">
        <v>0</v>
      </c>
      <c r="J17" s="30">
        <v>195823479</v>
      </c>
      <c r="K17" s="31">
        <f t="shared" si="8"/>
        <v>195823479</v>
      </c>
      <c r="L17" s="31">
        <f t="shared" si="9"/>
        <v>14153846.909249399</v>
      </c>
      <c r="M17" t="s">
        <v>24</v>
      </c>
      <c r="N17" s="33"/>
      <c r="Q17" t="s">
        <v>168</v>
      </c>
      <c r="R17">
        <v>0.47499999999999998</v>
      </c>
    </row>
    <row r="18" spans="7:25">
      <c r="G18" s="28" t="s">
        <v>116</v>
      </c>
      <c r="H18" s="28">
        <v>0</v>
      </c>
      <c r="I18" s="30">
        <v>758121218</v>
      </c>
      <c r="J18" s="30">
        <v>303163487</v>
      </c>
      <c r="K18" s="31">
        <f t="shared" si="8"/>
        <v>1061284705</v>
      </c>
      <c r="L18" s="31">
        <f t="shared" si="9"/>
        <v>76708172.678812996</v>
      </c>
      <c r="M18" t="s">
        <v>24</v>
      </c>
      <c r="O18" s="38" t="s">
        <v>157</v>
      </c>
      <c r="P18" t="s">
        <v>163</v>
      </c>
      <c r="Q18" t="s">
        <v>164</v>
      </c>
      <c r="R18" t="s">
        <v>170</v>
      </c>
      <c r="S18" t="s">
        <v>162</v>
      </c>
      <c r="T18" t="s">
        <v>171</v>
      </c>
    </row>
    <row r="19" spans="7:25">
      <c r="G19" s="28" t="s">
        <v>117</v>
      </c>
      <c r="H19" s="28">
        <v>0</v>
      </c>
      <c r="I19" s="30">
        <v>10011526</v>
      </c>
      <c r="J19" s="30">
        <v>9430650</v>
      </c>
      <c r="K19" s="31">
        <f t="shared" si="8"/>
        <v>19442176</v>
      </c>
      <c r="L19" s="31">
        <f t="shared" si="9"/>
        <v>1405253.2622336</v>
      </c>
      <c r="M19" t="s">
        <v>24</v>
      </c>
      <c r="O19" t="s">
        <v>61</v>
      </c>
      <c r="P19" s="30">
        <f>Q19/$D$2</f>
        <v>18232934.782909464</v>
      </c>
      <c r="Q19" s="30">
        <v>1317851</v>
      </c>
      <c r="R19" s="30">
        <f>Q19*$R$17</f>
        <v>625979.22499999998</v>
      </c>
      <c r="S19" s="15">
        <v>2.54</v>
      </c>
      <c r="T19" s="25">
        <f t="shared" ref="T19:T24" si="10">R19/S19</f>
        <v>246448.51377952754</v>
      </c>
      <c r="U19" s="11">
        <f>SUM(T19:T21)</f>
        <v>738196.14392883494</v>
      </c>
      <c r="V19" s="31">
        <v>766888</v>
      </c>
      <c r="W19">
        <f>V19*80%</f>
        <v>613510.40000000002</v>
      </c>
      <c r="X19" s="24">
        <f t="shared" ref="X19:X24" si="11">W19*S19</f>
        <v>1558316.416</v>
      </c>
    </row>
    <row r="20" spans="7:25">
      <c r="G20" s="28" t="s">
        <v>118</v>
      </c>
      <c r="H20" s="28">
        <v>0</v>
      </c>
      <c r="I20" s="30">
        <v>290834633</v>
      </c>
      <c r="J20" s="30">
        <v>274637229</v>
      </c>
      <c r="K20" s="31">
        <f t="shared" si="8"/>
        <v>565471862</v>
      </c>
      <c r="L20" s="31">
        <f t="shared" si="9"/>
        <v>40871514.524753198</v>
      </c>
      <c r="M20" t="s">
        <v>72</v>
      </c>
      <c r="O20" t="s">
        <v>62</v>
      </c>
      <c r="P20" s="30">
        <f>Q20/$D$2</f>
        <v>23428345.319361471</v>
      </c>
      <c r="Q20" s="30">
        <v>1693368</v>
      </c>
      <c r="R20" s="30">
        <f>Q20*$R$17</f>
        <v>804349.79999999993</v>
      </c>
      <c r="S20" s="15">
        <v>3.27</v>
      </c>
      <c r="T20" s="25">
        <f t="shared" si="10"/>
        <v>245978.53211009171</v>
      </c>
      <c r="W20">
        <f>V19*15%</f>
        <v>115033.2</v>
      </c>
      <c r="X20" s="24">
        <f t="shared" si="11"/>
        <v>376158.56400000001</v>
      </c>
    </row>
    <row r="21" spans="7:25">
      <c r="G21" s="28" t="s">
        <v>119</v>
      </c>
      <c r="H21" s="28">
        <v>0</v>
      </c>
      <c r="I21" s="28">
        <v>0</v>
      </c>
      <c r="J21" s="30">
        <v>4408718</v>
      </c>
      <c r="K21" s="31">
        <f t="shared" si="8"/>
        <v>4408718</v>
      </c>
      <c r="L21" s="31">
        <f t="shared" si="9"/>
        <v>318655.96483479999</v>
      </c>
      <c r="M21" t="s">
        <v>24</v>
      </c>
      <c r="O21" t="s">
        <v>60</v>
      </c>
      <c r="P21" s="30">
        <f>Q21/$D$2</f>
        <v>18254255.063047707</v>
      </c>
      <c r="Q21" s="30">
        <v>1319392</v>
      </c>
      <c r="R21" s="30">
        <f>Q21*$R$17</f>
        <v>626711.19999999995</v>
      </c>
      <c r="S21" s="15">
        <v>2.5499999999999998</v>
      </c>
      <c r="T21" s="25">
        <f t="shared" si="10"/>
        <v>245769.09803921569</v>
      </c>
      <c r="W21">
        <f>V19*5%</f>
        <v>38344.400000000001</v>
      </c>
      <c r="X21" s="24">
        <f t="shared" si="11"/>
        <v>97778.22</v>
      </c>
      <c r="Y21" s="24">
        <f>SUM(X19:X21)</f>
        <v>2032253.2</v>
      </c>
    </row>
    <row r="22" spans="7:25">
      <c r="G22" s="28" t="s">
        <v>120</v>
      </c>
      <c r="H22" s="28">
        <v>0</v>
      </c>
      <c r="I22" s="28">
        <v>0</v>
      </c>
      <c r="J22" s="30">
        <v>1563109</v>
      </c>
      <c r="K22" s="31">
        <f t="shared" si="8"/>
        <v>1563109</v>
      </c>
      <c r="L22" s="31">
        <f t="shared" si="9"/>
        <v>112979.3301674</v>
      </c>
      <c r="M22" t="s">
        <v>24</v>
      </c>
      <c r="O22" t="s">
        <v>70</v>
      </c>
      <c r="P22" s="30">
        <f>($Q$34-SUM($P$19:$P$21))*0.9</f>
        <v>3759837941.017067</v>
      </c>
      <c r="Q22" s="30">
        <f>P22*$D$2</f>
        <v>271755822.60359615</v>
      </c>
      <c r="R22" s="30">
        <f>Q22*$R$16</f>
        <v>245531385.72234911</v>
      </c>
      <c r="S22" s="15">
        <v>69.319999999999993</v>
      </c>
      <c r="T22" s="25">
        <f t="shared" si="10"/>
        <v>3541999.2169986893</v>
      </c>
      <c r="U22" s="11">
        <f>SUM(T22:T24)</f>
        <v>4406340.64730791</v>
      </c>
      <c r="V22" s="11">
        <v>4406398</v>
      </c>
      <c r="W22" s="24">
        <f>V22*90%</f>
        <v>3965758.2</v>
      </c>
      <c r="X22" s="24">
        <f t="shared" si="11"/>
        <v>274906358.42399997</v>
      </c>
    </row>
    <row r="23" spans="7:25">
      <c r="G23" s="28" t="s">
        <v>121</v>
      </c>
      <c r="H23" s="30">
        <v>88315993</v>
      </c>
      <c r="I23" s="28">
        <v>0</v>
      </c>
      <c r="J23" s="30">
        <v>373160076</v>
      </c>
      <c r="K23" s="31">
        <f t="shared" si="8"/>
        <v>461476069</v>
      </c>
      <c r="L23" s="31">
        <f t="shared" si="9"/>
        <v>33354844.2008234</v>
      </c>
      <c r="M23" t="s">
        <v>24</v>
      </c>
      <c r="O23" t="s">
        <v>71</v>
      </c>
      <c r="P23" s="30">
        <f>($Q$34-SUM($P$19:$P$21))*0.05</f>
        <v>208879885.61205927</v>
      </c>
      <c r="Q23" s="30">
        <f>P23*$D$2</f>
        <v>15097545.700199787</v>
      </c>
      <c r="R23" s="30">
        <f>Q23*$R$16</f>
        <v>13640632.540130507</v>
      </c>
      <c r="S23" s="15">
        <v>20.9</v>
      </c>
      <c r="T23" s="25">
        <f t="shared" si="10"/>
        <v>652661.84402538312</v>
      </c>
      <c r="W23" s="24">
        <f>V22*5%</f>
        <v>220319.90000000002</v>
      </c>
      <c r="X23" s="24">
        <f t="shared" si="11"/>
        <v>4604685.91</v>
      </c>
    </row>
    <row r="24" spans="7:25">
      <c r="G24" s="28" t="s">
        <v>122</v>
      </c>
      <c r="H24" s="30">
        <v>43511992</v>
      </c>
      <c r="I24" s="30">
        <v>31345515</v>
      </c>
      <c r="J24" s="30">
        <v>79363065</v>
      </c>
      <c r="K24" s="31">
        <f t="shared" si="8"/>
        <v>154220572</v>
      </c>
      <c r="L24" s="31">
        <f t="shared" si="9"/>
        <v>11146847.0353592</v>
      </c>
      <c r="M24" t="s">
        <v>24</v>
      </c>
      <c r="O24" t="s">
        <v>66</v>
      </c>
      <c r="P24" s="30">
        <f>($Q$34-SUM($P$19:$P$21))*0.05</f>
        <v>208879885.61205927</v>
      </c>
      <c r="Q24" s="30">
        <f>P24*$D$2</f>
        <v>15097545.700199787</v>
      </c>
      <c r="R24" s="30">
        <f>Q24*$R$16</f>
        <v>13640632.540130507</v>
      </c>
      <c r="S24" s="15">
        <v>64.44</v>
      </c>
      <c r="T24" s="25">
        <f t="shared" si="10"/>
        <v>211679.58628383779</v>
      </c>
      <c r="W24" s="24">
        <f>V22*5%</f>
        <v>220319.90000000002</v>
      </c>
      <c r="X24" s="24">
        <f t="shared" si="11"/>
        <v>14197414.356000001</v>
      </c>
      <c r="Y24" s="24">
        <f>SUM(X22:X24)</f>
        <v>293708458.69</v>
      </c>
    </row>
    <row r="25" spans="7:25">
      <c r="G25" s="28" t="s">
        <v>123</v>
      </c>
      <c r="H25" s="28">
        <v>0</v>
      </c>
      <c r="I25" s="30">
        <v>11757926</v>
      </c>
      <c r="J25" s="28">
        <v>0</v>
      </c>
      <c r="K25" s="31">
        <f t="shared" si="8"/>
        <v>11757926</v>
      </c>
      <c r="L25" s="31">
        <f t="shared" si="9"/>
        <v>849846.43018359994</v>
      </c>
      <c r="M25" t="s">
        <v>24</v>
      </c>
      <c r="O25" t="s">
        <v>76</v>
      </c>
      <c r="P25" s="39">
        <f>SUM(P19:P24)</f>
        <v>4237513247.4065037</v>
      </c>
      <c r="Q25" s="39">
        <f>SUM(Q19:Q24)</f>
        <v>306281525.00399572</v>
      </c>
      <c r="R25" s="39">
        <f>SUM(R19:R24)</f>
        <v>274869691.02761012</v>
      </c>
      <c r="U25">
        <f>T22/$U$22</f>
        <v>0.80384144134718749</v>
      </c>
      <c r="Y25" s="24">
        <f>Y21+Y24</f>
        <v>295740711.88999999</v>
      </c>
    </row>
    <row r="26" spans="7:25">
      <c r="G26" s="28" t="s">
        <v>124</v>
      </c>
      <c r="H26" s="30">
        <v>71159010</v>
      </c>
      <c r="I26" s="30">
        <v>66008609</v>
      </c>
      <c r="J26" s="28">
        <v>0</v>
      </c>
      <c r="K26" s="31">
        <f t="shared" si="8"/>
        <v>137167619</v>
      </c>
      <c r="L26" s="31">
        <f t="shared" si="9"/>
        <v>9914283.4666533992</v>
      </c>
      <c r="M26" t="s">
        <v>24</v>
      </c>
      <c r="U26">
        <f>T23/$U$22</f>
        <v>0.14811878977721168</v>
      </c>
    </row>
    <row r="27" spans="7:25">
      <c r="G27" s="28" t="s">
        <v>125</v>
      </c>
      <c r="H27" s="30">
        <v>10698640</v>
      </c>
      <c r="I27" s="28">
        <v>0</v>
      </c>
      <c r="J27" s="30">
        <v>292070145</v>
      </c>
      <c r="K27" s="31">
        <f t="shared" si="8"/>
        <v>302768785</v>
      </c>
      <c r="L27" s="31">
        <f t="shared" si="9"/>
        <v>21883703.903501</v>
      </c>
      <c r="M27" t="s">
        <v>24</v>
      </c>
      <c r="U27">
        <f>T24/$U$22</f>
        <v>4.8039768875600929E-2</v>
      </c>
    </row>
    <row r="28" spans="7:25">
      <c r="G28" s="29" t="s">
        <v>126</v>
      </c>
      <c r="H28" s="28"/>
      <c r="I28" s="28"/>
      <c r="J28" s="28"/>
      <c r="K28" s="31"/>
      <c r="L28" s="31"/>
    </row>
    <row r="29" spans="7:25">
      <c r="G29" s="28" t="s">
        <v>127</v>
      </c>
      <c r="H29" s="30">
        <v>15020775</v>
      </c>
      <c r="I29" s="28">
        <v>0</v>
      </c>
      <c r="J29" s="30">
        <v>5096979</v>
      </c>
      <c r="K29" s="31">
        <f t="shared" ref="K29:K40" si="12">SUM(H29:J29)</f>
        <v>20117754</v>
      </c>
      <c r="L29" s="31">
        <f t="shared" ref="L29:L40" si="13">K29*$D$2</f>
        <v>1454083.0942644</v>
      </c>
      <c r="M29" t="s">
        <v>24</v>
      </c>
      <c r="P29" t="s">
        <v>165</v>
      </c>
      <c r="Q29" t="s">
        <v>166</v>
      </c>
    </row>
    <row r="30" spans="7:25">
      <c r="G30" s="28" t="s">
        <v>128</v>
      </c>
      <c r="H30" s="28">
        <v>0</v>
      </c>
      <c r="I30" s="30">
        <v>106098761</v>
      </c>
      <c r="J30" s="28">
        <v>0</v>
      </c>
      <c r="K30" s="31">
        <f t="shared" si="12"/>
        <v>106098761</v>
      </c>
      <c r="L30" s="31">
        <f t="shared" si="13"/>
        <v>7668669.9068145994</v>
      </c>
      <c r="M30" t="s">
        <v>24</v>
      </c>
      <c r="O30" t="s">
        <v>161</v>
      </c>
      <c r="P30" s="31">
        <v>11309303276</v>
      </c>
    </row>
    <row r="31" spans="7:25">
      <c r="G31" s="28" t="s">
        <v>129</v>
      </c>
      <c r="H31" s="30">
        <v>112322018</v>
      </c>
      <c r="I31" s="28">
        <v>0</v>
      </c>
      <c r="J31" s="30">
        <v>721941233</v>
      </c>
      <c r="K31" s="31">
        <f t="shared" si="12"/>
        <v>834263251</v>
      </c>
      <c r="L31" s="31">
        <f t="shared" si="13"/>
        <v>60299379.813728601</v>
      </c>
      <c r="M31" t="s">
        <v>24</v>
      </c>
      <c r="O31" t="s">
        <v>158</v>
      </c>
      <c r="P31" s="31">
        <v>1962828985</v>
      </c>
      <c r="Q31" s="25">
        <f>P31/$P$30*($K$6+$K$8)</f>
        <v>2237222669.4720106</v>
      </c>
    </row>
    <row r="32" spans="7:25">
      <c r="G32" s="28" t="s">
        <v>130</v>
      </c>
      <c r="H32" s="28">
        <v>0</v>
      </c>
      <c r="I32" s="30">
        <v>253874615</v>
      </c>
      <c r="J32" s="28">
        <v>0</v>
      </c>
      <c r="K32" s="31">
        <f t="shared" si="12"/>
        <v>253874615</v>
      </c>
      <c r="L32" s="31">
        <f t="shared" si="13"/>
        <v>18349701.747738998</v>
      </c>
      <c r="M32" t="s">
        <v>24</v>
      </c>
      <c r="O32" t="s">
        <v>159</v>
      </c>
      <c r="P32" s="31">
        <v>5587499243</v>
      </c>
      <c r="Q32" s="25">
        <f>P32/$P$30*($K$6+$K$8)</f>
        <v>6368603718.2181206</v>
      </c>
    </row>
    <row r="33" spans="7:19">
      <c r="G33" s="28" t="s">
        <v>131</v>
      </c>
      <c r="H33" s="28">
        <v>0</v>
      </c>
      <c r="I33" s="30">
        <v>131460750</v>
      </c>
      <c r="J33" s="28">
        <v>0</v>
      </c>
      <c r="K33" s="31">
        <f t="shared" si="12"/>
        <v>131460750</v>
      </c>
      <c r="L33" s="31">
        <f t="shared" si="13"/>
        <v>9501798.964949999</v>
      </c>
      <c r="M33" t="s">
        <v>24</v>
      </c>
      <c r="O33" t="s">
        <v>160</v>
      </c>
      <c r="P33" s="31">
        <v>41189626</v>
      </c>
      <c r="Q33" s="25">
        <f>P33/$P$30*($K$6+$K$8)</f>
        <v>46947729.903363809</v>
      </c>
    </row>
    <row r="34" spans="7:19">
      <c r="G34" s="28" t="s">
        <v>132</v>
      </c>
      <c r="H34" s="30">
        <v>27082218</v>
      </c>
      <c r="I34" s="28">
        <v>0</v>
      </c>
      <c r="J34" s="28">
        <v>0</v>
      </c>
      <c r="K34" s="31">
        <f t="shared" si="12"/>
        <v>27082218</v>
      </c>
      <c r="L34" s="31">
        <f t="shared" si="13"/>
        <v>1957464.8019347999</v>
      </c>
      <c r="M34" t="s">
        <v>24</v>
      </c>
      <c r="O34" t="s">
        <v>167</v>
      </c>
      <c r="Q34" s="25">
        <f>SUM(K6,K8)-SUM(Q31:Q33)</f>
        <v>4237513247.4065037</v>
      </c>
    </row>
    <row r="35" spans="7:19">
      <c r="G35" s="28" t="s">
        <v>133</v>
      </c>
      <c r="H35" s="30">
        <v>41191722</v>
      </c>
      <c r="I35" s="28">
        <v>0</v>
      </c>
      <c r="J35" s="28">
        <v>0</v>
      </c>
      <c r="K35" s="31">
        <f t="shared" si="12"/>
        <v>41191722</v>
      </c>
      <c r="L35" s="31">
        <f t="shared" si="13"/>
        <v>2977279.9977492001</v>
      </c>
      <c r="M35" t="s">
        <v>24</v>
      </c>
    </row>
    <row r="36" spans="7:19">
      <c r="G36" s="28" t="s">
        <v>134</v>
      </c>
      <c r="H36" s="28">
        <v>0</v>
      </c>
      <c r="I36" s="28">
        <v>0</v>
      </c>
      <c r="J36" s="30">
        <v>121424165</v>
      </c>
      <c r="K36" s="31">
        <f t="shared" si="12"/>
        <v>121424165</v>
      </c>
      <c r="L36" s="31">
        <f t="shared" si="13"/>
        <v>8776368.652369</v>
      </c>
      <c r="M36" t="s">
        <v>24</v>
      </c>
    </row>
    <row r="37" spans="7:19">
      <c r="G37" s="28" t="s">
        <v>135</v>
      </c>
      <c r="H37" s="30">
        <v>15655934</v>
      </c>
      <c r="I37" s="30">
        <v>208419476</v>
      </c>
      <c r="J37" s="28">
        <v>0</v>
      </c>
      <c r="K37" s="31">
        <f t="shared" si="12"/>
        <v>224075410</v>
      </c>
      <c r="L37" s="31">
        <f t="shared" si="13"/>
        <v>16195856.929226</v>
      </c>
      <c r="M37" t="s">
        <v>24</v>
      </c>
      <c r="O37" t="s">
        <v>78</v>
      </c>
    </row>
    <row r="38" spans="7:19">
      <c r="G38" s="28" t="s">
        <v>136</v>
      </c>
      <c r="H38" s="28">
        <v>0</v>
      </c>
      <c r="I38" s="28">
        <v>0</v>
      </c>
      <c r="J38" s="30">
        <v>88496600</v>
      </c>
      <c r="K38" s="31">
        <f t="shared" si="12"/>
        <v>88496600</v>
      </c>
      <c r="L38" s="31">
        <f t="shared" si="13"/>
        <v>6396410.3527600002</v>
      </c>
      <c r="M38" t="s">
        <v>24</v>
      </c>
      <c r="O38" s="47">
        <v>5.21</v>
      </c>
      <c r="P38" s="46">
        <v>766888</v>
      </c>
      <c r="Q38" s="25">
        <f>O38*P38</f>
        <v>3995486.48</v>
      </c>
      <c r="R38" s="25"/>
      <c r="S38" s="25"/>
    </row>
    <row r="39" spans="7:19">
      <c r="G39" s="28" t="s">
        <v>137</v>
      </c>
      <c r="H39" s="28">
        <v>0</v>
      </c>
      <c r="I39" s="28">
        <v>0</v>
      </c>
      <c r="J39" s="30">
        <v>161639400</v>
      </c>
      <c r="K39" s="31">
        <f t="shared" si="12"/>
        <v>161639400</v>
      </c>
      <c r="L39" s="31">
        <f t="shared" si="13"/>
        <v>11683069.536839999</v>
      </c>
      <c r="M39" t="s">
        <v>24</v>
      </c>
      <c r="Q39" s="25">
        <v>54599914.380000003</v>
      </c>
      <c r="R39" s="25">
        <f>17%*K6</f>
        <v>2186778023.29</v>
      </c>
      <c r="S39" s="25">
        <f>Q39/R39</f>
        <v>2.4968201526853934E-2</v>
      </c>
    </row>
    <row r="40" spans="7:19">
      <c r="G40" s="28" t="s">
        <v>138</v>
      </c>
      <c r="H40" s="30">
        <v>32910331</v>
      </c>
      <c r="I40" s="28">
        <v>0</v>
      </c>
      <c r="J40" s="28">
        <v>0</v>
      </c>
      <c r="K40" s="31">
        <f t="shared" si="12"/>
        <v>32910331</v>
      </c>
      <c r="L40" s="31">
        <f t="shared" si="13"/>
        <v>2378712.6502165999</v>
      </c>
      <c r="M40" t="s">
        <v>24</v>
      </c>
      <c r="Q40" s="25"/>
      <c r="R40" s="25"/>
      <c r="S40" s="25">
        <f>R39-Q39</f>
        <v>2132178108.9099998</v>
      </c>
    </row>
    <row r="41" spans="7:19">
      <c r="I41" s="31">
        <f>SUM(I6:I40)</f>
        <v>4923376865</v>
      </c>
      <c r="J41" s="31">
        <f>SUM(J6:J40)</f>
        <v>18097199790</v>
      </c>
      <c r="K41" s="31">
        <f>SUM(K6:K40)</f>
        <v>23796984794</v>
      </c>
      <c r="L41" s="31">
        <f>SUM(L6:L40)</f>
        <v>1720012745.1316075</v>
      </c>
      <c r="O41" t="s">
        <v>192</v>
      </c>
      <c r="Q41" s="41">
        <v>156019510.55000001</v>
      </c>
    </row>
    <row r="42" spans="7:19">
      <c r="I42" s="31"/>
      <c r="J42" s="31"/>
      <c r="K42" s="31"/>
      <c r="L42" s="31"/>
      <c r="O42">
        <v>25</v>
      </c>
      <c r="P42">
        <v>4400000</v>
      </c>
      <c r="Q42" s="41">
        <f>O42*P42</f>
        <v>110000000</v>
      </c>
      <c r="R42">
        <f>Q41/O42</f>
        <v>6240780.4220000003</v>
      </c>
      <c r="S42">
        <f>R42/P42</f>
        <v>1.418359186818182</v>
      </c>
    </row>
    <row r="45" spans="7:19">
      <c r="P45" t="s">
        <v>37</v>
      </c>
    </row>
    <row r="46" spans="7:19">
      <c r="K46" s="31">
        <f>SUM(K6,K8,K12,K13,K20)</f>
        <v>15287951329</v>
      </c>
      <c r="L46" s="31">
        <f>SUM(L6,L8,L12,L13,L20)</f>
        <v>1104991718.9282591</v>
      </c>
      <c r="O46" s="38" t="s">
        <v>81</v>
      </c>
      <c r="P46" t="s">
        <v>37</v>
      </c>
    </row>
    <row r="47" spans="7:19">
      <c r="G47" t="s">
        <v>221</v>
      </c>
      <c r="H47" s="31">
        <f>I13</f>
        <v>966020895</v>
      </c>
      <c r="I47">
        <f t="shared" ref="I47:I56" si="14">H47/$H$57</f>
        <v>3.7241238876503165E-2</v>
      </c>
      <c r="O47" t="s">
        <v>63</v>
      </c>
      <c r="P47" s="24">
        <f>$V$22*4.5%</f>
        <v>198287.91</v>
      </c>
      <c r="Q47" s="15">
        <v>4.59</v>
      </c>
      <c r="R47" s="24">
        <f>P47*Q47</f>
        <v>910141.50690000004</v>
      </c>
    </row>
    <row r="48" spans="7:19">
      <c r="G48" t="s">
        <v>219</v>
      </c>
      <c r="H48" s="31">
        <f>'#ignore - ART costs'!C3</f>
        <v>5587499243</v>
      </c>
      <c r="I48">
        <f t="shared" si="14"/>
        <v>0.21540465129467373</v>
      </c>
      <c r="O48" t="s">
        <v>64</v>
      </c>
      <c r="P48" s="24">
        <f>$V$22*5%*12</f>
        <v>2643838.8000000003</v>
      </c>
      <c r="Q48" s="15">
        <v>1.7000000000000001E-4</v>
      </c>
      <c r="R48" s="24">
        <f>P48*Q48</f>
        <v>449.45259600000009</v>
      </c>
    </row>
    <row r="49" spans="7:19">
      <c r="G49" t="s">
        <v>222</v>
      </c>
      <c r="H49" s="31">
        <f>K11</f>
        <v>713091952</v>
      </c>
      <c r="I49">
        <f t="shared" si="14"/>
        <v>2.7490531377526706E-2</v>
      </c>
      <c r="O49" t="s">
        <v>65</v>
      </c>
      <c r="P49" s="24">
        <f>$V$22*2%</f>
        <v>88127.96</v>
      </c>
      <c r="Q49" s="15">
        <v>9.3699999999999992</v>
      </c>
      <c r="R49" s="24">
        <f>P49*Q49</f>
        <v>825758.9852</v>
      </c>
    </row>
    <row r="50" spans="7:19">
      <c r="G50" t="s">
        <v>223</v>
      </c>
      <c r="H50" s="31">
        <f>K7</f>
        <v>2457192636</v>
      </c>
      <c r="I50">
        <f t="shared" si="14"/>
        <v>9.4727658994229622E-2</v>
      </c>
      <c r="O50" t="s">
        <v>68</v>
      </c>
      <c r="P50" s="24">
        <f>$V$22*2%</f>
        <v>88127.96</v>
      </c>
      <c r="Q50" s="15">
        <v>15.04</v>
      </c>
      <c r="R50" s="24">
        <f>P50*Q50</f>
        <v>1325444.5183999999</v>
      </c>
    </row>
    <row r="51" spans="7:19">
      <c r="G51" t="s">
        <v>220</v>
      </c>
      <c r="H51" s="31">
        <f>SUM(K6:K13)-'#ignore - ART costs'!C3-I13-K11-K7</f>
        <v>8238621719</v>
      </c>
      <c r="I51">
        <f t="shared" si="14"/>
        <v>0.31760853314712839</v>
      </c>
      <c r="J51">
        <f>SUM(I47:I51)</f>
        <v>0.69247261369006163</v>
      </c>
      <c r="O51" t="s">
        <v>69</v>
      </c>
      <c r="P51" s="24">
        <f>$V$22*1%</f>
        <v>44063.98</v>
      </c>
      <c r="Q51" s="15">
        <v>2.0699999999999998</v>
      </c>
      <c r="R51" s="24">
        <f>P51*Q51</f>
        <v>91212.438599999994</v>
      </c>
    </row>
    <row r="52" spans="7:19">
      <c r="G52" t="s">
        <v>217</v>
      </c>
      <c r="H52" s="31">
        <f>SUM(K15:K27)-K20</f>
        <v>3226451510</v>
      </c>
      <c r="I52">
        <f t="shared" si="14"/>
        <v>0.12438349111212998</v>
      </c>
      <c r="R52" s="25">
        <f>SUM(R47:R51)</f>
        <v>3153006.9016960002</v>
      </c>
    </row>
    <row r="53" spans="7:19">
      <c r="G53" t="s">
        <v>218</v>
      </c>
      <c r="H53" s="31">
        <f>K20</f>
        <v>565471862</v>
      </c>
      <c r="I53">
        <f t="shared" si="14"/>
        <v>2.1799603714247853E-2</v>
      </c>
    </row>
    <row r="54" spans="7:19">
      <c r="G54" t="s">
        <v>172</v>
      </c>
      <c r="H54" s="31">
        <f>SUM(K29:K40)</f>
        <v>2042634977</v>
      </c>
      <c r="I54">
        <f t="shared" si="14"/>
        <v>7.8745974864195406E-2</v>
      </c>
      <c r="O54" s="38" t="s">
        <v>67</v>
      </c>
      <c r="P54" t="s">
        <v>37</v>
      </c>
      <c r="Q54" t="s">
        <v>193</v>
      </c>
    </row>
    <row r="55" spans="7:19">
      <c r="G55" t="s">
        <v>173</v>
      </c>
      <c r="H55">
        <f>156985405+1773774575+8780</f>
        <v>1930768760</v>
      </c>
      <c r="I55">
        <f t="shared" si="14"/>
        <v>7.4433400952936754E-2</v>
      </c>
      <c r="O55" t="s">
        <v>67</v>
      </c>
      <c r="P55" s="31">
        <v>267612</v>
      </c>
      <c r="Q55" s="48">
        <v>58.77</v>
      </c>
      <c r="R55" s="25">
        <f>P55*Q55</f>
        <v>15727557.24</v>
      </c>
    </row>
    <row r="56" spans="7:19">
      <c r="G56" t="s">
        <v>174</v>
      </c>
      <c r="H56">
        <f>211710136+84084</f>
        <v>211794220</v>
      </c>
      <c r="I56">
        <f t="shared" si="14"/>
        <v>8.1649156664283795E-3</v>
      </c>
      <c r="R56" s="25">
        <f>214498713</f>
        <v>214498713</v>
      </c>
    </row>
    <row r="57" spans="7:19">
      <c r="H57" s="39">
        <f>SUM(H47:H56)</f>
        <v>25939547774</v>
      </c>
    </row>
    <row r="58" spans="7:19">
      <c r="R58" s="33">
        <f>R56/K20</f>
        <v>0.37932694341562129</v>
      </c>
      <c r="S58" s="11">
        <f>K20-R56</f>
        <v>350973149</v>
      </c>
    </row>
    <row r="59" spans="7:19">
      <c r="H59" s="39">
        <v>1580000000</v>
      </c>
      <c r="S59" s="33">
        <f>S58/P55</f>
        <v>1311.5000411042854</v>
      </c>
    </row>
    <row r="60" spans="7:19">
      <c r="H60">
        <f>H57/H59</f>
        <v>16.417435300000001</v>
      </c>
      <c r="S60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A82B-BCF6-0F4E-9CFF-BCE9D8D2468F}">
  <dimension ref="B3:E19"/>
  <sheetViews>
    <sheetView zoomScale="173" workbookViewId="0">
      <selection activeCell="C4" sqref="C4"/>
    </sheetView>
  </sheetViews>
  <sheetFormatPr baseColWidth="10" defaultRowHeight="15"/>
  <cols>
    <col min="1" max="1" width="10.83203125" style="28"/>
    <col min="2" max="2" width="30.5" style="28" bestFit="1" customWidth="1"/>
    <col min="3" max="3" width="13.6640625" style="28" bestFit="1" customWidth="1"/>
    <col min="4" max="11" width="10.83203125" style="28"/>
    <col min="12" max="12" width="11.33203125" style="28" bestFit="1" customWidth="1"/>
    <col min="13" max="16384" width="10.83203125" style="28"/>
  </cols>
  <sheetData>
    <row r="3" spans="2:5">
      <c r="B3" s="28" t="s">
        <v>175</v>
      </c>
      <c r="C3" s="30">
        <v>5587499243</v>
      </c>
      <c r="D3" s="40">
        <f>C3/$C$19</f>
        <v>0.49406219871770796</v>
      </c>
      <c r="E3" s="28">
        <f>C3/'#ignore - total spend calcs'!K41</f>
        <v>0.23479862223590578</v>
      </c>
    </row>
    <row r="4" spans="2:5">
      <c r="B4" s="28" t="s">
        <v>176</v>
      </c>
      <c r="C4" s="30">
        <v>3206428760</v>
      </c>
      <c r="D4" s="40">
        <f t="shared" ref="D4:D18" si="0">C4/$C$19</f>
        <v>0.28352133473341284</v>
      </c>
    </row>
    <row r="5" spans="2:5">
      <c r="B5" s="28" t="s">
        <v>177</v>
      </c>
      <c r="C5" s="30">
        <v>1962828985</v>
      </c>
      <c r="D5" s="40">
        <f t="shared" si="0"/>
        <v>0.17355878933690391</v>
      </c>
    </row>
    <row r="6" spans="2:5">
      <c r="B6" s="28" t="s">
        <v>178</v>
      </c>
      <c r="C6" s="30">
        <v>216059000</v>
      </c>
      <c r="D6" s="40">
        <f t="shared" si="0"/>
        <v>1.9104536743603327E-2</v>
      </c>
    </row>
    <row r="7" spans="2:5">
      <c r="B7" s="28" t="s">
        <v>179</v>
      </c>
      <c r="C7" s="30">
        <v>90432621</v>
      </c>
      <c r="D7" s="40">
        <f t="shared" si="0"/>
        <v>7.9963034667144325E-3</v>
      </c>
    </row>
    <row r="8" spans="2:5">
      <c r="B8" s="28" t="s">
        <v>180</v>
      </c>
      <c r="C8" s="30">
        <v>70277016</v>
      </c>
      <c r="D8" s="40">
        <f t="shared" si="0"/>
        <v>6.2140889035069069E-3</v>
      </c>
    </row>
    <row r="9" spans="2:5">
      <c r="B9" s="28" t="s">
        <v>181</v>
      </c>
      <c r="C9" s="30">
        <v>50836794</v>
      </c>
      <c r="D9" s="40">
        <f t="shared" si="0"/>
        <v>4.4951304916712245E-3</v>
      </c>
    </row>
    <row r="10" spans="2:5">
      <c r="B10" s="28" t="s">
        <v>182</v>
      </c>
      <c r="C10" s="30">
        <v>41189626</v>
      </c>
      <c r="D10" s="40">
        <f t="shared" si="0"/>
        <v>3.6421011083652101E-3</v>
      </c>
    </row>
    <row r="11" spans="2:5">
      <c r="B11" s="28" t="s">
        <v>183</v>
      </c>
      <c r="C11" s="30">
        <v>34649175</v>
      </c>
      <c r="D11" s="40">
        <f t="shared" si="0"/>
        <v>3.0637762690887294E-3</v>
      </c>
    </row>
    <row r="12" spans="2:5">
      <c r="B12" s="28" t="s">
        <v>184</v>
      </c>
      <c r="C12" s="30">
        <v>24288093</v>
      </c>
      <c r="D12" s="40">
        <f t="shared" si="0"/>
        <v>2.1476206274700649E-3</v>
      </c>
    </row>
    <row r="13" spans="2:5">
      <c r="B13" s="28" t="s">
        <v>185</v>
      </c>
      <c r="C13" s="30">
        <v>8530992</v>
      </c>
      <c r="D13" s="40">
        <f t="shared" si="0"/>
        <v>7.5433400193181501E-4</v>
      </c>
    </row>
    <row r="14" spans="2:5">
      <c r="B14" s="28" t="s">
        <v>186</v>
      </c>
      <c r="C14" s="30">
        <v>6496416</v>
      </c>
      <c r="D14" s="40">
        <f t="shared" si="0"/>
        <v>5.7443114229785636E-4</v>
      </c>
    </row>
    <row r="15" spans="2:5">
      <c r="B15" s="28" t="s">
        <v>187</v>
      </c>
      <c r="C15" s="30">
        <v>4032038</v>
      </c>
      <c r="D15" s="40">
        <f t="shared" si="0"/>
        <v>3.5652399632787743E-4</v>
      </c>
    </row>
    <row r="16" spans="2:5">
      <c r="B16" s="28" t="s">
        <v>188</v>
      </c>
      <c r="C16" s="30">
        <v>3202739</v>
      </c>
      <c r="D16" s="40">
        <f t="shared" si="0"/>
        <v>2.8319507590829991E-4</v>
      </c>
    </row>
    <row r="17" spans="2:4">
      <c r="B17" s="28" t="s">
        <v>189</v>
      </c>
      <c r="C17" s="30">
        <v>2482862</v>
      </c>
      <c r="D17" s="40">
        <f t="shared" si="0"/>
        <v>2.1954155257728879E-4</v>
      </c>
    </row>
    <row r="18" spans="2:4">
      <c r="B18" s="28" t="s">
        <v>190</v>
      </c>
      <c r="C18" s="30">
        <v>68917</v>
      </c>
      <c r="D18" s="40">
        <f t="shared" si="0"/>
        <v>6.0938325122254126E-6</v>
      </c>
    </row>
    <row r="19" spans="2:4">
      <c r="B19" s="28" t="s">
        <v>191</v>
      </c>
      <c r="C19" s="30">
        <f>SUM(C3:C18)</f>
        <v>11309303277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Program targeting</vt:lpstr>
      <vt:lpstr>Spending data</vt:lpstr>
      <vt:lpstr>Program effects</vt:lpstr>
      <vt:lpstr>#ignore - cost table</vt:lpstr>
      <vt:lpstr>#ignore - misc calcs</vt:lpstr>
      <vt:lpstr>#ignore - total spend calcs</vt:lpstr>
      <vt:lpstr>#ignore - ART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2018-11-30T16:39:00Z</dcterms:created>
  <dcterms:modified xsi:type="dcterms:W3CDTF">2019-01-26T15:28:29Z</dcterms:modified>
  <cp:category>atomica:progbook</cp:category>
</cp:coreProperties>
</file>