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hiv-southafrica/"/>
    </mc:Choice>
  </mc:AlternateContent>
  <xr:revisionPtr revIDLastSave="0" documentId="13_ncr:1_{19B0E3ED-49BB-664B-A0A8-4E9BEDB56320}" xr6:coauthVersionLast="36" xr6:coauthVersionMax="36" xr10:uidLastSave="{00000000-0000-0000-0000-000000000000}"/>
  <bookViews>
    <workbookView xWindow="240" yWindow="460" windowWidth="27600" windowHeight="12840" activeTab="4" xr2:uid="{00000000-000D-0000-FFFF-FFFF00000000}"/>
  </bookViews>
  <sheets>
    <sheet name="Population Definitions" sheetId="1" r:id="rId1"/>
    <sheet name="Stocks" sheetId="2" r:id="rId2"/>
    <sheet name="Flows" sheetId="3" r:id="rId3"/>
    <sheet name="#ignore - Misc calcs" sheetId="4" r:id="rId4"/>
    <sheet name="#ignore - 2016 cascade" sheetId="5" r:id="rId5"/>
  </sheets>
  <calcPr calcId="162913"/>
</workbook>
</file>

<file path=xl/calcChain.xml><?xml version="1.0" encoding="utf-8"?>
<calcChain xmlns="http://schemas.openxmlformats.org/spreadsheetml/2006/main">
  <c r="H15" i="5" l="1"/>
  <c r="G15" i="5"/>
  <c r="F15" i="5"/>
  <c r="H14" i="5"/>
  <c r="H13" i="5"/>
  <c r="H12" i="5"/>
  <c r="H11" i="5"/>
  <c r="H10" i="5"/>
  <c r="H9" i="5"/>
  <c r="H8" i="5"/>
  <c r="H7" i="5"/>
  <c r="H6" i="5"/>
  <c r="H5" i="5"/>
  <c r="G14" i="5"/>
  <c r="G13" i="5"/>
  <c r="G12" i="5"/>
  <c r="G11" i="5"/>
  <c r="G10" i="5"/>
  <c r="G9" i="5"/>
  <c r="G8" i="5"/>
  <c r="G7" i="5"/>
  <c r="G6" i="5"/>
  <c r="G5" i="5"/>
  <c r="F14" i="5"/>
  <c r="F13" i="5"/>
  <c r="F12" i="5"/>
  <c r="F11" i="5"/>
  <c r="F10" i="5"/>
  <c r="F9" i="5"/>
  <c r="F8" i="5"/>
  <c r="F7" i="5"/>
  <c r="F6" i="5"/>
  <c r="F5" i="5"/>
  <c r="E15" i="5"/>
  <c r="E14" i="5"/>
  <c r="E13" i="5"/>
  <c r="E12" i="5"/>
  <c r="E11" i="5"/>
  <c r="E10" i="5"/>
  <c r="E9" i="5"/>
  <c r="E8" i="5"/>
  <c r="E7" i="5"/>
  <c r="E6" i="5"/>
  <c r="E5" i="5"/>
  <c r="D15" i="5"/>
  <c r="C15" i="5"/>
  <c r="D14" i="5"/>
  <c r="D13" i="5"/>
  <c r="D12" i="5"/>
  <c r="D11" i="5"/>
  <c r="D10" i="5"/>
  <c r="D9" i="5"/>
  <c r="D8" i="5"/>
  <c r="D7" i="5"/>
  <c r="D6" i="5"/>
  <c r="D5" i="5"/>
  <c r="C14" i="5"/>
  <c r="C13" i="5"/>
  <c r="C12" i="5"/>
  <c r="C11" i="5"/>
  <c r="C10" i="5"/>
  <c r="C9" i="5"/>
  <c r="C8" i="5"/>
  <c r="C7" i="5"/>
  <c r="C6" i="5"/>
  <c r="C5" i="5"/>
  <c r="B14" i="5"/>
  <c r="B13" i="5"/>
  <c r="B12" i="5"/>
  <c r="B11" i="5"/>
  <c r="B10" i="5"/>
  <c r="B9" i="5"/>
  <c r="B8" i="5"/>
  <c r="B7" i="5"/>
  <c r="B6" i="5"/>
  <c r="B5" i="5"/>
  <c r="L5" i="4" l="1"/>
  <c r="L3" i="4" l="1"/>
  <c r="L12" i="4" s="1"/>
  <c r="M3" i="4"/>
  <c r="M8" i="4" s="1"/>
  <c r="L14" i="4"/>
  <c r="K14" i="4"/>
  <c r="K13" i="4"/>
  <c r="K12" i="4"/>
  <c r="L11" i="4"/>
  <c r="K11" i="4"/>
  <c r="L10" i="4"/>
  <c r="K10" i="4"/>
  <c r="L9" i="4"/>
  <c r="K9" i="4"/>
  <c r="K8" i="4"/>
  <c r="L7" i="4"/>
  <c r="K7" i="4"/>
  <c r="L6" i="4"/>
  <c r="K6" i="4"/>
  <c r="K5" i="4"/>
  <c r="I15" i="4"/>
  <c r="H15" i="4"/>
  <c r="G15" i="4"/>
  <c r="G14" i="4"/>
  <c r="G13" i="4"/>
  <c r="G12" i="4"/>
  <c r="G11" i="4"/>
  <c r="G10" i="4"/>
  <c r="G9" i="4"/>
  <c r="G8" i="4"/>
  <c r="G7" i="4"/>
  <c r="G6" i="4"/>
  <c r="H14" i="4"/>
  <c r="H13" i="4"/>
  <c r="H12" i="4"/>
  <c r="H11" i="4"/>
  <c r="H10" i="4"/>
  <c r="H9" i="4"/>
  <c r="H8" i="4"/>
  <c r="H7" i="4"/>
  <c r="H6" i="4"/>
  <c r="H5" i="4"/>
  <c r="G5" i="4"/>
  <c r="I14" i="4"/>
  <c r="I13" i="4"/>
  <c r="I12" i="4"/>
  <c r="I11" i="4"/>
  <c r="I10" i="4"/>
  <c r="I9" i="4"/>
  <c r="I8" i="4"/>
  <c r="I7" i="4"/>
  <c r="I6" i="4"/>
  <c r="I5" i="4"/>
  <c r="M7" i="4" l="1"/>
  <c r="M14" i="4"/>
  <c r="L13" i="4"/>
  <c r="M11" i="4"/>
  <c r="N11" i="4" s="1"/>
  <c r="R11" i="4" s="1"/>
  <c r="M10" i="4"/>
  <c r="N10" i="4" s="1"/>
  <c r="R10" i="4" s="1"/>
  <c r="M13" i="4"/>
  <c r="M6" i="4"/>
  <c r="N6" i="4" s="1"/>
  <c r="R6" i="4" s="1"/>
  <c r="M9" i="4"/>
  <c r="N9" i="4" s="1"/>
  <c r="R9" i="4" s="1"/>
  <c r="M12" i="4"/>
  <c r="N12" i="4" s="1"/>
  <c r="P12" i="4" s="1"/>
  <c r="M5" i="4"/>
  <c r="N5" i="4" s="1"/>
  <c r="R5" i="4" s="1"/>
  <c r="L8" i="4"/>
  <c r="L15" i="4" s="1"/>
  <c r="N14" i="4"/>
  <c r="N7" i="4"/>
  <c r="K15" i="4"/>
  <c r="N13" i="4" l="1"/>
  <c r="N8" i="4"/>
  <c r="Q8" i="4" s="1"/>
  <c r="M15" i="4"/>
  <c r="N15" i="4" s="1"/>
  <c r="P15" i="4" s="1"/>
  <c r="P10" i="4"/>
  <c r="Q10" i="4"/>
  <c r="P9" i="4"/>
  <c r="Q12" i="4"/>
  <c r="R12" i="4"/>
  <c r="Q9" i="4"/>
  <c r="Q14" i="4"/>
  <c r="P14" i="4"/>
  <c r="P13" i="4"/>
  <c r="Q13" i="4"/>
  <c r="R13" i="4"/>
  <c r="R14" i="4"/>
  <c r="P11" i="4"/>
  <c r="Q11" i="4"/>
  <c r="Q7" i="4"/>
  <c r="P7" i="4"/>
  <c r="Q6" i="4"/>
  <c r="P6" i="4"/>
  <c r="P5" i="4"/>
  <c r="Q5" i="4"/>
  <c r="R7" i="4"/>
  <c r="P8" i="4" l="1"/>
  <c r="R8" i="4"/>
  <c r="Q15" i="4"/>
  <c r="R15" i="4"/>
  <c r="A143" i="3"/>
  <c r="A142" i="3"/>
  <c r="A141" i="3"/>
  <c r="A140" i="3"/>
  <c r="A139" i="3"/>
  <c r="A138" i="3"/>
  <c r="A137" i="3"/>
  <c r="A136" i="3"/>
  <c r="A135" i="3"/>
  <c r="A134" i="3"/>
  <c r="A131" i="3"/>
  <c r="A130" i="3"/>
  <c r="A129" i="3"/>
  <c r="A128" i="3"/>
  <c r="A127" i="3"/>
  <c r="A126" i="3"/>
  <c r="A125" i="3"/>
  <c r="A124" i="3"/>
  <c r="A123" i="3"/>
  <c r="A122" i="3"/>
  <c r="A119" i="3"/>
  <c r="A118" i="3"/>
  <c r="A117" i="3"/>
  <c r="A116" i="3"/>
  <c r="A115" i="3"/>
  <c r="A114" i="3"/>
  <c r="A113" i="3"/>
  <c r="A112" i="3"/>
  <c r="A111" i="3"/>
  <c r="A110" i="3"/>
  <c r="E71" i="3" l="1"/>
  <c r="E70" i="3"/>
  <c r="E69" i="3"/>
  <c r="E68" i="3"/>
  <c r="E67" i="3"/>
  <c r="E66" i="3"/>
  <c r="E65" i="3"/>
  <c r="E64" i="3"/>
  <c r="E63" i="3"/>
  <c r="E62" i="3"/>
  <c r="E107" i="3"/>
  <c r="E106" i="3"/>
  <c r="E105" i="3"/>
  <c r="E104" i="3"/>
  <c r="E103" i="3"/>
  <c r="E102" i="3"/>
  <c r="E101" i="3"/>
  <c r="E100" i="3"/>
  <c r="E99" i="3"/>
  <c r="E98" i="3"/>
  <c r="E83" i="3"/>
  <c r="E82" i="3"/>
  <c r="E81" i="3"/>
  <c r="E80" i="3"/>
  <c r="E79" i="3"/>
  <c r="E78" i="3"/>
  <c r="E77" i="3"/>
  <c r="E76" i="3"/>
  <c r="E75" i="3"/>
  <c r="E74" i="3"/>
  <c r="E59" i="3"/>
  <c r="E58" i="3"/>
  <c r="E57" i="3"/>
  <c r="E56" i="3"/>
  <c r="E55" i="3"/>
  <c r="E54" i="3"/>
  <c r="E53" i="3"/>
  <c r="E52" i="3"/>
  <c r="E51" i="3"/>
  <c r="E50" i="3"/>
  <c r="C47" i="3"/>
  <c r="C46" i="3"/>
  <c r="C45" i="3"/>
  <c r="C44" i="3"/>
  <c r="C43" i="3"/>
  <c r="C42" i="3"/>
  <c r="C41" i="3"/>
  <c r="C40" i="3"/>
  <c r="C39" i="3"/>
  <c r="C38" i="3"/>
  <c r="C203" i="3"/>
  <c r="C202" i="3"/>
  <c r="C201" i="3"/>
  <c r="C200" i="3"/>
  <c r="C199" i="3"/>
  <c r="C198" i="3"/>
  <c r="C197" i="3"/>
  <c r="C196" i="3"/>
  <c r="C195" i="3"/>
  <c r="C194" i="3"/>
  <c r="C191" i="3"/>
  <c r="C190" i="3"/>
  <c r="C189" i="3"/>
  <c r="C188" i="3"/>
  <c r="C187" i="3"/>
  <c r="C186" i="3"/>
  <c r="C185" i="3"/>
  <c r="C184" i="3"/>
  <c r="C183" i="3"/>
  <c r="C182" i="3"/>
  <c r="C179" i="3"/>
  <c r="C178" i="3"/>
  <c r="C177" i="3"/>
  <c r="C176" i="3"/>
  <c r="C175" i="3"/>
  <c r="C174" i="3"/>
  <c r="C173" i="3"/>
  <c r="C172" i="3"/>
  <c r="C171" i="3"/>
  <c r="C170" i="3"/>
  <c r="E227" i="3" l="1"/>
  <c r="E226" i="3"/>
  <c r="E225" i="3"/>
  <c r="E224" i="3"/>
  <c r="E223" i="3"/>
  <c r="E222" i="3"/>
  <c r="E221" i="3"/>
  <c r="E220" i="3"/>
  <c r="E219" i="3"/>
  <c r="E218" i="3"/>
  <c r="A227" i="3"/>
  <c r="A226" i="3"/>
  <c r="A225" i="3"/>
  <c r="A224" i="3"/>
  <c r="A223" i="3"/>
  <c r="A222" i="3"/>
  <c r="A221" i="3"/>
  <c r="A220" i="3"/>
  <c r="A219" i="3"/>
  <c r="A218" i="3"/>
  <c r="C11" i="4" l="1"/>
  <c r="C10" i="4"/>
  <c r="C9" i="4"/>
  <c r="C8" i="4"/>
  <c r="C7" i="4"/>
  <c r="C6" i="4"/>
  <c r="C5" i="4"/>
  <c r="C15" i="4" l="1"/>
  <c r="C14" i="4"/>
  <c r="C16" i="4"/>
  <c r="C13" i="4"/>
  <c r="C17" i="4"/>
  <c r="C18" i="4"/>
  <c r="E35" i="3"/>
  <c r="E34" i="3"/>
  <c r="E33" i="3"/>
  <c r="E32" i="3"/>
  <c r="E31" i="3"/>
  <c r="E30" i="3"/>
  <c r="E29" i="3"/>
  <c r="E28" i="3"/>
  <c r="E27" i="3"/>
  <c r="E26" i="3"/>
  <c r="E3" i="3"/>
  <c r="E2" i="3"/>
  <c r="E47" i="2" l="1"/>
  <c r="E46" i="2"/>
  <c r="E45" i="2"/>
  <c r="E44" i="2"/>
  <c r="E43" i="2"/>
  <c r="E42" i="2"/>
  <c r="E41" i="2"/>
  <c r="E40" i="2"/>
  <c r="E39" i="2"/>
  <c r="E38" i="2"/>
  <c r="E50" i="2" s="1"/>
  <c r="E59" i="2"/>
  <c r="E58" i="2"/>
  <c r="E57" i="2"/>
  <c r="E56" i="2"/>
  <c r="E55" i="2"/>
  <c r="E54" i="2"/>
  <c r="E53" i="2"/>
  <c r="E52" i="2"/>
  <c r="E51" i="2"/>
  <c r="A215" i="3"/>
  <c r="A214" i="3"/>
  <c r="A213" i="3"/>
  <c r="A212" i="3"/>
  <c r="A211" i="3"/>
  <c r="A210" i="3"/>
  <c r="A209" i="3"/>
  <c r="A208" i="3"/>
  <c r="A207" i="3"/>
  <c r="A206" i="3"/>
  <c r="A203" i="3"/>
  <c r="A202" i="3"/>
  <c r="A201" i="3"/>
  <c r="A200" i="3"/>
  <c r="A199" i="3"/>
  <c r="A198" i="3"/>
  <c r="A197" i="3"/>
  <c r="A196" i="3"/>
  <c r="A195" i="3"/>
  <c r="A194" i="3"/>
  <c r="A191" i="3"/>
  <c r="A190" i="3"/>
  <c r="A189" i="3"/>
  <c r="A188" i="3"/>
  <c r="A187" i="3"/>
  <c r="A186" i="3"/>
  <c r="A185" i="3"/>
  <c r="A184" i="3"/>
  <c r="A183" i="3"/>
  <c r="A182" i="3"/>
  <c r="A179" i="3"/>
  <c r="A178" i="3"/>
  <c r="A177" i="3"/>
  <c r="A176" i="3"/>
  <c r="A175" i="3"/>
  <c r="A174" i="3"/>
  <c r="A173" i="3"/>
  <c r="A172" i="3"/>
  <c r="A171" i="3"/>
  <c r="A170" i="3"/>
  <c r="A167" i="3"/>
  <c r="A166" i="3"/>
  <c r="A165" i="3"/>
  <c r="A164" i="3"/>
  <c r="A163" i="3"/>
  <c r="A162" i="3"/>
  <c r="A161" i="3"/>
  <c r="A160" i="3"/>
  <c r="A159" i="3"/>
  <c r="A158" i="3"/>
  <c r="A155" i="3"/>
  <c r="A154" i="3"/>
  <c r="A153" i="3"/>
  <c r="A152" i="3"/>
  <c r="A151" i="3"/>
  <c r="A150" i="3"/>
  <c r="A149" i="3"/>
  <c r="A148" i="3"/>
  <c r="A147" i="3"/>
  <c r="A146" i="3"/>
  <c r="A107" i="3"/>
  <c r="A106" i="3"/>
  <c r="A105" i="3"/>
  <c r="A104" i="3"/>
  <c r="A103" i="3"/>
  <c r="A102" i="3"/>
  <c r="A101" i="3"/>
  <c r="A100" i="3"/>
  <c r="A99" i="3"/>
  <c r="A98" i="3"/>
  <c r="A95" i="3"/>
  <c r="A94" i="3"/>
  <c r="A93" i="3"/>
  <c r="A92" i="3"/>
  <c r="A91" i="3"/>
  <c r="A90" i="3"/>
  <c r="A89" i="3"/>
  <c r="A88" i="3"/>
  <c r="A87" i="3"/>
  <c r="A86" i="3"/>
  <c r="A83" i="3"/>
  <c r="A82" i="3"/>
  <c r="A81" i="3"/>
  <c r="A80" i="3"/>
  <c r="A79" i="3"/>
  <c r="A78" i="3"/>
  <c r="A77" i="3"/>
  <c r="A76" i="3"/>
  <c r="A75" i="3"/>
  <c r="A74" i="3"/>
  <c r="A71" i="3"/>
  <c r="A70" i="3"/>
  <c r="A69" i="3"/>
  <c r="A68" i="3"/>
  <c r="A67" i="3"/>
  <c r="A66" i="3"/>
  <c r="A65" i="3"/>
  <c r="A64" i="3"/>
  <c r="A63" i="3"/>
  <c r="A62" i="3"/>
  <c r="A59" i="3"/>
  <c r="A58" i="3"/>
  <c r="A57" i="3"/>
  <c r="A56" i="3"/>
  <c r="A55" i="3"/>
  <c r="A54" i="3"/>
  <c r="A53" i="3"/>
  <c r="A52" i="3"/>
  <c r="A51" i="3"/>
  <c r="A50" i="3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<sst xmlns="http://schemas.openxmlformats.org/spreadsheetml/2006/main" count="681" uniqueCount="61">
  <si>
    <t>Abbreviation</t>
  </si>
  <si>
    <t>Full Name</t>
  </si>
  <si>
    <t>Population size</t>
  </si>
  <si>
    <t>Units</t>
  </si>
  <si>
    <t>Constant</t>
  </si>
  <si>
    <t>Number</t>
  </si>
  <si>
    <t>OR</t>
  </si>
  <si>
    <t>All PLHIV</t>
  </si>
  <si>
    <t>Aware of their status</t>
  </si>
  <si>
    <t>Baseine CD4 measured</t>
  </si>
  <si>
    <t>Ever in care</t>
  </si>
  <si>
    <t>Currently in care</t>
  </si>
  <si>
    <t>Currently treated</t>
  </si>
  <si>
    <t>Virally suppressed</t>
  </si>
  <si>
    <t>Annual number of births</t>
  </si>
  <si>
    <t>Number (per year)</t>
  </si>
  <si>
    <t>Annual number of tests done</t>
  </si>
  <si>
    <t>Annual percentage of those diagnosed who don't return for baseline CD4 test within 3 months</t>
  </si>
  <si>
    <t>Proportion</t>
  </si>
  <si>
    <t>Annual percentage lost to follow-up after baseline CD4 test</t>
  </si>
  <si>
    <t>Probability (per year)</t>
  </si>
  <si>
    <t>Annual number newly initiated onto treatment</t>
  </si>
  <si>
    <t>Annual percentage lost to follow-up from pre-ART care</t>
  </si>
  <si>
    <t>Annual percentage of those lost from ART relinked though tracing</t>
  </si>
  <si>
    <t>Annual percentage lost to follow-up from ART</t>
  </si>
  <si>
    <t>Time after initiating ART to achieve viral suppression (years)</t>
  </si>
  <si>
    <t>Duration (years)</t>
  </si>
  <si>
    <t>Treatment failure rate</t>
  </si>
  <si>
    <t>Death rate for those with untreated HIV</t>
  </si>
  <si>
    <t>Death rate for those with on unsuppressive ART</t>
  </si>
  <si>
    <t>Death rate for those with on suppressive ART</t>
  </si>
  <si>
    <t>Background mortality rate</t>
  </si>
  <si>
    <t>Males 0-14</t>
  </si>
  <si>
    <t>Females 0-14</t>
  </si>
  <si>
    <t>Males 15-24</t>
  </si>
  <si>
    <t>Females 15-24</t>
  </si>
  <si>
    <t>Males 25-34</t>
  </si>
  <si>
    <t>Females 25-34</t>
  </si>
  <si>
    <t>Males 35-49</t>
  </si>
  <si>
    <t>Females 35-49</t>
  </si>
  <si>
    <t>Males 50+</t>
  </si>
  <si>
    <t>Females 50+</t>
  </si>
  <si>
    <t>Aware</t>
  </si>
  <si>
    <t>CD4</t>
  </si>
  <si>
    <t>In care</t>
  </si>
  <si>
    <t>Treated</t>
  </si>
  <si>
    <t>Suppressed</t>
  </si>
  <si>
    <t>Number of AIDS deaths</t>
  </si>
  <si>
    <t>loss adjustment factor</t>
  </si>
  <si>
    <t>Reduction in transmissibility from being on treatment, not virally suppressed</t>
  </si>
  <si>
    <t>Reduction in transmissibility from being on virally suppressive treatment</t>
  </si>
  <si>
    <t>Probability</t>
  </si>
  <si>
    <t>PLHIV not on treatment</t>
  </si>
  <si>
    <t>New infections calculations</t>
  </si>
  <si>
    <t>PLHIV on treatment (not vs)</t>
  </si>
  <si>
    <t>PLHIV on treatment (vs)</t>
  </si>
  <si>
    <t>TOTAL</t>
  </si>
  <si>
    <t>Durations</t>
  </si>
  <si>
    <t>Annual number of new HIV infections</t>
  </si>
  <si>
    <t>Life expectancy with untreated HIV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</si>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</sst>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3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3" fontId="0" fillId="0" borderId="0" xfId="0" applyNumberFormat="1"/>
    <xf numFmtId="2" fontId="0" fillId="0" borderId="0" xfId="0" applyNumberFormat="1"/>
    <xf numFmtId="0" fontId="1" fillId="0" borderId="0" xfId="0" applyFont="1"/>
    <xf numFmtId="9" fontId="0" fillId="3" borderId="2" xfId="0" applyNumberFormat="1" applyFill="1" applyBorder="1"/>
    <xf numFmtId="3" fontId="1" fillId="0" borderId="0" xfId="0" applyNumberFormat="1" applyFont="1"/>
    <xf numFmtId="9" fontId="0" fillId="0" borderId="0" xfId="2" applyFont="1"/>
    <xf numFmtId="164" fontId="0" fillId="3" borderId="2" xfId="1" applyNumberFormat="1" applyFon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1" fontId="0" fillId="0" borderId="0" xfId="0" applyNumberFormat="1"/>
    <xf numFmtId="1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62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1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32</v>
      </c>
      <c r="B2" s="2" t="s">
        <v>32</v>
      </c>
    </row>
    <row r="3" spans="1:2" x14ac:dyDescent="0.2">
      <c r="A3" s="2" t="s">
        <v>33</v>
      </c>
      <c r="B3" s="2" t="s">
        <v>33</v>
      </c>
    </row>
    <row r="4" spans="1:2" x14ac:dyDescent="0.2">
      <c r="A4" s="2" t="s">
        <v>34</v>
      </c>
      <c r="B4" s="2" t="s">
        <v>34</v>
      </c>
    </row>
    <row r="5" spans="1:2" x14ac:dyDescent="0.2">
      <c r="A5" s="2" t="s">
        <v>35</v>
      </c>
      <c r="B5" s="2" t="s">
        <v>35</v>
      </c>
    </row>
    <row r="6" spans="1:2" x14ac:dyDescent="0.2">
      <c r="A6" s="2" t="s">
        <v>36</v>
      </c>
      <c r="B6" s="2" t="s">
        <v>36</v>
      </c>
    </row>
    <row r="7" spans="1:2" x14ac:dyDescent="0.2">
      <c r="A7" s="2" t="s">
        <v>37</v>
      </c>
      <c r="B7" s="2" t="s">
        <v>37</v>
      </c>
    </row>
    <row r="8" spans="1:2" x14ac:dyDescent="0.2">
      <c r="A8" s="2" t="s">
        <v>38</v>
      </c>
      <c r="B8" s="2" t="s">
        <v>38</v>
      </c>
    </row>
    <row r="9" spans="1:2" x14ac:dyDescent="0.2">
      <c r="A9" s="2" t="s">
        <v>39</v>
      </c>
      <c r="B9" s="2" t="s">
        <v>39</v>
      </c>
    </row>
    <row r="10" spans="1:2" x14ac:dyDescent="0.2">
      <c r="A10" s="2" t="s">
        <v>40</v>
      </c>
      <c r="B10" s="2" t="s">
        <v>40</v>
      </c>
    </row>
    <row r="11" spans="1:2" x14ac:dyDescent="0.2">
      <c r="A11" s="2" t="s">
        <v>41</v>
      </c>
      <c r="B11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J95"/>
  <sheetViews>
    <sheetView topLeftCell="A62" workbookViewId="0">
      <selection activeCell="A85" activeCellId="5" sqref="A1 A13 A25 A61 A73 A85"/>
    </sheetView>
  </sheetViews>
  <sheetFormatPr baseColWidth="10" defaultColWidth="8.83203125" defaultRowHeight="15" x14ac:dyDescent="0.2"/>
  <cols>
    <col min="1" max="1" width="18.83203125" bestFit="1" customWidth="1"/>
    <col min="2" max="2" width="7.33203125" bestFit="1" customWidth="1"/>
    <col min="3" max="3" width="10.5" customWidth="1"/>
    <col min="4" max="4" width="3.83203125" customWidth="1"/>
    <col min="5" max="5" width="9.1640625" bestFit="1" customWidth="1"/>
    <col min="11" max="11" width="11.6640625" customWidth="1"/>
  </cols>
  <sheetData>
    <row r="1" spans="1:10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10" x14ac:dyDescent="0.2">
      <c r="A2" s="1" t="str">
        <f>'Population Definitions'!$A$2</f>
        <v>Males 0-14</v>
      </c>
      <c r="B2" t="s">
        <v>5</v>
      </c>
      <c r="C2" s="2"/>
      <c r="D2" s="3" t="s">
        <v>6</v>
      </c>
      <c r="E2" s="5">
        <v>8359400</v>
      </c>
      <c r="F2" s="2"/>
      <c r="G2" s="2"/>
      <c r="H2" s="2"/>
    </row>
    <row r="3" spans="1:10" x14ac:dyDescent="0.2">
      <c r="A3" s="1" t="str">
        <f>'Population Definitions'!$A$3</f>
        <v>Females 0-14</v>
      </c>
      <c r="B3" t="s">
        <v>5</v>
      </c>
      <c r="C3" s="2"/>
      <c r="D3" s="3" t="s">
        <v>6</v>
      </c>
      <c r="E3" s="5">
        <v>8252643</v>
      </c>
      <c r="F3" s="2"/>
      <c r="G3" s="2"/>
      <c r="H3" s="2"/>
    </row>
    <row r="4" spans="1:10" x14ac:dyDescent="0.2">
      <c r="A4" s="1" t="str">
        <f>'Population Definitions'!$A$4</f>
        <v>Males 15-24</v>
      </c>
      <c r="B4" t="s">
        <v>5</v>
      </c>
      <c r="C4" s="2"/>
      <c r="D4" s="3" t="s">
        <v>6</v>
      </c>
      <c r="E4" s="5">
        <v>5223540</v>
      </c>
      <c r="F4" s="2"/>
      <c r="G4" s="2"/>
      <c r="H4" s="2"/>
    </row>
    <row r="5" spans="1:10" x14ac:dyDescent="0.2">
      <c r="A5" s="1" t="str">
        <f>'Population Definitions'!$A$5</f>
        <v>Females 15-24</v>
      </c>
      <c r="B5" t="s">
        <v>5</v>
      </c>
      <c r="C5" s="2"/>
      <c r="D5" s="3" t="s">
        <v>6</v>
      </c>
      <c r="E5" s="5">
        <v>5203079</v>
      </c>
      <c r="F5" s="2"/>
      <c r="G5" s="2"/>
      <c r="H5" s="2"/>
    </row>
    <row r="6" spans="1:10" x14ac:dyDescent="0.2">
      <c r="A6" s="1" t="str">
        <f>'Population Definitions'!$A$6</f>
        <v>Males 25-34</v>
      </c>
      <c r="B6" t="s">
        <v>5</v>
      </c>
      <c r="C6" s="2"/>
      <c r="D6" s="3" t="s">
        <v>6</v>
      </c>
      <c r="E6" s="5">
        <v>4738721</v>
      </c>
      <c r="F6" s="2"/>
      <c r="G6" s="2"/>
      <c r="H6" s="2"/>
    </row>
    <row r="7" spans="1:10" x14ac:dyDescent="0.2">
      <c r="A7" s="1" t="str">
        <f>'Population Definitions'!$A$7</f>
        <v>Females 25-34</v>
      </c>
      <c r="B7" t="s">
        <v>5</v>
      </c>
      <c r="C7" s="2"/>
      <c r="D7" s="3" t="s">
        <v>6</v>
      </c>
      <c r="E7" s="5">
        <v>4801226</v>
      </c>
      <c r="F7" s="2"/>
      <c r="G7" s="2"/>
      <c r="H7" s="2"/>
    </row>
    <row r="8" spans="1:10" x14ac:dyDescent="0.2">
      <c r="A8" s="1" t="str">
        <f>'Population Definitions'!$A$8</f>
        <v>Males 35-49</v>
      </c>
      <c r="B8" t="s">
        <v>5</v>
      </c>
      <c r="C8" s="2"/>
      <c r="D8" s="3" t="s">
        <v>6</v>
      </c>
      <c r="E8" s="5">
        <v>4792031</v>
      </c>
      <c r="F8" s="2"/>
      <c r="G8" s="2"/>
      <c r="H8" s="2"/>
    </row>
    <row r="9" spans="1:10" x14ac:dyDescent="0.2">
      <c r="A9" s="1" t="str">
        <f>'Population Definitions'!$A$9</f>
        <v>Females 35-49</v>
      </c>
      <c r="B9" t="s">
        <v>5</v>
      </c>
      <c r="C9" s="2"/>
      <c r="D9" s="3" t="s">
        <v>6</v>
      </c>
      <c r="E9" s="5">
        <v>4926422</v>
      </c>
      <c r="F9" s="2"/>
      <c r="G9" s="2"/>
      <c r="H9" s="2"/>
    </row>
    <row r="10" spans="1:10" x14ac:dyDescent="0.2">
      <c r="A10" s="1" t="str">
        <f>'Population Definitions'!$A$10</f>
        <v>Males 50+</v>
      </c>
      <c r="B10" t="s">
        <v>5</v>
      </c>
      <c r="C10" s="2"/>
      <c r="D10" s="3" t="s">
        <v>6</v>
      </c>
      <c r="E10" s="5">
        <v>3764595</v>
      </c>
      <c r="F10" s="2"/>
      <c r="G10" s="2"/>
      <c r="H10" s="2"/>
    </row>
    <row r="11" spans="1:10" x14ac:dyDescent="0.2">
      <c r="A11" s="1" t="str">
        <f>'Population Definitions'!$A$11</f>
        <v>Females 50+</v>
      </c>
      <c r="B11" t="s">
        <v>5</v>
      </c>
      <c r="C11" s="2"/>
      <c r="D11" s="3" t="s">
        <v>6</v>
      </c>
      <c r="E11" s="5">
        <v>4895262</v>
      </c>
      <c r="F11" s="2"/>
      <c r="G11" s="2"/>
      <c r="H11" s="2"/>
    </row>
    <row r="13" spans="1:10" x14ac:dyDescent="0.2">
      <c r="A13" s="1" t="s">
        <v>7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10" x14ac:dyDescent="0.2">
      <c r="A14" s="1" t="str">
        <f>'Population Definitions'!$A$2</f>
        <v>Males 0-14</v>
      </c>
      <c r="B14" t="s">
        <v>5</v>
      </c>
      <c r="C14" s="2"/>
      <c r="D14" s="3" t="s">
        <v>6</v>
      </c>
      <c r="E14" s="5">
        <v>184129.99278696146</v>
      </c>
      <c r="F14" s="2"/>
      <c r="G14" s="2"/>
      <c r="H14" s="2"/>
      <c r="J14" s="7"/>
    </row>
    <row r="15" spans="1:10" x14ac:dyDescent="0.2">
      <c r="A15" s="1" t="str">
        <f>'Population Definitions'!$A$3</f>
        <v>Females 0-14</v>
      </c>
      <c r="B15" t="s">
        <v>5</v>
      </c>
      <c r="C15" s="2"/>
      <c r="D15" s="3" t="s">
        <v>6</v>
      </c>
      <c r="E15" s="5">
        <v>320277.33334954805</v>
      </c>
      <c r="F15" s="2"/>
      <c r="G15" s="2"/>
      <c r="H15" s="2"/>
      <c r="J15" s="7"/>
    </row>
    <row r="16" spans="1:10" x14ac:dyDescent="0.2">
      <c r="A16" s="1" t="str">
        <f>'Population Definitions'!$A$4</f>
        <v>Males 15-24</v>
      </c>
      <c r="B16" t="s">
        <v>5</v>
      </c>
      <c r="C16" s="2"/>
      <c r="D16" s="3" t="s">
        <v>6</v>
      </c>
      <c r="E16" s="5">
        <v>188426.2578923486</v>
      </c>
      <c r="F16" s="2"/>
      <c r="G16" s="2"/>
      <c r="H16" s="2"/>
      <c r="J16" s="7"/>
    </row>
    <row r="17" spans="1:10" x14ac:dyDescent="0.2">
      <c r="A17" s="1" t="str">
        <f>'Population Definitions'!$A$5</f>
        <v>Females 15-24</v>
      </c>
      <c r="B17" t="s">
        <v>5</v>
      </c>
      <c r="C17" s="2"/>
      <c r="D17" s="3" t="s">
        <v>6</v>
      </c>
      <c r="E17" s="5">
        <v>636000.37395310216</v>
      </c>
      <c r="F17" s="2"/>
      <c r="G17" s="2"/>
      <c r="H17" s="2"/>
      <c r="J17" s="7"/>
    </row>
    <row r="18" spans="1:10" x14ac:dyDescent="0.2">
      <c r="A18" s="1" t="str">
        <f>'Population Definitions'!$A$6</f>
        <v>Males 25-34</v>
      </c>
      <c r="B18" t="s">
        <v>5</v>
      </c>
      <c r="C18" s="2"/>
      <c r="D18" s="3" t="s">
        <v>6</v>
      </c>
      <c r="E18" s="5">
        <v>973643.17729405407</v>
      </c>
      <c r="F18" s="2"/>
      <c r="G18" s="2"/>
      <c r="H18" s="2"/>
      <c r="J18" s="7"/>
    </row>
    <row r="19" spans="1:10" x14ac:dyDescent="0.2">
      <c r="A19" s="1" t="str">
        <f>'Population Definitions'!$A$7</f>
        <v>Females 25-34</v>
      </c>
      <c r="B19" t="s">
        <v>5</v>
      </c>
      <c r="C19" s="2"/>
      <c r="D19" s="3" t="s">
        <v>6</v>
      </c>
      <c r="E19" s="5">
        <v>1546116.307015497</v>
      </c>
      <c r="F19" s="2"/>
      <c r="G19" s="2"/>
      <c r="H19" s="2"/>
      <c r="J19" s="7"/>
    </row>
    <row r="20" spans="1:10" x14ac:dyDescent="0.2">
      <c r="A20" s="1" t="str">
        <f>'Population Definitions'!$A$8</f>
        <v>Males 35-49</v>
      </c>
      <c r="B20" t="s">
        <v>5</v>
      </c>
      <c r="C20" s="2"/>
      <c r="D20" s="3" t="s">
        <v>6</v>
      </c>
      <c r="E20" s="5">
        <v>962716.86049649096</v>
      </c>
      <c r="F20" s="2"/>
      <c r="G20" s="2"/>
      <c r="H20" s="2"/>
      <c r="J20" s="7"/>
    </row>
    <row r="21" spans="1:10" x14ac:dyDescent="0.2">
      <c r="A21" s="1" t="str">
        <f>'Population Definitions'!$A$9</f>
        <v>Females 35-49</v>
      </c>
      <c r="B21" t="s">
        <v>5</v>
      </c>
      <c r="C21" s="2"/>
      <c r="D21" s="3" t="s">
        <v>6</v>
      </c>
      <c r="E21" s="5">
        <v>1385849.6754132672</v>
      </c>
      <c r="F21" s="2"/>
      <c r="G21" s="2"/>
      <c r="H21" s="2"/>
      <c r="J21" s="7"/>
    </row>
    <row r="22" spans="1:10" x14ac:dyDescent="0.2">
      <c r="A22" s="1" t="str">
        <f>'Population Definitions'!$A$10</f>
        <v>Males 50+</v>
      </c>
      <c r="B22" t="s">
        <v>5</v>
      </c>
      <c r="C22" s="2"/>
      <c r="D22" s="3" t="s">
        <v>6</v>
      </c>
      <c r="E22" s="5">
        <v>298091.15182875982</v>
      </c>
      <c r="F22" s="2"/>
      <c r="G22" s="2"/>
      <c r="H22" s="2"/>
      <c r="J22" s="7"/>
    </row>
    <row r="23" spans="1:10" x14ac:dyDescent="0.2">
      <c r="A23" s="1" t="str">
        <f>'Population Definitions'!$A$11</f>
        <v>Females 50+</v>
      </c>
      <c r="B23" t="s">
        <v>5</v>
      </c>
      <c r="C23" s="2"/>
      <c r="D23" s="3" t="s">
        <v>6</v>
      </c>
      <c r="E23" s="5">
        <v>404748.86996996962</v>
      </c>
      <c r="F23" s="2"/>
      <c r="G23" s="2"/>
      <c r="H23" s="2"/>
      <c r="J23" s="7"/>
    </row>
    <row r="25" spans="1:10" x14ac:dyDescent="0.2">
      <c r="A25" s="1" t="s">
        <v>8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10" x14ac:dyDescent="0.2">
      <c r="A26" s="1" t="str">
        <f>'Population Definitions'!$A$2</f>
        <v>Males 0-14</v>
      </c>
      <c r="B26" t="s">
        <v>5</v>
      </c>
      <c r="C26" s="2"/>
      <c r="D26" s="3" t="s">
        <v>6</v>
      </c>
      <c r="E26" s="5">
        <v>123872.94029672278</v>
      </c>
      <c r="F26" s="2"/>
      <c r="G26" s="2"/>
      <c r="H26" s="2"/>
    </row>
    <row r="27" spans="1:10" x14ac:dyDescent="0.2">
      <c r="A27" s="1" t="str">
        <f>'Population Definitions'!$A$3</f>
        <v>Females 0-14</v>
      </c>
      <c r="B27" t="s">
        <v>5</v>
      </c>
      <c r="C27" s="2"/>
      <c r="D27" s="3" t="s">
        <v>6</v>
      </c>
      <c r="E27" s="5">
        <v>311858.22803411831</v>
      </c>
      <c r="F27" s="2"/>
      <c r="G27" s="2"/>
      <c r="H27" s="2"/>
    </row>
    <row r="28" spans="1:10" x14ac:dyDescent="0.2">
      <c r="A28" s="1" t="str">
        <f>'Population Definitions'!$A$4</f>
        <v>Males 15-24</v>
      </c>
      <c r="B28" t="s">
        <v>5</v>
      </c>
      <c r="C28" s="2"/>
      <c r="D28" s="3" t="s">
        <v>6</v>
      </c>
      <c r="E28" s="5">
        <v>126763.2406918043</v>
      </c>
      <c r="F28" s="2"/>
      <c r="G28" s="2"/>
      <c r="H28" s="2"/>
    </row>
    <row r="29" spans="1:10" x14ac:dyDescent="0.2">
      <c r="A29" s="1" t="str">
        <f>'Population Definitions'!$A$5</f>
        <v>Females 15-24</v>
      </c>
      <c r="B29" t="s">
        <v>5</v>
      </c>
      <c r="C29" s="2"/>
      <c r="D29" s="3" t="s">
        <v>6</v>
      </c>
      <c r="E29" s="5">
        <v>619281.88166092383</v>
      </c>
      <c r="F29" s="2"/>
      <c r="G29" s="2"/>
      <c r="H29" s="2"/>
    </row>
    <row r="30" spans="1:10" x14ac:dyDescent="0.2">
      <c r="A30" s="1" t="str">
        <f>'Population Definitions'!$A$6</f>
        <v>Males 25-34</v>
      </c>
      <c r="B30" t="s">
        <v>5</v>
      </c>
      <c r="C30" s="2"/>
      <c r="D30" s="3" t="s">
        <v>6</v>
      </c>
      <c r="E30" s="5">
        <v>655015.73831484048</v>
      </c>
      <c r="F30" s="2"/>
      <c r="G30" s="2"/>
      <c r="H30" s="2"/>
    </row>
    <row r="31" spans="1:10" x14ac:dyDescent="0.2">
      <c r="A31" s="1" t="str">
        <f>'Population Definitions'!$A$7</f>
        <v>Females 25-34</v>
      </c>
      <c r="B31" t="s">
        <v>5</v>
      </c>
      <c r="C31" s="2"/>
      <c r="D31" s="3" t="s">
        <v>6</v>
      </c>
      <c r="E31" s="5">
        <v>1505473.6680796337</v>
      </c>
      <c r="F31" s="2"/>
      <c r="G31" s="2"/>
      <c r="H31" s="2"/>
    </row>
    <row r="32" spans="1:10" x14ac:dyDescent="0.2">
      <c r="A32" s="1" t="str">
        <f>'Population Definitions'!$A$8</f>
        <v>Males 35-49</v>
      </c>
      <c r="B32" t="s">
        <v>5</v>
      </c>
      <c r="C32" s="2"/>
      <c r="D32" s="3" t="s">
        <v>6</v>
      </c>
      <c r="E32" s="5">
        <v>647665.08909229049</v>
      </c>
      <c r="F32" s="2"/>
      <c r="G32" s="2"/>
      <c r="H32" s="2"/>
    </row>
    <row r="33" spans="1:8" x14ac:dyDescent="0.2">
      <c r="A33" s="1" t="str">
        <f>'Population Definitions'!$A$9</f>
        <v>Females 35-49</v>
      </c>
      <c r="B33" t="s">
        <v>5</v>
      </c>
      <c r="C33" s="2"/>
      <c r="D33" s="3" t="s">
        <v>6</v>
      </c>
      <c r="E33" s="5">
        <v>1349419.9529391997</v>
      </c>
      <c r="F33" s="2"/>
      <c r="G33" s="2"/>
      <c r="H33" s="2"/>
    </row>
    <row r="34" spans="1:8" x14ac:dyDescent="0.2">
      <c r="A34" s="1" t="str">
        <f>'Population Definitions'!$A$10</f>
        <v>Males 50+</v>
      </c>
      <c r="B34" t="s">
        <v>5</v>
      </c>
      <c r="C34" s="2"/>
      <c r="D34" s="3" t="s">
        <v>6</v>
      </c>
      <c r="E34" s="5">
        <v>200539.99293959694</v>
      </c>
      <c r="F34" s="2"/>
      <c r="G34" s="2"/>
      <c r="H34" s="2"/>
    </row>
    <row r="35" spans="1:8" x14ac:dyDescent="0.2">
      <c r="A35" s="1" t="str">
        <f>'Population Definitions'!$A$11</f>
        <v>Females 50+</v>
      </c>
      <c r="B35" t="s">
        <v>5</v>
      </c>
      <c r="C35" s="2"/>
      <c r="D35" s="3" t="s">
        <v>6</v>
      </c>
      <c r="E35" s="5">
        <v>394109.26795086794</v>
      </c>
      <c r="F35" s="2"/>
      <c r="G35" s="2"/>
      <c r="H35" s="2"/>
    </row>
    <row r="37" spans="1:8" x14ac:dyDescent="0.2">
      <c r="A37" s="1" t="s">
        <v>9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2">
      <c r="A38" s="1" t="str">
        <f>'Population Definitions'!$A$2</f>
        <v>Males 0-14</v>
      </c>
      <c r="B38" t="s">
        <v>5</v>
      </c>
      <c r="C38" s="2"/>
      <c r="D38" s="3" t="s">
        <v>6</v>
      </c>
      <c r="E38" s="2">
        <f>ROUND(E26*0.93,0)</f>
        <v>115202</v>
      </c>
      <c r="F38" s="2"/>
      <c r="G38" s="2"/>
      <c r="H38" s="2"/>
    </row>
    <row r="39" spans="1:8" x14ac:dyDescent="0.2">
      <c r="A39" s="1" t="str">
        <f>'Population Definitions'!$A$3</f>
        <v>Females 0-14</v>
      </c>
      <c r="B39" t="s">
        <v>5</v>
      </c>
      <c r="C39" s="2"/>
      <c r="D39" s="3" t="s">
        <v>6</v>
      </c>
      <c r="E39" s="2">
        <f t="shared" ref="E39:E47" si="0">ROUND(E27*0.93,0)</f>
        <v>290028</v>
      </c>
      <c r="F39" s="2"/>
      <c r="G39" s="2"/>
      <c r="H39" s="2"/>
    </row>
    <row r="40" spans="1:8" x14ac:dyDescent="0.2">
      <c r="A40" s="1" t="str">
        <f>'Population Definitions'!$A$4</f>
        <v>Males 15-24</v>
      </c>
      <c r="B40" t="s">
        <v>5</v>
      </c>
      <c r="C40" s="2"/>
      <c r="D40" s="3" t="s">
        <v>6</v>
      </c>
      <c r="E40" s="2">
        <f t="shared" si="0"/>
        <v>117890</v>
      </c>
      <c r="F40" s="2"/>
      <c r="G40" s="2"/>
      <c r="H40" s="2"/>
    </row>
    <row r="41" spans="1:8" x14ac:dyDescent="0.2">
      <c r="A41" s="1" t="str">
        <f>'Population Definitions'!$A$5</f>
        <v>Females 15-24</v>
      </c>
      <c r="B41" t="s">
        <v>5</v>
      </c>
      <c r="C41" s="2"/>
      <c r="D41" s="3" t="s">
        <v>6</v>
      </c>
      <c r="E41" s="2">
        <f t="shared" si="0"/>
        <v>575932</v>
      </c>
      <c r="F41" s="2"/>
      <c r="G41" s="2"/>
      <c r="H41" s="2"/>
    </row>
    <row r="42" spans="1:8" x14ac:dyDescent="0.2">
      <c r="A42" s="1" t="str">
        <f>'Population Definitions'!$A$6</f>
        <v>Males 25-34</v>
      </c>
      <c r="B42" t="s">
        <v>5</v>
      </c>
      <c r="C42" s="2"/>
      <c r="D42" s="3" t="s">
        <v>6</v>
      </c>
      <c r="E42" s="2">
        <f t="shared" si="0"/>
        <v>609165</v>
      </c>
      <c r="F42" s="2"/>
      <c r="G42" s="2"/>
      <c r="H42" s="2"/>
    </row>
    <row r="43" spans="1:8" x14ac:dyDescent="0.2">
      <c r="A43" s="1" t="str">
        <f>'Population Definitions'!$A$7</f>
        <v>Females 25-34</v>
      </c>
      <c r="B43" t="s">
        <v>5</v>
      </c>
      <c r="C43" s="2"/>
      <c r="D43" s="3" t="s">
        <v>6</v>
      </c>
      <c r="E43" s="2">
        <f t="shared" si="0"/>
        <v>1400091</v>
      </c>
      <c r="F43" s="2"/>
      <c r="G43" s="2"/>
      <c r="H43" s="2"/>
    </row>
    <row r="44" spans="1:8" x14ac:dyDescent="0.2">
      <c r="A44" s="1" t="str">
        <f>'Population Definitions'!$A$8</f>
        <v>Males 35-49</v>
      </c>
      <c r="B44" t="s">
        <v>5</v>
      </c>
      <c r="C44" s="2"/>
      <c r="D44" s="3" t="s">
        <v>6</v>
      </c>
      <c r="E44" s="2">
        <f t="shared" si="0"/>
        <v>602329</v>
      </c>
      <c r="F44" s="2"/>
      <c r="G44" s="2"/>
      <c r="H44" s="2"/>
    </row>
    <row r="45" spans="1:8" x14ac:dyDescent="0.2">
      <c r="A45" s="1" t="str">
        <f>'Population Definitions'!$A$9</f>
        <v>Females 35-49</v>
      </c>
      <c r="B45" t="s">
        <v>5</v>
      </c>
      <c r="C45" s="2"/>
      <c r="D45" s="3" t="s">
        <v>6</v>
      </c>
      <c r="E45" s="2">
        <f t="shared" si="0"/>
        <v>1254961</v>
      </c>
      <c r="F45" s="2"/>
      <c r="G45" s="2"/>
      <c r="H45" s="2"/>
    </row>
    <row r="46" spans="1:8" x14ac:dyDescent="0.2">
      <c r="A46" s="1" t="str">
        <f>'Population Definitions'!$A$10</f>
        <v>Males 50+</v>
      </c>
      <c r="B46" t="s">
        <v>5</v>
      </c>
      <c r="C46" s="2"/>
      <c r="D46" s="3" t="s">
        <v>6</v>
      </c>
      <c r="E46" s="2">
        <f t="shared" si="0"/>
        <v>186502</v>
      </c>
      <c r="F46" s="2"/>
      <c r="G46" s="2"/>
      <c r="H46" s="2"/>
    </row>
    <row r="47" spans="1:8" x14ac:dyDescent="0.2">
      <c r="A47" s="1" t="str">
        <f>'Population Definitions'!$A$11</f>
        <v>Females 50+</v>
      </c>
      <c r="B47" t="s">
        <v>5</v>
      </c>
      <c r="C47" s="2"/>
      <c r="D47" s="3" t="s">
        <v>6</v>
      </c>
      <c r="E47" s="2">
        <f t="shared" si="0"/>
        <v>366522</v>
      </c>
      <c r="F47" s="2"/>
      <c r="G47" s="2"/>
      <c r="H47" s="2"/>
    </row>
    <row r="49" spans="1:8" x14ac:dyDescent="0.2">
      <c r="A49" s="1" t="s">
        <v>10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  <c r="H49" s="1">
        <v>2019</v>
      </c>
    </row>
    <row r="50" spans="1:8" x14ac:dyDescent="0.2">
      <c r="A50" s="1" t="str">
        <f>'Population Definitions'!$A$2</f>
        <v>Males 0-14</v>
      </c>
      <c r="B50" t="s">
        <v>5</v>
      </c>
      <c r="C50" s="2"/>
      <c r="D50" s="3" t="s">
        <v>6</v>
      </c>
      <c r="E50" s="5">
        <f t="shared" ref="E50:E59" si="1">AVERAGE(E38,E62)</f>
        <v>109003.24138658922</v>
      </c>
      <c r="F50" s="2"/>
      <c r="G50" s="2"/>
      <c r="H50" s="2"/>
    </row>
    <row r="51" spans="1:8" x14ac:dyDescent="0.2">
      <c r="A51" s="1" t="str">
        <f>'Population Definitions'!$A$3</f>
        <v>Females 0-14</v>
      </c>
      <c r="B51" t="s">
        <v>5</v>
      </c>
      <c r="C51" s="2"/>
      <c r="D51" s="3" t="s">
        <v>6</v>
      </c>
      <c r="E51" s="5">
        <f t="shared" si="1"/>
        <v>277636.55070861761</v>
      </c>
      <c r="F51" s="2"/>
      <c r="G51" s="2"/>
      <c r="H51" s="2"/>
    </row>
    <row r="52" spans="1:8" x14ac:dyDescent="0.2">
      <c r="A52" s="1" t="str">
        <f>'Population Definitions'!$A$4</f>
        <v>Males 15-24</v>
      </c>
      <c r="B52" t="s">
        <v>5</v>
      </c>
      <c r="C52" s="2"/>
      <c r="D52" s="3" t="s">
        <v>6</v>
      </c>
      <c r="E52" s="5">
        <f t="shared" si="1"/>
        <v>111546.59871379772</v>
      </c>
      <c r="F52" s="2"/>
      <c r="G52" s="2"/>
      <c r="H52" s="2"/>
    </row>
    <row r="53" spans="1:8" x14ac:dyDescent="0.2">
      <c r="A53" s="1" t="str">
        <f>'Population Definitions'!$A$5</f>
        <v>Females 15-24</v>
      </c>
      <c r="B53" t="s">
        <v>5</v>
      </c>
      <c r="C53" s="2"/>
      <c r="D53" s="3" t="s">
        <v>6</v>
      </c>
      <c r="E53" s="5">
        <f t="shared" si="1"/>
        <v>551325.22983734333</v>
      </c>
      <c r="F53" s="2"/>
      <c r="G53" s="2"/>
      <c r="H53" s="2"/>
    </row>
    <row r="54" spans="1:8" x14ac:dyDescent="0.2">
      <c r="A54" s="1" t="str">
        <f>'Population Definitions'!$A$6</f>
        <v>Males 25-34</v>
      </c>
      <c r="B54" t="s">
        <v>5</v>
      </c>
      <c r="C54" s="2"/>
      <c r="D54" s="3" t="s">
        <v>6</v>
      </c>
      <c r="E54" s="5">
        <f t="shared" si="1"/>
        <v>576387.43990231992</v>
      </c>
      <c r="F54" s="2"/>
      <c r="G54" s="2"/>
      <c r="H54" s="2"/>
    </row>
    <row r="55" spans="1:8" x14ac:dyDescent="0.2">
      <c r="A55" s="1" t="str">
        <f>'Population Definitions'!$A$7</f>
        <v>Females 25-34</v>
      </c>
      <c r="B55" t="s">
        <v>5</v>
      </c>
      <c r="C55" s="2"/>
      <c r="D55" s="3" t="s">
        <v>6</v>
      </c>
      <c r="E55" s="5">
        <f t="shared" si="1"/>
        <v>1340271.5384277445</v>
      </c>
      <c r="F55" s="2"/>
      <c r="G55" s="2"/>
      <c r="H55" s="2"/>
    </row>
    <row r="56" spans="1:8" x14ac:dyDescent="0.2">
      <c r="A56" s="1" t="str">
        <f>'Population Definitions'!$A$8</f>
        <v>Males 35-49</v>
      </c>
      <c r="B56" t="s">
        <v>5</v>
      </c>
      <c r="C56" s="2"/>
      <c r="D56" s="3" t="s">
        <v>6</v>
      </c>
      <c r="E56" s="5">
        <f t="shared" si="1"/>
        <v>569919.21888729767</v>
      </c>
      <c r="F56" s="2"/>
      <c r="G56" s="2"/>
      <c r="H56" s="2"/>
    </row>
    <row r="57" spans="1:8" x14ac:dyDescent="0.2">
      <c r="A57" s="1" t="str">
        <f>'Population Definitions'!$A$9</f>
        <v>Females 35-49</v>
      </c>
      <c r="B57" t="s">
        <v>5</v>
      </c>
      <c r="C57" s="2"/>
      <c r="D57" s="3" t="s">
        <v>6</v>
      </c>
      <c r="E57" s="5">
        <f t="shared" si="1"/>
        <v>1201342.274512232</v>
      </c>
      <c r="F57" s="2"/>
      <c r="G57" s="2"/>
      <c r="H57" s="2"/>
    </row>
    <row r="58" spans="1:8" x14ac:dyDescent="0.2">
      <c r="A58" s="1" t="str">
        <f>'Population Definitions'!$A$10</f>
        <v>Males 50+</v>
      </c>
      <c r="B58" t="s">
        <v>5</v>
      </c>
      <c r="C58" s="2"/>
      <c r="D58" s="3" t="s">
        <v>6</v>
      </c>
      <c r="E58" s="5">
        <f t="shared" si="1"/>
        <v>182031.38519539055</v>
      </c>
      <c r="F58" s="2"/>
      <c r="G58" s="2"/>
      <c r="H58" s="2"/>
    </row>
    <row r="59" spans="1:8" x14ac:dyDescent="0.2">
      <c r="A59" s="1" t="str">
        <f>'Population Definitions'!$A$11</f>
        <v>Females 50+</v>
      </c>
      <c r="B59" t="s">
        <v>5</v>
      </c>
      <c r="C59" s="2"/>
      <c r="D59" s="3" t="s">
        <v>6</v>
      </c>
      <c r="E59" s="5">
        <f t="shared" si="1"/>
        <v>361797.52242866665</v>
      </c>
      <c r="F59" s="2"/>
      <c r="G59" s="2"/>
      <c r="H59" s="2"/>
    </row>
    <row r="61" spans="1:8" x14ac:dyDescent="0.2">
      <c r="A61" s="1" t="s">
        <v>11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  <c r="H61" s="1">
        <v>2019</v>
      </c>
    </row>
    <row r="62" spans="1:8" x14ac:dyDescent="0.2">
      <c r="A62" s="1" t="str">
        <f>'Population Definitions'!$A$2</f>
        <v>Males 0-14</v>
      </c>
      <c r="B62" t="s">
        <v>5</v>
      </c>
      <c r="C62" s="2"/>
      <c r="D62" s="3" t="s">
        <v>6</v>
      </c>
      <c r="E62" s="5">
        <v>102804.48277317845</v>
      </c>
      <c r="F62" s="2"/>
      <c r="G62" s="2"/>
      <c r="H62" s="2"/>
    </row>
    <row r="63" spans="1:8" x14ac:dyDescent="0.2">
      <c r="A63" s="1" t="str">
        <f>'Population Definitions'!$A$3</f>
        <v>Females 0-14</v>
      </c>
      <c r="B63" t="s">
        <v>5</v>
      </c>
      <c r="C63" s="2"/>
      <c r="D63" s="3" t="s">
        <v>6</v>
      </c>
      <c r="E63" s="5">
        <v>265245.10141723522</v>
      </c>
      <c r="F63" s="2"/>
      <c r="G63" s="2"/>
      <c r="H63" s="2"/>
    </row>
    <row r="64" spans="1:8" x14ac:dyDescent="0.2">
      <c r="A64" s="1" t="str">
        <f>'Population Definitions'!$A$4</f>
        <v>Males 15-24</v>
      </c>
      <c r="B64" t="s">
        <v>5</v>
      </c>
      <c r="C64" s="2"/>
      <c r="D64" s="3" t="s">
        <v>6</v>
      </c>
      <c r="E64" s="5">
        <v>105203.19742759544</v>
      </c>
      <c r="F64" s="2"/>
      <c r="G64" s="2"/>
      <c r="H64" s="2"/>
    </row>
    <row r="65" spans="1:8" x14ac:dyDescent="0.2">
      <c r="A65" s="1" t="str">
        <f>'Population Definitions'!$A$5</f>
        <v>Females 15-24</v>
      </c>
      <c r="B65" t="s">
        <v>5</v>
      </c>
      <c r="C65" s="2"/>
      <c r="D65" s="3" t="s">
        <v>6</v>
      </c>
      <c r="E65" s="5">
        <v>526718.45967468678</v>
      </c>
      <c r="F65" s="2"/>
      <c r="G65" s="2"/>
      <c r="H65" s="2"/>
    </row>
    <row r="66" spans="1:8" x14ac:dyDescent="0.2">
      <c r="A66" s="1" t="str">
        <f>'Population Definitions'!$A$6</f>
        <v>Males 25-34</v>
      </c>
      <c r="B66" t="s">
        <v>5</v>
      </c>
      <c r="C66" s="2"/>
      <c r="D66" s="3" t="s">
        <v>6</v>
      </c>
      <c r="E66" s="5">
        <v>543609.87980463984</v>
      </c>
      <c r="F66" s="2"/>
      <c r="G66" s="2"/>
      <c r="H66" s="2"/>
    </row>
    <row r="67" spans="1:8" x14ac:dyDescent="0.2">
      <c r="A67" s="1" t="str">
        <f>'Population Definitions'!$A$7</f>
        <v>Females 25-34</v>
      </c>
      <c r="B67" t="s">
        <v>5</v>
      </c>
      <c r="C67" s="2"/>
      <c r="D67" s="3" t="s">
        <v>6</v>
      </c>
      <c r="E67" s="5">
        <v>1280452.0768554893</v>
      </c>
      <c r="F67" s="2"/>
      <c r="G67" s="2"/>
      <c r="H67" s="2"/>
    </row>
    <row r="68" spans="1:8" x14ac:dyDescent="0.2">
      <c r="A68" s="1" t="str">
        <f>'Population Definitions'!$A$8</f>
        <v>Males 35-49</v>
      </c>
      <c r="B68" t="s">
        <v>5</v>
      </c>
      <c r="C68" s="2"/>
      <c r="D68" s="3" t="s">
        <v>6</v>
      </c>
      <c r="E68" s="5">
        <v>537509.43777459534</v>
      </c>
      <c r="F68" s="2"/>
      <c r="G68" s="2"/>
      <c r="H68" s="2"/>
    </row>
    <row r="69" spans="1:8" x14ac:dyDescent="0.2">
      <c r="A69" s="1" t="str">
        <f>'Population Definitions'!$A$9</f>
        <v>Females 35-49</v>
      </c>
      <c r="B69" t="s">
        <v>5</v>
      </c>
      <c r="C69" s="2"/>
      <c r="D69" s="3" t="s">
        <v>6</v>
      </c>
      <c r="E69" s="5">
        <v>1147723.5490244641</v>
      </c>
      <c r="F69" s="2"/>
      <c r="G69" s="2"/>
      <c r="H69" s="2"/>
    </row>
    <row r="70" spans="1:8" x14ac:dyDescent="0.2">
      <c r="A70" s="1" t="str">
        <f>'Population Definitions'!$A$10</f>
        <v>Males 50+</v>
      </c>
      <c r="B70" t="s">
        <v>5</v>
      </c>
      <c r="C70" s="2"/>
      <c r="D70" s="3" t="s">
        <v>6</v>
      </c>
      <c r="E70" s="5">
        <v>177560.77039078108</v>
      </c>
      <c r="F70" s="2"/>
      <c r="G70" s="2"/>
      <c r="H70" s="2"/>
    </row>
    <row r="71" spans="1:8" x14ac:dyDescent="0.2">
      <c r="A71" s="1" t="str">
        <f>'Population Definitions'!$A$11</f>
        <v>Females 50+</v>
      </c>
      <c r="B71" t="s">
        <v>5</v>
      </c>
      <c r="C71" s="2"/>
      <c r="D71" s="3" t="s">
        <v>6</v>
      </c>
      <c r="E71" s="5">
        <v>357073.0448573333</v>
      </c>
      <c r="F71" s="2"/>
      <c r="G71" s="2"/>
      <c r="H71" s="2"/>
    </row>
    <row r="73" spans="1:8" x14ac:dyDescent="0.2">
      <c r="A73" s="1" t="s">
        <v>12</v>
      </c>
      <c r="B73" s="1" t="s">
        <v>3</v>
      </c>
      <c r="C73" s="1" t="s">
        <v>4</v>
      </c>
      <c r="D73" s="1"/>
      <c r="E73" s="1">
        <v>2016</v>
      </c>
      <c r="F73" s="1">
        <v>2017</v>
      </c>
      <c r="G73" s="1">
        <v>2018</v>
      </c>
      <c r="H73" s="1">
        <v>2019</v>
      </c>
    </row>
    <row r="74" spans="1:8" x14ac:dyDescent="0.2">
      <c r="A74" s="1" t="str">
        <f>'Population Definitions'!$A$2</f>
        <v>Males 0-14</v>
      </c>
      <c r="B74" t="s">
        <v>5</v>
      </c>
      <c r="C74" s="2"/>
      <c r="D74" s="3" t="s">
        <v>6</v>
      </c>
      <c r="E74" s="5">
        <v>63999.79480119967</v>
      </c>
      <c r="F74" s="2"/>
      <c r="G74" s="2"/>
      <c r="H74" s="2"/>
    </row>
    <row r="75" spans="1:8" x14ac:dyDescent="0.2">
      <c r="A75" s="1" t="str">
        <f>'Population Definitions'!$A$3</f>
        <v>Females 0-14</v>
      </c>
      <c r="B75" t="s">
        <v>5</v>
      </c>
      <c r="C75" s="2"/>
      <c r="D75" s="3" t="s">
        <v>6</v>
      </c>
      <c r="E75" s="5">
        <v>157580.02739464957</v>
      </c>
      <c r="F75" s="2"/>
      <c r="G75" s="2"/>
      <c r="H75" s="2"/>
    </row>
    <row r="76" spans="1:8" x14ac:dyDescent="0.2">
      <c r="A76" s="1" t="str">
        <f>'Population Definitions'!$A$4</f>
        <v>Males 15-24</v>
      </c>
      <c r="B76" t="s">
        <v>5</v>
      </c>
      <c r="C76" s="2"/>
      <c r="D76" s="3" t="s">
        <v>6</v>
      </c>
      <c r="E76" s="5">
        <v>65493.088104450151</v>
      </c>
      <c r="F76" s="2"/>
      <c r="G76" s="2"/>
      <c r="H76" s="2"/>
    </row>
    <row r="77" spans="1:8" x14ac:dyDescent="0.2">
      <c r="A77" s="1" t="str">
        <f>'Population Definitions'!$A$5</f>
        <v>Females 15-24</v>
      </c>
      <c r="B77" t="s">
        <v>5</v>
      </c>
      <c r="C77" s="2"/>
      <c r="D77" s="3" t="s">
        <v>6</v>
      </c>
      <c r="E77" s="5">
        <v>312919.29185996088</v>
      </c>
      <c r="F77" s="2"/>
      <c r="G77" s="2"/>
      <c r="H77" s="2"/>
    </row>
    <row r="78" spans="1:8" x14ac:dyDescent="0.2">
      <c r="A78" s="1" t="str">
        <f>'Population Definitions'!$A$6</f>
        <v>Males 25-34</v>
      </c>
      <c r="B78" t="s">
        <v>5</v>
      </c>
      <c r="C78" s="2"/>
      <c r="D78" s="3" t="s">
        <v>6</v>
      </c>
      <c r="E78" s="5">
        <v>434123.36446451652</v>
      </c>
      <c r="F78" s="2"/>
      <c r="G78" s="2"/>
      <c r="H78" s="2"/>
    </row>
    <row r="79" spans="1:8" x14ac:dyDescent="0.2">
      <c r="A79" s="1" t="str">
        <f>'Population Definitions'!$A$7</f>
        <v>Females 25-34</v>
      </c>
      <c r="B79" t="s">
        <v>5</v>
      </c>
      <c r="C79" s="2"/>
      <c r="D79" s="3" t="s">
        <v>6</v>
      </c>
      <c r="E79" s="5">
        <v>986136.02884067106</v>
      </c>
      <c r="F79" s="2"/>
      <c r="G79" s="2"/>
      <c r="H79" s="2"/>
    </row>
    <row r="80" spans="1:8" x14ac:dyDescent="0.2">
      <c r="A80" s="1" t="str">
        <f>'Population Definitions'!$A$8</f>
        <v>Males 35-49</v>
      </c>
      <c r="B80" t="s">
        <v>5</v>
      </c>
      <c r="C80" s="2"/>
      <c r="D80" s="3" t="s">
        <v>6</v>
      </c>
      <c r="E80" s="5">
        <v>449189.12042362918</v>
      </c>
      <c r="F80" s="2"/>
      <c r="G80" s="2"/>
      <c r="H80" s="2"/>
    </row>
    <row r="81" spans="1:8" x14ac:dyDescent="0.2">
      <c r="A81" s="1" t="str">
        <f>'Population Definitions'!$A$9</f>
        <v>Females 35-49</v>
      </c>
      <c r="B81" t="s">
        <v>5</v>
      </c>
      <c r="C81" s="2"/>
      <c r="D81" s="3" t="s">
        <v>6</v>
      </c>
      <c r="E81" s="5">
        <v>926487.4346098958</v>
      </c>
      <c r="F81" s="2"/>
      <c r="G81" s="2"/>
      <c r="H81" s="2"/>
    </row>
    <row r="82" spans="1:8" x14ac:dyDescent="0.2">
      <c r="A82" s="1" t="str">
        <f>'Population Definitions'!$A$10</f>
        <v>Males 50+</v>
      </c>
      <c r="B82" t="s">
        <v>5</v>
      </c>
      <c r="C82" s="2"/>
      <c r="D82" s="3" t="s">
        <v>6</v>
      </c>
      <c r="E82" s="5">
        <v>140101.18300836862</v>
      </c>
      <c r="F82" s="2"/>
      <c r="G82" s="2"/>
      <c r="H82" s="2"/>
    </row>
    <row r="83" spans="1:8" x14ac:dyDescent="0.2">
      <c r="A83" s="1" t="str">
        <f>'Population Definitions'!$A$11</f>
        <v>Females 50+</v>
      </c>
      <c r="B83" t="s">
        <v>5</v>
      </c>
      <c r="C83" s="2"/>
      <c r="D83" s="3" t="s">
        <v>6</v>
      </c>
      <c r="E83" s="5">
        <v>271582.66649265867</v>
      </c>
      <c r="F83" s="2"/>
      <c r="G83" s="2"/>
      <c r="H83" s="2"/>
    </row>
    <row r="85" spans="1:8" x14ac:dyDescent="0.2">
      <c r="A85" s="1" t="s">
        <v>13</v>
      </c>
      <c r="B85" s="1" t="s">
        <v>3</v>
      </c>
      <c r="C85" s="1" t="s">
        <v>4</v>
      </c>
      <c r="D85" s="1"/>
      <c r="E85" s="1">
        <v>2016</v>
      </c>
      <c r="F85" s="1">
        <v>2017</v>
      </c>
      <c r="G85" s="1">
        <v>2018</v>
      </c>
      <c r="H85" s="1">
        <v>2019</v>
      </c>
    </row>
    <row r="86" spans="1:8" x14ac:dyDescent="0.2">
      <c r="A86" s="1" t="str">
        <f>'Population Definitions'!$A$2</f>
        <v>Males 0-14</v>
      </c>
      <c r="B86" t="s">
        <v>5</v>
      </c>
      <c r="C86" s="2"/>
      <c r="D86" s="3" t="s">
        <v>6</v>
      </c>
      <c r="E86" s="5">
        <v>52129.866291857456</v>
      </c>
      <c r="F86" s="2"/>
      <c r="G86" s="2"/>
      <c r="H86" s="2"/>
    </row>
    <row r="87" spans="1:8" x14ac:dyDescent="0.2">
      <c r="A87" s="1" t="str">
        <f>'Population Definitions'!$A$3</f>
        <v>Females 0-14</v>
      </c>
      <c r="B87" t="s">
        <v>5</v>
      </c>
      <c r="C87" s="2"/>
      <c r="D87" s="3" t="s">
        <v>6</v>
      </c>
      <c r="E87" s="5">
        <v>128378.64529822244</v>
      </c>
      <c r="F87" s="2"/>
      <c r="G87" s="2"/>
      <c r="H87" s="2"/>
    </row>
    <row r="88" spans="1:8" x14ac:dyDescent="0.2">
      <c r="A88" s="1" t="str">
        <f>'Population Definitions'!$A$4</f>
        <v>Males 15-24</v>
      </c>
      <c r="B88" t="s">
        <v>5</v>
      </c>
      <c r="C88" s="2"/>
      <c r="D88" s="3" t="s">
        <v>6</v>
      </c>
      <c r="E88" s="5">
        <v>53346.201132848466</v>
      </c>
      <c r="F88" s="2"/>
      <c r="G88" s="2"/>
      <c r="H88" s="2"/>
    </row>
    <row r="89" spans="1:8" x14ac:dyDescent="0.2">
      <c r="A89" s="1" t="str">
        <f>'Population Definitions'!$A$5</f>
        <v>Females 15-24</v>
      </c>
      <c r="B89" t="s">
        <v>5</v>
      </c>
      <c r="C89" s="2"/>
      <c r="D89" s="3" t="s">
        <v>6</v>
      </c>
      <c r="E89" s="5">
        <v>254931.76667657349</v>
      </c>
      <c r="F89" s="2"/>
      <c r="G89" s="2"/>
      <c r="H89" s="2"/>
    </row>
    <row r="90" spans="1:8" x14ac:dyDescent="0.2">
      <c r="A90" s="1" t="str">
        <f>'Population Definitions'!$A$6</f>
        <v>Males 25-34</v>
      </c>
      <c r="B90" t="s">
        <v>5</v>
      </c>
      <c r="C90" s="2"/>
      <c r="D90" s="3" t="s">
        <v>6</v>
      </c>
      <c r="E90" s="5">
        <v>353392.39874390338</v>
      </c>
      <c r="F90" s="2"/>
      <c r="G90" s="2"/>
      <c r="H90" s="2"/>
    </row>
    <row r="91" spans="1:8" x14ac:dyDescent="0.2">
      <c r="A91" s="1" t="str">
        <f>'Population Definitions'!$A$7</f>
        <v>Females 25-34</v>
      </c>
      <c r="B91" t="s">
        <v>5</v>
      </c>
      <c r="C91" s="2"/>
      <c r="D91" s="3" t="s">
        <v>6</v>
      </c>
      <c r="E91" s="5">
        <v>802863.80550158152</v>
      </c>
      <c r="F91" s="2"/>
      <c r="G91" s="2"/>
      <c r="H91" s="2"/>
    </row>
    <row r="92" spans="1:8" x14ac:dyDescent="0.2">
      <c r="A92" s="1" t="str">
        <f>'Population Definitions'!$A$8</f>
        <v>Males 35-49</v>
      </c>
      <c r="B92" t="s">
        <v>5</v>
      </c>
      <c r="C92" s="2"/>
      <c r="D92" s="3" t="s">
        <v>6</v>
      </c>
      <c r="E92" s="5">
        <v>365621.58371069498</v>
      </c>
      <c r="F92" s="2"/>
      <c r="G92" s="2"/>
      <c r="H92" s="2"/>
    </row>
    <row r="93" spans="1:8" x14ac:dyDescent="0.2">
      <c r="A93" s="1" t="str">
        <f>'Population Definitions'!$A$9</f>
        <v>Females 35-49</v>
      </c>
      <c r="B93" t="s">
        <v>5</v>
      </c>
      <c r="C93" s="2"/>
      <c r="D93" s="3" t="s">
        <v>6</v>
      </c>
      <c r="E93" s="5">
        <v>754223.63311878406</v>
      </c>
      <c r="F93" s="2"/>
      <c r="G93" s="2"/>
      <c r="H93" s="2"/>
    </row>
    <row r="94" spans="1:8" x14ac:dyDescent="0.2">
      <c r="A94" s="1" t="str">
        <f>'Population Definitions'!$A$10</f>
        <v>Males 50+</v>
      </c>
      <c r="B94" t="s">
        <v>5</v>
      </c>
      <c r="C94" s="2"/>
      <c r="D94" s="3" t="s">
        <v>6</v>
      </c>
      <c r="E94" s="5">
        <v>122948.10170377881</v>
      </c>
      <c r="F94" s="2"/>
      <c r="G94" s="2"/>
      <c r="H94" s="2"/>
    </row>
    <row r="95" spans="1:8" x14ac:dyDescent="0.2">
      <c r="A95" s="1" t="str">
        <f>'Population Definitions'!$A$11</f>
        <v>Females 50+</v>
      </c>
      <c r="B95" t="s">
        <v>5</v>
      </c>
      <c r="C95" s="2"/>
      <c r="D95" s="3" t="s">
        <v>6</v>
      </c>
      <c r="E95" s="5">
        <v>238363.99782175635</v>
      </c>
      <c r="F95" s="2"/>
      <c r="G95" s="2"/>
      <c r="H95" s="2"/>
    </row>
  </sheetData>
  <conditionalFormatting sqref="C10">
    <cfRule type="expression" dxfId="619" priority="17">
      <formula>COUNTIF(E10:H10,"&lt;&gt;" &amp; "")&gt;0</formula>
    </cfRule>
    <cfRule type="expression" dxfId="618" priority="18">
      <formula>AND(COUNTIF(E10:H10,"&lt;&gt;" &amp; "")&gt;0,NOT(ISBLANK(C10)))</formula>
    </cfRule>
  </conditionalFormatting>
  <conditionalFormatting sqref="C11">
    <cfRule type="expression" dxfId="617" priority="19">
      <formula>COUNTIF(E11:H11,"&lt;&gt;" &amp; "")&gt;0</formula>
    </cfRule>
    <cfRule type="expression" dxfId="616" priority="20">
      <formula>AND(COUNTIF(E11:H11,"&lt;&gt;" &amp; "")&gt;0,NOT(ISBLANK(C11)))</formula>
    </cfRule>
  </conditionalFormatting>
  <conditionalFormatting sqref="C14">
    <cfRule type="expression" dxfId="615" priority="21">
      <formula>COUNTIF(E14:H14,"&lt;&gt;" &amp; "")&gt;0</formula>
    </cfRule>
    <cfRule type="expression" dxfId="614" priority="22">
      <formula>AND(COUNTIF(E14:H14,"&lt;&gt;" &amp; "")&gt;0,NOT(ISBLANK(C14)))</formula>
    </cfRule>
  </conditionalFormatting>
  <conditionalFormatting sqref="C15">
    <cfRule type="expression" dxfId="613" priority="23">
      <formula>COUNTIF(E15:H15,"&lt;&gt;" &amp; "")&gt;0</formula>
    </cfRule>
    <cfRule type="expression" dxfId="612" priority="24">
      <formula>AND(COUNTIF(E15:H15,"&lt;&gt;" &amp; "")&gt;0,NOT(ISBLANK(C15)))</formula>
    </cfRule>
  </conditionalFormatting>
  <conditionalFormatting sqref="C16">
    <cfRule type="expression" dxfId="611" priority="25">
      <formula>COUNTIF(E16:H16,"&lt;&gt;" &amp; "")&gt;0</formula>
    </cfRule>
    <cfRule type="expression" dxfId="610" priority="26">
      <formula>AND(COUNTIF(E16:H16,"&lt;&gt;" &amp; "")&gt;0,NOT(ISBLANK(C16)))</formula>
    </cfRule>
  </conditionalFormatting>
  <conditionalFormatting sqref="C17">
    <cfRule type="expression" dxfId="609" priority="27">
      <formula>COUNTIF(E17:H17,"&lt;&gt;" &amp; "")&gt;0</formula>
    </cfRule>
    <cfRule type="expression" dxfId="608" priority="28">
      <formula>AND(COUNTIF(E17:H17,"&lt;&gt;" &amp; "")&gt;0,NOT(ISBLANK(C17)))</formula>
    </cfRule>
  </conditionalFormatting>
  <conditionalFormatting sqref="C18">
    <cfRule type="expression" dxfId="607" priority="29">
      <formula>COUNTIF(E18:H18,"&lt;&gt;" &amp; "")&gt;0</formula>
    </cfRule>
    <cfRule type="expression" dxfId="606" priority="30">
      <formula>AND(COUNTIF(E18:H18,"&lt;&gt;" &amp; "")&gt;0,NOT(ISBLANK(C18)))</formula>
    </cfRule>
  </conditionalFormatting>
  <conditionalFormatting sqref="C19">
    <cfRule type="expression" dxfId="605" priority="31">
      <formula>COUNTIF(E19:H19,"&lt;&gt;" &amp; "")&gt;0</formula>
    </cfRule>
    <cfRule type="expression" dxfId="604" priority="32">
      <formula>AND(COUNTIF(E19:H19,"&lt;&gt;" &amp; "")&gt;0,NOT(ISBLANK(C19)))</formula>
    </cfRule>
  </conditionalFormatting>
  <conditionalFormatting sqref="C2">
    <cfRule type="expression" dxfId="603" priority="1">
      <formula>COUNTIF(E2:H2,"&lt;&gt;" &amp; "")&gt;0</formula>
    </cfRule>
    <cfRule type="expression" dxfId="602" priority="2">
      <formula>AND(COUNTIF(E2:H2,"&lt;&gt;" &amp; "")&gt;0,NOT(ISBLANK(C2)))</formula>
    </cfRule>
  </conditionalFormatting>
  <conditionalFormatting sqref="C20">
    <cfRule type="expression" dxfId="601" priority="33">
      <formula>COUNTIF(E20:H20,"&lt;&gt;" &amp; "")&gt;0</formula>
    </cfRule>
    <cfRule type="expression" dxfId="600" priority="34">
      <formula>AND(COUNTIF(E20:H20,"&lt;&gt;" &amp; "")&gt;0,NOT(ISBLANK(C20)))</formula>
    </cfRule>
  </conditionalFormatting>
  <conditionalFormatting sqref="C21">
    <cfRule type="expression" dxfId="599" priority="35">
      <formula>COUNTIF(E21:H21,"&lt;&gt;" &amp; "")&gt;0</formula>
    </cfRule>
    <cfRule type="expression" dxfId="598" priority="36">
      <formula>AND(COUNTIF(E21:H21,"&lt;&gt;" &amp; "")&gt;0,NOT(ISBLANK(C21)))</formula>
    </cfRule>
  </conditionalFormatting>
  <conditionalFormatting sqref="C22">
    <cfRule type="expression" dxfId="597" priority="37">
      <formula>COUNTIF(E22:H22,"&lt;&gt;" &amp; "")&gt;0</formula>
    </cfRule>
    <cfRule type="expression" dxfId="596" priority="38">
      <formula>AND(COUNTIF(E22:H22,"&lt;&gt;" &amp; "")&gt;0,NOT(ISBLANK(C22)))</formula>
    </cfRule>
  </conditionalFormatting>
  <conditionalFormatting sqref="C23">
    <cfRule type="expression" dxfId="595" priority="39">
      <formula>COUNTIF(E23:H23,"&lt;&gt;" &amp; "")&gt;0</formula>
    </cfRule>
    <cfRule type="expression" dxfId="594" priority="40">
      <formula>AND(COUNTIF(E23:H23,"&lt;&gt;" &amp; "")&gt;0,NOT(ISBLANK(C23)))</formula>
    </cfRule>
  </conditionalFormatting>
  <conditionalFormatting sqref="C26">
    <cfRule type="expression" dxfId="593" priority="41">
      <formula>COUNTIF(E26:H26,"&lt;&gt;" &amp; "")&gt;0</formula>
    </cfRule>
    <cfRule type="expression" dxfId="592" priority="42">
      <formula>AND(COUNTIF(E26:H26,"&lt;&gt;" &amp; "")&gt;0,NOT(ISBLANK(C26)))</formula>
    </cfRule>
  </conditionalFormatting>
  <conditionalFormatting sqref="C27">
    <cfRule type="expression" dxfId="591" priority="43">
      <formula>COUNTIF(E27:H27,"&lt;&gt;" &amp; "")&gt;0</formula>
    </cfRule>
    <cfRule type="expression" dxfId="590" priority="44">
      <formula>AND(COUNTIF(E27:H27,"&lt;&gt;" &amp; "")&gt;0,NOT(ISBLANK(C27)))</formula>
    </cfRule>
  </conditionalFormatting>
  <conditionalFormatting sqref="C28">
    <cfRule type="expression" dxfId="589" priority="45">
      <formula>COUNTIF(E28:H28,"&lt;&gt;" &amp; "")&gt;0</formula>
    </cfRule>
    <cfRule type="expression" dxfId="588" priority="46">
      <formula>AND(COUNTIF(E28:H28,"&lt;&gt;" &amp; "")&gt;0,NOT(ISBLANK(C28)))</formula>
    </cfRule>
  </conditionalFormatting>
  <conditionalFormatting sqref="C29">
    <cfRule type="expression" dxfId="587" priority="47">
      <formula>COUNTIF(E29:H29,"&lt;&gt;" &amp; "")&gt;0</formula>
    </cfRule>
    <cfRule type="expression" dxfId="586" priority="48">
      <formula>AND(COUNTIF(E29:H29,"&lt;&gt;" &amp; "")&gt;0,NOT(ISBLANK(C29)))</formula>
    </cfRule>
  </conditionalFormatting>
  <conditionalFormatting sqref="C3">
    <cfRule type="expression" dxfId="585" priority="3">
      <formula>COUNTIF(E3:H3,"&lt;&gt;" &amp; "")&gt;0</formula>
    </cfRule>
    <cfRule type="expression" dxfId="584" priority="4">
      <formula>AND(COUNTIF(E3:H3,"&lt;&gt;" &amp; "")&gt;0,NOT(ISBLANK(C3)))</formula>
    </cfRule>
  </conditionalFormatting>
  <conditionalFormatting sqref="C30">
    <cfRule type="expression" dxfId="583" priority="49">
      <formula>COUNTIF(E30:H30,"&lt;&gt;" &amp; "")&gt;0</formula>
    </cfRule>
    <cfRule type="expression" dxfId="582" priority="50">
      <formula>AND(COUNTIF(E30:H30,"&lt;&gt;" &amp; "")&gt;0,NOT(ISBLANK(C30)))</formula>
    </cfRule>
  </conditionalFormatting>
  <conditionalFormatting sqref="C31">
    <cfRule type="expression" dxfId="581" priority="51">
      <formula>COUNTIF(E31:H31,"&lt;&gt;" &amp; "")&gt;0</formula>
    </cfRule>
    <cfRule type="expression" dxfId="580" priority="52">
      <formula>AND(COUNTIF(E31:H31,"&lt;&gt;" &amp; "")&gt;0,NOT(ISBLANK(C31)))</formula>
    </cfRule>
  </conditionalFormatting>
  <conditionalFormatting sqref="C32">
    <cfRule type="expression" dxfId="579" priority="53">
      <formula>COUNTIF(E32:H32,"&lt;&gt;" &amp; "")&gt;0</formula>
    </cfRule>
    <cfRule type="expression" dxfId="578" priority="54">
      <formula>AND(COUNTIF(E32:H32,"&lt;&gt;" &amp; "")&gt;0,NOT(ISBLANK(C32)))</formula>
    </cfRule>
  </conditionalFormatting>
  <conditionalFormatting sqref="C33">
    <cfRule type="expression" dxfId="577" priority="55">
      <formula>COUNTIF(E33:H33,"&lt;&gt;" &amp; "")&gt;0</formula>
    </cfRule>
    <cfRule type="expression" dxfId="576" priority="56">
      <formula>AND(COUNTIF(E33:H33,"&lt;&gt;" &amp; "")&gt;0,NOT(ISBLANK(C33)))</formula>
    </cfRule>
  </conditionalFormatting>
  <conditionalFormatting sqref="C34">
    <cfRule type="expression" dxfId="575" priority="57">
      <formula>COUNTIF(E34:H34,"&lt;&gt;" &amp; "")&gt;0</formula>
    </cfRule>
    <cfRule type="expression" dxfId="574" priority="58">
      <formula>AND(COUNTIF(E34:H34,"&lt;&gt;" &amp; "")&gt;0,NOT(ISBLANK(C34)))</formula>
    </cfRule>
  </conditionalFormatting>
  <conditionalFormatting sqref="C35">
    <cfRule type="expression" dxfId="573" priority="59">
      <formula>COUNTIF(E35:H35,"&lt;&gt;" &amp; "")&gt;0</formula>
    </cfRule>
    <cfRule type="expression" dxfId="572" priority="60">
      <formula>AND(COUNTIF(E35:H35,"&lt;&gt;" &amp; "")&gt;0,NOT(ISBLANK(C35)))</formula>
    </cfRule>
  </conditionalFormatting>
  <conditionalFormatting sqref="C38">
    <cfRule type="expression" dxfId="571" priority="61">
      <formula>COUNTIF(E38:H38,"&lt;&gt;" &amp; "")&gt;0</formula>
    </cfRule>
    <cfRule type="expression" dxfId="570" priority="62">
      <formula>AND(COUNTIF(E38:H38,"&lt;&gt;" &amp; "")&gt;0,NOT(ISBLANK(C38)))</formula>
    </cfRule>
  </conditionalFormatting>
  <conditionalFormatting sqref="C39">
    <cfRule type="expression" dxfId="569" priority="63">
      <formula>COUNTIF(E39:H39,"&lt;&gt;" &amp; "")&gt;0</formula>
    </cfRule>
    <cfRule type="expression" dxfId="568" priority="64">
      <formula>AND(COUNTIF(E39:H39,"&lt;&gt;" &amp; "")&gt;0,NOT(ISBLANK(C39)))</formula>
    </cfRule>
  </conditionalFormatting>
  <conditionalFormatting sqref="C4">
    <cfRule type="expression" dxfId="567" priority="5">
      <formula>COUNTIF(E4:H4,"&lt;&gt;" &amp; "")&gt;0</formula>
    </cfRule>
    <cfRule type="expression" dxfId="566" priority="6">
      <formula>AND(COUNTIF(E4:H4,"&lt;&gt;" &amp; "")&gt;0,NOT(ISBLANK(C4)))</formula>
    </cfRule>
  </conditionalFormatting>
  <conditionalFormatting sqref="C40">
    <cfRule type="expression" dxfId="565" priority="65">
      <formula>COUNTIF(E40:H40,"&lt;&gt;" &amp; "")&gt;0</formula>
    </cfRule>
    <cfRule type="expression" dxfId="564" priority="66">
      <formula>AND(COUNTIF(E40:H40,"&lt;&gt;" &amp; "")&gt;0,NOT(ISBLANK(C40)))</formula>
    </cfRule>
  </conditionalFormatting>
  <conditionalFormatting sqref="C41">
    <cfRule type="expression" dxfId="563" priority="67">
      <formula>COUNTIF(E41:H41,"&lt;&gt;" &amp; "")&gt;0</formula>
    </cfRule>
    <cfRule type="expression" dxfId="562" priority="68">
      <formula>AND(COUNTIF(E41:H41,"&lt;&gt;" &amp; "")&gt;0,NOT(ISBLANK(C41)))</formula>
    </cfRule>
  </conditionalFormatting>
  <conditionalFormatting sqref="C42">
    <cfRule type="expression" dxfId="561" priority="69">
      <formula>COUNTIF(E42:H42,"&lt;&gt;" &amp; "")&gt;0</formula>
    </cfRule>
    <cfRule type="expression" dxfId="560" priority="70">
      <formula>AND(COUNTIF(E42:H42,"&lt;&gt;" &amp; "")&gt;0,NOT(ISBLANK(C42)))</formula>
    </cfRule>
  </conditionalFormatting>
  <conditionalFormatting sqref="C43">
    <cfRule type="expression" dxfId="559" priority="71">
      <formula>COUNTIF(E43:H43,"&lt;&gt;" &amp; "")&gt;0</formula>
    </cfRule>
    <cfRule type="expression" dxfId="558" priority="72">
      <formula>AND(COUNTIF(E43:H43,"&lt;&gt;" &amp; "")&gt;0,NOT(ISBLANK(C43)))</formula>
    </cfRule>
  </conditionalFormatting>
  <conditionalFormatting sqref="C44">
    <cfRule type="expression" dxfId="557" priority="73">
      <formula>COUNTIF(E44:H44,"&lt;&gt;" &amp; "")&gt;0</formula>
    </cfRule>
    <cfRule type="expression" dxfId="556" priority="74">
      <formula>AND(COUNTIF(E44:H44,"&lt;&gt;" &amp; "")&gt;0,NOT(ISBLANK(C44)))</formula>
    </cfRule>
  </conditionalFormatting>
  <conditionalFormatting sqref="C45">
    <cfRule type="expression" dxfId="555" priority="75">
      <formula>COUNTIF(E45:H45,"&lt;&gt;" &amp; "")&gt;0</formula>
    </cfRule>
    <cfRule type="expression" dxfId="554" priority="76">
      <formula>AND(COUNTIF(E45:H45,"&lt;&gt;" &amp; "")&gt;0,NOT(ISBLANK(C45)))</formula>
    </cfRule>
  </conditionalFormatting>
  <conditionalFormatting sqref="C46">
    <cfRule type="expression" dxfId="553" priority="77">
      <formula>COUNTIF(E46:H46,"&lt;&gt;" &amp; "")&gt;0</formula>
    </cfRule>
    <cfRule type="expression" dxfId="552" priority="78">
      <formula>AND(COUNTIF(E46:H46,"&lt;&gt;" &amp; "")&gt;0,NOT(ISBLANK(C46)))</formula>
    </cfRule>
  </conditionalFormatting>
  <conditionalFormatting sqref="C47">
    <cfRule type="expression" dxfId="551" priority="79">
      <formula>COUNTIF(E47:H47,"&lt;&gt;" &amp; "")&gt;0</formula>
    </cfRule>
    <cfRule type="expression" dxfId="550" priority="80">
      <formula>AND(COUNTIF(E47:H47,"&lt;&gt;" &amp; "")&gt;0,NOT(ISBLANK(C47)))</formula>
    </cfRule>
  </conditionalFormatting>
  <conditionalFormatting sqref="C5">
    <cfRule type="expression" dxfId="549" priority="7">
      <formula>COUNTIF(E5:H5,"&lt;&gt;" &amp; "")&gt;0</formula>
    </cfRule>
    <cfRule type="expression" dxfId="548" priority="8">
      <formula>AND(COUNTIF(E5:H5,"&lt;&gt;" &amp; "")&gt;0,NOT(ISBLANK(C5)))</formula>
    </cfRule>
  </conditionalFormatting>
  <conditionalFormatting sqref="C50">
    <cfRule type="expression" dxfId="547" priority="81">
      <formula>COUNTIF(E50:H50,"&lt;&gt;" &amp; "")&gt;0</formula>
    </cfRule>
    <cfRule type="expression" dxfId="546" priority="82">
      <formula>AND(COUNTIF(E50:H50,"&lt;&gt;" &amp; "")&gt;0,NOT(ISBLANK(C50)))</formula>
    </cfRule>
  </conditionalFormatting>
  <conditionalFormatting sqref="C51">
    <cfRule type="expression" dxfId="545" priority="83">
      <formula>COUNTIF(E51:H51,"&lt;&gt;" &amp; "")&gt;0</formula>
    </cfRule>
    <cfRule type="expression" dxfId="544" priority="84">
      <formula>AND(COUNTIF(E51:H51,"&lt;&gt;" &amp; "")&gt;0,NOT(ISBLANK(C51)))</formula>
    </cfRule>
  </conditionalFormatting>
  <conditionalFormatting sqref="C52">
    <cfRule type="expression" dxfId="543" priority="85">
      <formula>COUNTIF(E52:H52,"&lt;&gt;" &amp; "")&gt;0</formula>
    </cfRule>
    <cfRule type="expression" dxfId="542" priority="86">
      <formula>AND(COUNTIF(E52:H52,"&lt;&gt;" &amp; "")&gt;0,NOT(ISBLANK(C52)))</formula>
    </cfRule>
  </conditionalFormatting>
  <conditionalFormatting sqref="C53">
    <cfRule type="expression" dxfId="541" priority="87">
      <formula>COUNTIF(E53:H53,"&lt;&gt;" &amp; "")&gt;0</formula>
    </cfRule>
    <cfRule type="expression" dxfId="540" priority="88">
      <formula>AND(COUNTIF(E53:H53,"&lt;&gt;" &amp; "")&gt;0,NOT(ISBLANK(C53)))</formula>
    </cfRule>
  </conditionalFormatting>
  <conditionalFormatting sqref="C54">
    <cfRule type="expression" dxfId="539" priority="89">
      <formula>COUNTIF(E54:H54,"&lt;&gt;" &amp; "")&gt;0</formula>
    </cfRule>
    <cfRule type="expression" dxfId="538" priority="90">
      <formula>AND(COUNTIF(E54:H54,"&lt;&gt;" &amp; "")&gt;0,NOT(ISBLANK(C54)))</formula>
    </cfRule>
  </conditionalFormatting>
  <conditionalFormatting sqref="C55">
    <cfRule type="expression" dxfId="537" priority="91">
      <formula>COUNTIF(E55:H55,"&lt;&gt;" &amp; "")&gt;0</formula>
    </cfRule>
    <cfRule type="expression" dxfId="536" priority="92">
      <formula>AND(COUNTIF(E55:H55,"&lt;&gt;" &amp; "")&gt;0,NOT(ISBLANK(C55)))</formula>
    </cfRule>
  </conditionalFormatting>
  <conditionalFormatting sqref="C56">
    <cfRule type="expression" dxfId="535" priority="93">
      <formula>COUNTIF(E56:H56,"&lt;&gt;" &amp; "")&gt;0</formula>
    </cfRule>
    <cfRule type="expression" dxfId="534" priority="94">
      <formula>AND(COUNTIF(E56:H56,"&lt;&gt;" &amp; "")&gt;0,NOT(ISBLANK(C56)))</formula>
    </cfRule>
  </conditionalFormatting>
  <conditionalFormatting sqref="C57">
    <cfRule type="expression" dxfId="533" priority="95">
      <formula>COUNTIF(E57:H57,"&lt;&gt;" &amp; "")&gt;0</formula>
    </cfRule>
    <cfRule type="expression" dxfId="532" priority="96">
      <formula>AND(COUNTIF(E57:H57,"&lt;&gt;" &amp; "")&gt;0,NOT(ISBLANK(C57)))</formula>
    </cfRule>
  </conditionalFormatting>
  <conditionalFormatting sqref="C58">
    <cfRule type="expression" dxfId="531" priority="97">
      <formula>COUNTIF(E58:H58,"&lt;&gt;" &amp; "")&gt;0</formula>
    </cfRule>
    <cfRule type="expression" dxfId="530" priority="98">
      <formula>AND(COUNTIF(E58:H58,"&lt;&gt;" &amp; "")&gt;0,NOT(ISBLANK(C58)))</formula>
    </cfRule>
  </conditionalFormatting>
  <conditionalFormatting sqref="C59">
    <cfRule type="expression" dxfId="529" priority="99">
      <formula>COUNTIF(E59:H59,"&lt;&gt;" &amp; "")&gt;0</formula>
    </cfRule>
    <cfRule type="expression" dxfId="528" priority="100">
      <formula>AND(COUNTIF(E59:H59,"&lt;&gt;" &amp; "")&gt;0,NOT(ISBLANK(C59)))</formula>
    </cfRule>
  </conditionalFormatting>
  <conditionalFormatting sqref="C6">
    <cfRule type="expression" dxfId="527" priority="9">
      <formula>COUNTIF(E6:H6,"&lt;&gt;" &amp; "")&gt;0</formula>
    </cfRule>
    <cfRule type="expression" dxfId="526" priority="10">
      <formula>AND(COUNTIF(E6:H6,"&lt;&gt;" &amp; "")&gt;0,NOT(ISBLANK(C6)))</formula>
    </cfRule>
  </conditionalFormatting>
  <conditionalFormatting sqref="C62">
    <cfRule type="expression" dxfId="525" priority="101">
      <formula>COUNTIF(E62:H62,"&lt;&gt;" &amp; "")&gt;0</formula>
    </cfRule>
    <cfRule type="expression" dxfId="524" priority="102">
      <formula>AND(COUNTIF(E62:H62,"&lt;&gt;" &amp; "")&gt;0,NOT(ISBLANK(C62)))</formula>
    </cfRule>
  </conditionalFormatting>
  <conditionalFormatting sqref="C63">
    <cfRule type="expression" dxfId="523" priority="103">
      <formula>COUNTIF(E63:H63,"&lt;&gt;" &amp; "")&gt;0</formula>
    </cfRule>
    <cfRule type="expression" dxfId="522" priority="104">
      <formula>AND(COUNTIF(E63:H63,"&lt;&gt;" &amp; "")&gt;0,NOT(ISBLANK(C63)))</formula>
    </cfRule>
  </conditionalFormatting>
  <conditionalFormatting sqref="C64">
    <cfRule type="expression" dxfId="521" priority="105">
      <formula>COUNTIF(E64:H64,"&lt;&gt;" &amp; "")&gt;0</formula>
    </cfRule>
    <cfRule type="expression" dxfId="520" priority="106">
      <formula>AND(COUNTIF(E64:H64,"&lt;&gt;" &amp; "")&gt;0,NOT(ISBLANK(C64)))</formula>
    </cfRule>
  </conditionalFormatting>
  <conditionalFormatting sqref="C65">
    <cfRule type="expression" dxfId="519" priority="107">
      <formula>COUNTIF(E65:H65,"&lt;&gt;" &amp; "")&gt;0</formula>
    </cfRule>
    <cfRule type="expression" dxfId="518" priority="108">
      <formula>AND(COUNTIF(E65:H65,"&lt;&gt;" &amp; "")&gt;0,NOT(ISBLANK(C65)))</formula>
    </cfRule>
  </conditionalFormatting>
  <conditionalFormatting sqref="C66">
    <cfRule type="expression" dxfId="517" priority="109">
      <formula>COUNTIF(E66:H66,"&lt;&gt;" &amp; "")&gt;0</formula>
    </cfRule>
    <cfRule type="expression" dxfId="516" priority="110">
      <formula>AND(COUNTIF(E66:H66,"&lt;&gt;" &amp; "")&gt;0,NOT(ISBLANK(C66)))</formula>
    </cfRule>
  </conditionalFormatting>
  <conditionalFormatting sqref="C67">
    <cfRule type="expression" dxfId="515" priority="111">
      <formula>COUNTIF(E67:H67,"&lt;&gt;" &amp; "")&gt;0</formula>
    </cfRule>
    <cfRule type="expression" dxfId="514" priority="112">
      <formula>AND(COUNTIF(E67:H67,"&lt;&gt;" &amp; "")&gt;0,NOT(ISBLANK(C67)))</formula>
    </cfRule>
  </conditionalFormatting>
  <conditionalFormatting sqref="C68">
    <cfRule type="expression" dxfId="513" priority="113">
      <formula>COUNTIF(E68:H68,"&lt;&gt;" &amp; "")&gt;0</formula>
    </cfRule>
    <cfRule type="expression" dxfId="512" priority="114">
      <formula>AND(COUNTIF(E68:H68,"&lt;&gt;" &amp; "")&gt;0,NOT(ISBLANK(C68)))</formula>
    </cfRule>
  </conditionalFormatting>
  <conditionalFormatting sqref="C69">
    <cfRule type="expression" dxfId="511" priority="115">
      <formula>COUNTIF(E69:H69,"&lt;&gt;" &amp; "")&gt;0</formula>
    </cfRule>
    <cfRule type="expression" dxfId="510" priority="116">
      <formula>AND(COUNTIF(E69:H69,"&lt;&gt;" &amp; "")&gt;0,NOT(ISBLANK(C69)))</formula>
    </cfRule>
  </conditionalFormatting>
  <conditionalFormatting sqref="C7">
    <cfRule type="expression" dxfId="509" priority="11">
      <formula>COUNTIF(E7:H7,"&lt;&gt;" &amp; "")&gt;0</formula>
    </cfRule>
    <cfRule type="expression" dxfId="508" priority="12">
      <formula>AND(COUNTIF(E7:H7,"&lt;&gt;" &amp; "")&gt;0,NOT(ISBLANK(C7)))</formula>
    </cfRule>
  </conditionalFormatting>
  <conditionalFormatting sqref="C70">
    <cfRule type="expression" dxfId="507" priority="117">
      <formula>COUNTIF(E70:H70,"&lt;&gt;" &amp; "")&gt;0</formula>
    </cfRule>
    <cfRule type="expression" dxfId="506" priority="118">
      <formula>AND(COUNTIF(E70:H70,"&lt;&gt;" &amp; "")&gt;0,NOT(ISBLANK(C70)))</formula>
    </cfRule>
  </conditionalFormatting>
  <conditionalFormatting sqref="C71">
    <cfRule type="expression" dxfId="505" priority="119">
      <formula>COUNTIF(E71:H71,"&lt;&gt;" &amp; "")&gt;0</formula>
    </cfRule>
    <cfRule type="expression" dxfId="504" priority="120">
      <formula>AND(COUNTIF(E71:H71,"&lt;&gt;" &amp; "")&gt;0,NOT(ISBLANK(C71)))</formula>
    </cfRule>
  </conditionalFormatting>
  <conditionalFormatting sqref="C74">
    <cfRule type="expression" dxfId="503" priority="121">
      <formula>COUNTIF(E74:H74,"&lt;&gt;" &amp; "")&gt;0</formula>
    </cfRule>
    <cfRule type="expression" dxfId="502" priority="122">
      <formula>AND(COUNTIF(E74:H74,"&lt;&gt;" &amp; "")&gt;0,NOT(ISBLANK(C74)))</formula>
    </cfRule>
  </conditionalFormatting>
  <conditionalFormatting sqref="C75">
    <cfRule type="expression" dxfId="501" priority="123">
      <formula>COUNTIF(E75:H75,"&lt;&gt;" &amp; "")&gt;0</formula>
    </cfRule>
    <cfRule type="expression" dxfId="500" priority="124">
      <formula>AND(COUNTIF(E75:H75,"&lt;&gt;" &amp; "")&gt;0,NOT(ISBLANK(C75)))</formula>
    </cfRule>
  </conditionalFormatting>
  <conditionalFormatting sqref="C76">
    <cfRule type="expression" dxfId="499" priority="125">
      <formula>COUNTIF(E76:H76,"&lt;&gt;" &amp; "")&gt;0</formula>
    </cfRule>
    <cfRule type="expression" dxfId="498" priority="126">
      <formula>AND(COUNTIF(E76:H76,"&lt;&gt;" &amp; "")&gt;0,NOT(ISBLANK(C76)))</formula>
    </cfRule>
  </conditionalFormatting>
  <conditionalFormatting sqref="C77">
    <cfRule type="expression" dxfId="497" priority="127">
      <formula>COUNTIF(E77:H77,"&lt;&gt;" &amp; "")&gt;0</formula>
    </cfRule>
    <cfRule type="expression" dxfId="496" priority="128">
      <formula>AND(COUNTIF(E77:H77,"&lt;&gt;" &amp; "")&gt;0,NOT(ISBLANK(C77)))</formula>
    </cfRule>
  </conditionalFormatting>
  <conditionalFormatting sqref="C78">
    <cfRule type="expression" dxfId="495" priority="129">
      <formula>COUNTIF(E78:H78,"&lt;&gt;" &amp; "")&gt;0</formula>
    </cfRule>
    <cfRule type="expression" dxfId="494" priority="130">
      <formula>AND(COUNTIF(E78:H78,"&lt;&gt;" &amp; "")&gt;0,NOT(ISBLANK(C78)))</formula>
    </cfRule>
  </conditionalFormatting>
  <conditionalFormatting sqref="C79">
    <cfRule type="expression" dxfId="493" priority="131">
      <formula>COUNTIF(E79:H79,"&lt;&gt;" &amp; "")&gt;0</formula>
    </cfRule>
    <cfRule type="expression" dxfId="492" priority="132">
      <formula>AND(COUNTIF(E79:H79,"&lt;&gt;" &amp; "")&gt;0,NOT(ISBLANK(C79)))</formula>
    </cfRule>
  </conditionalFormatting>
  <conditionalFormatting sqref="C8">
    <cfRule type="expression" dxfId="491" priority="13">
      <formula>COUNTIF(E8:H8,"&lt;&gt;" &amp; "")&gt;0</formula>
    </cfRule>
    <cfRule type="expression" dxfId="490" priority="14">
      <formula>AND(COUNTIF(E8:H8,"&lt;&gt;" &amp; "")&gt;0,NOT(ISBLANK(C8)))</formula>
    </cfRule>
  </conditionalFormatting>
  <conditionalFormatting sqref="C80">
    <cfRule type="expression" dxfId="489" priority="133">
      <formula>COUNTIF(E80:H80,"&lt;&gt;" &amp; "")&gt;0</formula>
    </cfRule>
    <cfRule type="expression" dxfId="488" priority="134">
      <formula>AND(COUNTIF(E80:H80,"&lt;&gt;" &amp; "")&gt;0,NOT(ISBLANK(C80)))</formula>
    </cfRule>
  </conditionalFormatting>
  <conditionalFormatting sqref="C81">
    <cfRule type="expression" dxfId="487" priority="135">
      <formula>COUNTIF(E81:H81,"&lt;&gt;" &amp; "")&gt;0</formula>
    </cfRule>
    <cfRule type="expression" dxfId="486" priority="136">
      <formula>AND(COUNTIF(E81:H81,"&lt;&gt;" &amp; "")&gt;0,NOT(ISBLANK(C81)))</formula>
    </cfRule>
  </conditionalFormatting>
  <conditionalFormatting sqref="C82">
    <cfRule type="expression" dxfId="485" priority="137">
      <formula>COUNTIF(E82:H82,"&lt;&gt;" &amp; "")&gt;0</formula>
    </cfRule>
    <cfRule type="expression" dxfId="484" priority="138">
      <formula>AND(COUNTIF(E82:H82,"&lt;&gt;" &amp; "")&gt;0,NOT(ISBLANK(C82)))</formula>
    </cfRule>
  </conditionalFormatting>
  <conditionalFormatting sqref="C83">
    <cfRule type="expression" dxfId="483" priority="139">
      <formula>COUNTIF(E83:H83,"&lt;&gt;" &amp; "")&gt;0</formula>
    </cfRule>
    <cfRule type="expression" dxfId="482" priority="140">
      <formula>AND(COUNTIF(E83:H83,"&lt;&gt;" &amp; "")&gt;0,NOT(ISBLANK(C83)))</formula>
    </cfRule>
  </conditionalFormatting>
  <conditionalFormatting sqref="C86">
    <cfRule type="expression" dxfId="481" priority="141">
      <formula>COUNTIF(E86:H86,"&lt;&gt;" &amp; "")&gt;0</formula>
    </cfRule>
    <cfRule type="expression" dxfId="480" priority="142">
      <formula>AND(COUNTIF(E86:H86,"&lt;&gt;" &amp; "")&gt;0,NOT(ISBLANK(C86)))</formula>
    </cfRule>
  </conditionalFormatting>
  <conditionalFormatting sqref="C87">
    <cfRule type="expression" dxfId="479" priority="143">
      <formula>COUNTIF(E87:H87,"&lt;&gt;" &amp; "")&gt;0</formula>
    </cfRule>
    <cfRule type="expression" dxfId="478" priority="144">
      <formula>AND(COUNTIF(E87:H87,"&lt;&gt;" &amp; "")&gt;0,NOT(ISBLANK(C87)))</formula>
    </cfRule>
  </conditionalFormatting>
  <conditionalFormatting sqref="C88">
    <cfRule type="expression" dxfId="477" priority="145">
      <formula>COUNTIF(E88:H88,"&lt;&gt;" &amp; "")&gt;0</formula>
    </cfRule>
    <cfRule type="expression" dxfId="476" priority="146">
      <formula>AND(COUNTIF(E88:H88,"&lt;&gt;" &amp; "")&gt;0,NOT(ISBLANK(C88)))</formula>
    </cfRule>
  </conditionalFormatting>
  <conditionalFormatting sqref="C89">
    <cfRule type="expression" dxfId="475" priority="147">
      <formula>COUNTIF(E89:H89,"&lt;&gt;" &amp; "")&gt;0</formula>
    </cfRule>
    <cfRule type="expression" dxfId="474" priority="148">
      <formula>AND(COUNTIF(E89:H89,"&lt;&gt;" &amp; "")&gt;0,NOT(ISBLANK(C89)))</formula>
    </cfRule>
  </conditionalFormatting>
  <conditionalFormatting sqref="C9">
    <cfRule type="expression" dxfId="473" priority="15">
      <formula>COUNTIF(E9:H9,"&lt;&gt;" &amp; "")&gt;0</formula>
    </cfRule>
    <cfRule type="expression" dxfId="472" priority="16">
      <formula>AND(COUNTIF(E9:H9,"&lt;&gt;" &amp; "")&gt;0,NOT(ISBLANK(C9)))</formula>
    </cfRule>
  </conditionalFormatting>
  <conditionalFormatting sqref="C90">
    <cfRule type="expression" dxfId="471" priority="149">
      <formula>COUNTIF(E90:H90,"&lt;&gt;" &amp; "")&gt;0</formula>
    </cfRule>
    <cfRule type="expression" dxfId="470" priority="150">
      <formula>AND(COUNTIF(E90:H90,"&lt;&gt;" &amp; "")&gt;0,NOT(ISBLANK(C90)))</formula>
    </cfRule>
  </conditionalFormatting>
  <conditionalFormatting sqref="C91">
    <cfRule type="expression" dxfId="469" priority="151">
      <formula>COUNTIF(E91:H91,"&lt;&gt;" &amp; "")&gt;0</formula>
    </cfRule>
    <cfRule type="expression" dxfId="468" priority="152">
      <formula>AND(COUNTIF(E91:H91,"&lt;&gt;" &amp; "")&gt;0,NOT(ISBLANK(C91)))</formula>
    </cfRule>
  </conditionalFormatting>
  <conditionalFormatting sqref="C92">
    <cfRule type="expression" dxfId="467" priority="153">
      <formula>COUNTIF(E92:H92,"&lt;&gt;" &amp; "")&gt;0</formula>
    </cfRule>
    <cfRule type="expression" dxfId="466" priority="154">
      <formula>AND(COUNTIF(E92:H92,"&lt;&gt;" &amp; "")&gt;0,NOT(ISBLANK(C92)))</formula>
    </cfRule>
  </conditionalFormatting>
  <conditionalFormatting sqref="C93">
    <cfRule type="expression" dxfId="465" priority="155">
      <formula>COUNTIF(E93:H93,"&lt;&gt;" &amp; "")&gt;0</formula>
    </cfRule>
    <cfRule type="expression" dxfId="464" priority="156">
      <formula>AND(COUNTIF(E93:H93,"&lt;&gt;" &amp; "")&gt;0,NOT(ISBLANK(C93)))</formula>
    </cfRule>
  </conditionalFormatting>
  <conditionalFormatting sqref="C94">
    <cfRule type="expression" dxfId="463" priority="157">
      <formula>COUNTIF(E94:H94,"&lt;&gt;" &amp; "")&gt;0</formula>
    </cfRule>
    <cfRule type="expression" dxfId="462" priority="158">
      <formula>AND(COUNTIF(E94:H94,"&lt;&gt;" &amp; "")&gt;0,NOT(ISBLANK(C94)))</formula>
    </cfRule>
  </conditionalFormatting>
  <conditionalFormatting sqref="C95">
    <cfRule type="expression" dxfId="461" priority="159">
      <formula>COUNTIF(E95:H95,"&lt;&gt;" &amp; "")&gt;0</formula>
    </cfRule>
    <cfRule type="expression" dxfId="460" priority="160">
      <formula>AND(COUNTIF(E95:H95,"&lt;&gt;" &amp; "")&gt;0,NOT(ISBLANK(C95)))</formula>
    </cfRule>
  </conditionalFormatting>
  <dataValidations disablePrompts="1" count="1">
    <dataValidation type="list" allowBlank="1" showInputMessage="1" showErrorMessage="1" sqref="B86:B95 B74:B83 B62:B71 B50:B59 B38:B47 B26:B35 B14:B23 B2:B11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227"/>
  <sheetViews>
    <sheetView topLeftCell="A57" workbookViewId="0">
      <selection activeCell="E78" sqref="E78"/>
    </sheetView>
  </sheetViews>
  <sheetFormatPr baseColWidth="10" defaultColWidth="8.83203125" defaultRowHeight="15" x14ac:dyDescent="0.2"/>
  <cols>
    <col min="1" max="1" width="75" bestFit="1" customWidth="1"/>
    <col min="2" max="2" width="17.1640625" bestFit="1" customWidth="1"/>
    <col min="3" max="3" width="10.5" customWidth="1"/>
    <col min="4" max="4" width="3.83203125" customWidth="1"/>
  </cols>
  <sheetData>
    <row r="1" spans="1:8" x14ac:dyDescent="0.2">
      <c r="A1" s="1" t="s">
        <v>14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">
      <c r="A2" s="1" t="str">
        <f>'Population Definitions'!$A$2</f>
        <v>Males 0-14</v>
      </c>
      <c r="B2" t="s">
        <v>15</v>
      </c>
      <c r="C2" s="2"/>
      <c r="D2" s="3" t="s">
        <v>6</v>
      </c>
      <c r="E2" s="2">
        <f>989318/2</f>
        <v>494659</v>
      </c>
      <c r="F2" s="2"/>
      <c r="G2" s="2"/>
      <c r="H2" s="2"/>
    </row>
    <row r="3" spans="1:8" x14ac:dyDescent="0.2">
      <c r="A3" s="1" t="str">
        <f>'Population Definitions'!$A$3</f>
        <v>Females 0-14</v>
      </c>
      <c r="B3" t="s">
        <v>15</v>
      </c>
      <c r="C3" s="2"/>
      <c r="D3" s="3" t="s">
        <v>6</v>
      </c>
      <c r="E3" s="2">
        <f>989318/2</f>
        <v>494659</v>
      </c>
      <c r="F3" s="2"/>
      <c r="G3" s="2"/>
      <c r="H3" s="2"/>
    </row>
    <row r="4" spans="1:8" x14ac:dyDescent="0.2">
      <c r="A4" s="1" t="str">
        <f>'Population Definitions'!$A$4</f>
        <v>Males 15-24</v>
      </c>
      <c r="B4" t="s">
        <v>15</v>
      </c>
      <c r="C4" s="2">
        <v>0</v>
      </c>
      <c r="D4" s="3" t="s">
        <v>6</v>
      </c>
      <c r="E4" s="2"/>
      <c r="F4" s="2"/>
      <c r="G4" s="2"/>
      <c r="H4" s="2"/>
    </row>
    <row r="5" spans="1:8" x14ac:dyDescent="0.2">
      <c r="A5" s="1" t="str">
        <f>'Population Definitions'!$A$5</f>
        <v>Females 15-24</v>
      </c>
      <c r="B5" t="s">
        <v>15</v>
      </c>
      <c r="C5" s="2">
        <v>0</v>
      </c>
      <c r="D5" s="3" t="s">
        <v>6</v>
      </c>
      <c r="E5" s="2"/>
      <c r="F5" s="2"/>
      <c r="G5" s="2"/>
      <c r="H5" s="2"/>
    </row>
    <row r="6" spans="1:8" x14ac:dyDescent="0.2">
      <c r="A6" s="1" t="str">
        <f>'Population Definitions'!$A$6</f>
        <v>Males 25-34</v>
      </c>
      <c r="B6" t="s">
        <v>15</v>
      </c>
      <c r="C6" s="2">
        <v>0</v>
      </c>
      <c r="D6" s="3" t="s">
        <v>6</v>
      </c>
      <c r="E6" s="2"/>
      <c r="F6" s="2"/>
      <c r="G6" s="2"/>
      <c r="H6" s="2"/>
    </row>
    <row r="7" spans="1:8" x14ac:dyDescent="0.2">
      <c r="A7" s="1" t="str">
        <f>'Population Definitions'!$A$7</f>
        <v>Females 25-34</v>
      </c>
      <c r="B7" t="s">
        <v>15</v>
      </c>
      <c r="C7" s="2">
        <v>0</v>
      </c>
      <c r="D7" s="3" t="s">
        <v>6</v>
      </c>
      <c r="E7" s="2"/>
      <c r="F7" s="2"/>
      <c r="G7" s="2"/>
      <c r="H7" s="2"/>
    </row>
    <row r="8" spans="1:8" x14ac:dyDescent="0.2">
      <c r="A8" s="1" t="str">
        <f>'Population Definitions'!$A$8</f>
        <v>Males 35-49</v>
      </c>
      <c r="B8" t="s">
        <v>15</v>
      </c>
      <c r="C8" s="2">
        <v>0</v>
      </c>
      <c r="D8" s="3" t="s">
        <v>6</v>
      </c>
      <c r="E8" s="2"/>
      <c r="F8" s="2"/>
      <c r="G8" s="2"/>
      <c r="H8" s="2"/>
    </row>
    <row r="9" spans="1:8" x14ac:dyDescent="0.2">
      <c r="A9" s="1" t="str">
        <f>'Population Definitions'!$A$9</f>
        <v>Females 35-49</v>
      </c>
      <c r="B9" t="s">
        <v>15</v>
      </c>
      <c r="C9" s="2">
        <v>0</v>
      </c>
      <c r="D9" s="3" t="s">
        <v>6</v>
      </c>
      <c r="E9" s="2"/>
      <c r="F9" s="2"/>
      <c r="G9" s="2"/>
      <c r="H9" s="2"/>
    </row>
    <row r="10" spans="1:8" x14ac:dyDescent="0.2">
      <c r="A10" s="1" t="str">
        <f>'Population Definitions'!$A$10</f>
        <v>Males 50+</v>
      </c>
      <c r="B10" t="s">
        <v>15</v>
      </c>
      <c r="C10" s="2">
        <v>0</v>
      </c>
      <c r="D10" s="3" t="s">
        <v>6</v>
      </c>
      <c r="E10" s="2"/>
      <c r="F10" s="2"/>
      <c r="G10" s="2"/>
      <c r="H10" s="2"/>
    </row>
    <row r="11" spans="1:8" x14ac:dyDescent="0.2">
      <c r="A11" s="1" t="str">
        <f>'Population Definitions'!$A$11</f>
        <v>Females 50+</v>
      </c>
      <c r="B11" t="s">
        <v>15</v>
      </c>
      <c r="C11" s="2">
        <v>0</v>
      </c>
      <c r="D11" s="3" t="s">
        <v>6</v>
      </c>
      <c r="E11" s="2"/>
      <c r="F11" s="2"/>
      <c r="G11" s="2"/>
      <c r="H11" s="2"/>
    </row>
    <row r="13" spans="1:8" x14ac:dyDescent="0.2">
      <c r="A13" s="1" t="s">
        <v>58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">
      <c r="A14" s="1" t="str">
        <f>'Population Definitions'!$A$2</f>
        <v>Males 0-14</v>
      </c>
      <c r="B14" t="s">
        <v>5</v>
      </c>
      <c r="C14" s="2"/>
      <c r="D14" s="3" t="s">
        <v>6</v>
      </c>
      <c r="E14" s="2">
        <v>10090.579282843086</v>
      </c>
      <c r="F14" s="2"/>
      <c r="G14" s="2"/>
      <c r="H14" s="2"/>
    </row>
    <row r="15" spans="1:8" x14ac:dyDescent="0.2">
      <c r="A15" s="1" t="str">
        <f>'Population Definitions'!$A$3</f>
        <v>Females 0-14</v>
      </c>
      <c r="B15" t="s">
        <v>5</v>
      </c>
      <c r="C15" s="2"/>
      <c r="D15" s="3" t="s">
        <v>6</v>
      </c>
      <c r="E15" s="2">
        <v>14364.814394885114</v>
      </c>
      <c r="F15" s="2"/>
      <c r="G15" s="2"/>
      <c r="H15" s="2"/>
    </row>
    <row r="16" spans="1:8" x14ac:dyDescent="0.2">
      <c r="A16" s="1" t="str">
        <f>'Population Definitions'!$A$4</f>
        <v>Males 15-24</v>
      </c>
      <c r="B16" t="s">
        <v>5</v>
      </c>
      <c r="C16" s="2"/>
      <c r="D16" s="3" t="s">
        <v>6</v>
      </c>
      <c r="E16" s="2">
        <v>10326.020576300254</v>
      </c>
      <c r="F16" s="2"/>
      <c r="G16" s="2"/>
      <c r="H16" s="2"/>
    </row>
    <row r="17" spans="1:8" x14ac:dyDescent="0.2">
      <c r="A17" s="1" t="str">
        <f>'Population Definitions'!$A$5</f>
        <v>Females 15-24</v>
      </c>
      <c r="B17" t="s">
        <v>5</v>
      </c>
      <c r="C17" s="2"/>
      <c r="D17" s="3" t="s">
        <v>6</v>
      </c>
      <c r="E17" s="2">
        <v>28525.363413535277</v>
      </c>
      <c r="F17" s="2"/>
      <c r="G17" s="2"/>
      <c r="H17" s="2"/>
    </row>
    <row r="18" spans="1:8" x14ac:dyDescent="0.2">
      <c r="A18" s="1" t="str">
        <f>'Population Definitions'!$A$6</f>
        <v>Males 25-34</v>
      </c>
      <c r="B18" t="s">
        <v>5</v>
      </c>
      <c r="C18" s="2"/>
      <c r="D18" s="3" t="s">
        <v>6</v>
      </c>
      <c r="E18" s="2">
        <v>46773.306428314987</v>
      </c>
      <c r="F18" s="2"/>
      <c r="G18" s="2"/>
      <c r="H18" s="2"/>
    </row>
    <row r="19" spans="1:8" x14ac:dyDescent="0.2">
      <c r="A19" s="1" t="str">
        <f>'Population Definitions'!$A$7</f>
        <v>Females 25-34</v>
      </c>
      <c r="B19" t="s">
        <v>5</v>
      </c>
      <c r="C19" s="2"/>
      <c r="D19" s="3" t="s">
        <v>6</v>
      </c>
      <c r="E19" s="2">
        <v>53837.082052317652</v>
      </c>
      <c r="F19" s="2"/>
      <c r="G19" s="2"/>
      <c r="H19" s="2"/>
    </row>
    <row r="20" spans="1:8" x14ac:dyDescent="0.2">
      <c r="A20" s="1" t="str">
        <f>'Population Definitions'!$A$8</f>
        <v>Males 35-49</v>
      </c>
      <c r="B20" t="s">
        <v>5</v>
      </c>
      <c r="C20" s="2"/>
      <c r="D20" s="3" t="s">
        <v>6</v>
      </c>
      <c r="E20" s="2">
        <v>44876.879667539899</v>
      </c>
      <c r="F20" s="2"/>
      <c r="G20" s="2"/>
      <c r="H20" s="2"/>
    </row>
    <row r="21" spans="1:8" x14ac:dyDescent="0.2">
      <c r="A21" s="1" t="str">
        <f>'Population Definitions'!$A$9</f>
        <v>Females 35-49</v>
      </c>
      <c r="B21" t="s">
        <v>5</v>
      </c>
      <c r="C21" s="2"/>
      <c r="D21" s="3" t="s">
        <v>6</v>
      </c>
      <c r="E21" s="2">
        <v>45327.802116037696</v>
      </c>
      <c r="F21" s="2"/>
      <c r="G21" s="2"/>
      <c r="H21" s="2"/>
    </row>
    <row r="22" spans="1:8" x14ac:dyDescent="0.2">
      <c r="A22" s="1" t="str">
        <f>'Population Definitions'!$A$10</f>
        <v>Males 50+</v>
      </c>
      <c r="B22" t="s">
        <v>5</v>
      </c>
      <c r="C22" s="2"/>
      <c r="D22" s="3" t="s">
        <v>6</v>
      </c>
      <c r="E22" s="2">
        <v>13502.711302428132</v>
      </c>
      <c r="F22" s="2"/>
      <c r="G22" s="2"/>
      <c r="H22" s="2"/>
    </row>
    <row r="23" spans="1:8" x14ac:dyDescent="0.2">
      <c r="A23" s="1" t="str">
        <f>'Population Definitions'!$A$11</f>
        <v>Females 50+</v>
      </c>
      <c r="B23" t="s">
        <v>5</v>
      </c>
      <c r="C23" s="2"/>
      <c r="D23" s="3" t="s">
        <v>6</v>
      </c>
      <c r="E23" s="2">
        <v>12544.10218312066</v>
      </c>
      <c r="F23" s="2"/>
      <c r="G23" s="2"/>
      <c r="H23" s="2"/>
    </row>
    <row r="25" spans="1:8" x14ac:dyDescent="0.2">
      <c r="A25" s="1" t="s">
        <v>16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Males 0-14</v>
      </c>
      <c r="B26" t="s">
        <v>5</v>
      </c>
      <c r="C26" s="2"/>
      <c r="D26" s="3" t="s">
        <v>6</v>
      </c>
      <c r="E26" s="2">
        <f>ROUND(Stocks!E14/SUM(Stocks!$E$14:$E$23)*10000000,0)</f>
        <v>266855</v>
      </c>
      <c r="F26" s="2"/>
      <c r="G26" s="2"/>
      <c r="H26" s="2"/>
    </row>
    <row r="27" spans="1:8" x14ac:dyDescent="0.2">
      <c r="A27" s="1" t="str">
        <f>'Population Definitions'!$A$3</f>
        <v>Females 0-14</v>
      </c>
      <c r="B27" t="s">
        <v>5</v>
      </c>
      <c r="C27" s="2"/>
      <c r="D27" s="3" t="s">
        <v>6</v>
      </c>
      <c r="E27" s="2">
        <f>ROUND(Stocks!E15/SUM(Stocks!$E$14:$E$23)*10000000,0)</f>
        <v>464170</v>
      </c>
      <c r="F27" s="2"/>
      <c r="G27" s="2"/>
      <c r="H27" s="2"/>
    </row>
    <row r="28" spans="1:8" x14ac:dyDescent="0.2">
      <c r="A28" s="1" t="str">
        <f>'Population Definitions'!$A$4</f>
        <v>Males 15-24</v>
      </c>
      <c r="B28" t="s">
        <v>5</v>
      </c>
      <c r="C28" s="2"/>
      <c r="D28" s="3" t="s">
        <v>6</v>
      </c>
      <c r="E28" s="2">
        <f>ROUND(Stocks!E16/SUM(Stocks!$E$14:$E$23)*10000000,0)</f>
        <v>273082</v>
      </c>
      <c r="F28" s="2"/>
      <c r="G28" s="2"/>
      <c r="H28" s="2"/>
    </row>
    <row r="29" spans="1:8" x14ac:dyDescent="0.2">
      <c r="A29" s="1" t="str">
        <f>'Population Definitions'!$A$5</f>
        <v>Females 15-24</v>
      </c>
      <c r="B29" t="s">
        <v>5</v>
      </c>
      <c r="C29" s="2"/>
      <c r="D29" s="3" t="s">
        <v>6</v>
      </c>
      <c r="E29" s="2">
        <f>ROUND(Stocks!E17/SUM(Stocks!$E$14:$E$23)*10000000,0)</f>
        <v>921740</v>
      </c>
      <c r="F29" s="2"/>
      <c r="G29" s="2"/>
      <c r="H29" s="2"/>
    </row>
    <row r="30" spans="1:8" x14ac:dyDescent="0.2">
      <c r="A30" s="1" t="str">
        <f>'Population Definitions'!$A$6</f>
        <v>Males 25-34</v>
      </c>
      <c r="B30" t="s">
        <v>5</v>
      </c>
      <c r="C30" s="2"/>
      <c r="D30" s="3" t="s">
        <v>6</v>
      </c>
      <c r="E30" s="2">
        <f>ROUND(Stocks!E18/SUM(Stocks!$E$14:$E$23)*10000000,0)</f>
        <v>1411077</v>
      </c>
      <c r="F30" s="2"/>
      <c r="G30" s="2"/>
      <c r="H30" s="2"/>
    </row>
    <row r="31" spans="1:8" x14ac:dyDescent="0.2">
      <c r="A31" s="1" t="str">
        <f>'Population Definitions'!$A$7</f>
        <v>Females 25-34</v>
      </c>
      <c r="B31" t="s">
        <v>5</v>
      </c>
      <c r="C31" s="2"/>
      <c r="D31" s="3" t="s">
        <v>6</v>
      </c>
      <c r="E31" s="2">
        <f>ROUND(Stocks!E19/SUM(Stocks!$E$14:$E$23)*10000000,0)</f>
        <v>2240748</v>
      </c>
      <c r="F31" s="2"/>
      <c r="G31" s="2"/>
      <c r="H31" s="2"/>
    </row>
    <row r="32" spans="1:8" x14ac:dyDescent="0.2">
      <c r="A32" s="1" t="str">
        <f>'Population Definitions'!$A$8</f>
        <v>Males 35-49</v>
      </c>
      <c r="B32" t="s">
        <v>5</v>
      </c>
      <c r="C32" s="2"/>
      <c r="D32" s="3" t="s">
        <v>6</v>
      </c>
      <c r="E32" s="2">
        <f>ROUND(Stocks!E20/SUM(Stocks!$E$14:$E$23)*10000000,0)</f>
        <v>1395242</v>
      </c>
      <c r="F32" s="2"/>
      <c r="G32" s="2"/>
      <c r="H32" s="2"/>
    </row>
    <row r="33" spans="1:8" x14ac:dyDescent="0.2">
      <c r="A33" s="1" t="str">
        <f>'Population Definitions'!$A$9</f>
        <v>Females 35-49</v>
      </c>
      <c r="B33" t="s">
        <v>5</v>
      </c>
      <c r="C33" s="2"/>
      <c r="D33" s="3" t="s">
        <v>6</v>
      </c>
      <c r="E33" s="2">
        <f>ROUND(Stocks!E21/SUM(Stocks!$E$14:$E$23)*10000000,0)</f>
        <v>2008478</v>
      </c>
      <c r="F33" s="2"/>
      <c r="G33" s="2"/>
      <c r="H33" s="2"/>
    </row>
    <row r="34" spans="1:8" x14ac:dyDescent="0.2">
      <c r="A34" s="1" t="str">
        <f>'Population Definitions'!$A$10</f>
        <v>Males 50+</v>
      </c>
      <c r="B34" t="s">
        <v>5</v>
      </c>
      <c r="C34" s="2"/>
      <c r="D34" s="3" t="s">
        <v>6</v>
      </c>
      <c r="E34" s="2">
        <f>ROUND(Stocks!E22/SUM(Stocks!$E$14:$E$23)*10000000,0)</f>
        <v>432016</v>
      </c>
      <c r="F34" s="2"/>
      <c r="G34" s="2"/>
      <c r="H34" s="2"/>
    </row>
    <row r="35" spans="1:8" x14ac:dyDescent="0.2">
      <c r="A35" s="1" t="str">
        <f>'Population Definitions'!$A$11</f>
        <v>Females 50+</v>
      </c>
      <c r="B35" t="s">
        <v>5</v>
      </c>
      <c r="C35" s="2"/>
      <c r="D35" s="3" t="s">
        <v>6</v>
      </c>
      <c r="E35" s="2">
        <f>ROUND(Stocks!E23/SUM(Stocks!$E$14:$E$23)*10000000,0)</f>
        <v>586593</v>
      </c>
      <c r="F35" s="2"/>
      <c r="G35" s="2"/>
      <c r="H35" s="2"/>
    </row>
    <row r="37" spans="1:8" x14ac:dyDescent="0.2">
      <c r="A37" s="1" t="s">
        <v>17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2">
      <c r="A38" s="1" t="str">
        <f>'Population Definitions'!$A$2</f>
        <v>Males 0-14</v>
      </c>
      <c r="B38" t="s">
        <v>18</v>
      </c>
      <c r="C38" s="6">
        <f>2%*'#ignore - Misc calcs'!$D$2</f>
        <v>3.6000000000000004E-2</v>
      </c>
      <c r="D38" s="3" t="s">
        <v>6</v>
      </c>
      <c r="E38" s="2"/>
      <c r="F38" s="2"/>
      <c r="G38" s="2"/>
      <c r="H38" s="2"/>
    </row>
    <row r="39" spans="1:8" x14ac:dyDescent="0.2">
      <c r="A39" s="1" t="str">
        <f>'Population Definitions'!$A$3</f>
        <v>Females 0-14</v>
      </c>
      <c r="B39" t="s">
        <v>18</v>
      </c>
      <c r="C39" s="6">
        <f>'#ignore - Misc calcs'!$D$2*2%</f>
        <v>3.6000000000000004E-2</v>
      </c>
      <c r="D39" s="3" t="s">
        <v>6</v>
      </c>
      <c r="E39" s="2"/>
      <c r="F39" s="2"/>
      <c r="G39" s="2"/>
      <c r="H39" s="2"/>
    </row>
    <row r="40" spans="1:8" x14ac:dyDescent="0.2">
      <c r="A40" s="1" t="str">
        <f>'Population Definitions'!$A$4</f>
        <v>Males 15-24</v>
      </c>
      <c r="B40" t="s">
        <v>18</v>
      </c>
      <c r="C40" s="6">
        <f>'#ignore - Misc calcs'!$D$2*5%</f>
        <v>9.0000000000000011E-2</v>
      </c>
      <c r="D40" s="3" t="s">
        <v>6</v>
      </c>
      <c r="E40" s="2"/>
      <c r="F40" s="2"/>
      <c r="G40" s="2"/>
      <c r="H40" s="2"/>
    </row>
    <row r="41" spans="1:8" x14ac:dyDescent="0.2">
      <c r="A41" s="1" t="str">
        <f>'Population Definitions'!$A$5</f>
        <v>Females 15-24</v>
      </c>
      <c r="B41" t="s">
        <v>18</v>
      </c>
      <c r="C41" s="6">
        <f>'#ignore - Misc calcs'!$D$2*4%</f>
        <v>7.2000000000000008E-2</v>
      </c>
      <c r="D41" s="3" t="s">
        <v>6</v>
      </c>
      <c r="E41" s="2"/>
      <c r="F41" s="2"/>
      <c r="G41" s="2"/>
      <c r="H41" s="2"/>
    </row>
    <row r="42" spans="1:8" x14ac:dyDescent="0.2">
      <c r="A42" s="1" t="str">
        <f>'Population Definitions'!$A$6</f>
        <v>Males 25-34</v>
      </c>
      <c r="B42" t="s">
        <v>18</v>
      </c>
      <c r="C42" s="6">
        <f>'#ignore - Misc calcs'!$D$2*8%</f>
        <v>0.14400000000000002</v>
      </c>
      <c r="D42" s="3" t="s">
        <v>6</v>
      </c>
      <c r="E42" s="2"/>
      <c r="F42" s="2"/>
      <c r="G42" s="2"/>
      <c r="H42" s="2"/>
    </row>
    <row r="43" spans="1:8" x14ac:dyDescent="0.2">
      <c r="A43" s="1" t="str">
        <f>'Population Definitions'!$A$7</f>
        <v>Females 25-34</v>
      </c>
      <c r="B43" t="s">
        <v>18</v>
      </c>
      <c r="C43" s="6">
        <f>'#ignore - Misc calcs'!$D$2*6%</f>
        <v>0.108</v>
      </c>
      <c r="D43" s="3" t="s">
        <v>6</v>
      </c>
      <c r="E43" s="2"/>
      <c r="F43" s="2"/>
      <c r="G43" s="2"/>
      <c r="H43" s="2"/>
    </row>
    <row r="44" spans="1:8" x14ac:dyDescent="0.2">
      <c r="A44" s="1" t="str">
        <f>'Population Definitions'!$A$8</f>
        <v>Males 35-49</v>
      </c>
      <c r="B44" t="s">
        <v>18</v>
      </c>
      <c r="C44" s="6">
        <f>'#ignore - Misc calcs'!$D$2*9%</f>
        <v>0.16200000000000001</v>
      </c>
      <c r="D44" s="3" t="s">
        <v>6</v>
      </c>
      <c r="E44" s="2"/>
      <c r="F44" s="2"/>
      <c r="G44" s="2"/>
      <c r="H44" s="2"/>
    </row>
    <row r="45" spans="1:8" x14ac:dyDescent="0.2">
      <c r="A45" s="1" t="str">
        <f>'Population Definitions'!$A$9</f>
        <v>Females 35-49</v>
      </c>
      <c r="B45" t="s">
        <v>18</v>
      </c>
      <c r="C45" s="6">
        <f>'#ignore - Misc calcs'!$D$2*5%</f>
        <v>9.0000000000000011E-2</v>
      </c>
      <c r="D45" s="3" t="s">
        <v>6</v>
      </c>
      <c r="E45" s="2"/>
      <c r="F45" s="2"/>
      <c r="G45" s="2"/>
      <c r="H45" s="2"/>
    </row>
    <row r="46" spans="1:8" x14ac:dyDescent="0.2">
      <c r="A46" s="1" t="str">
        <f>'Population Definitions'!$A$10</f>
        <v>Males 50+</v>
      </c>
      <c r="B46" t="s">
        <v>18</v>
      </c>
      <c r="C46" s="6">
        <f>'#ignore - Misc calcs'!$D$2*8%</f>
        <v>0.14400000000000002</v>
      </c>
      <c r="D46" s="3" t="s">
        <v>6</v>
      </c>
      <c r="E46" s="2"/>
      <c r="F46" s="2"/>
      <c r="G46" s="2"/>
      <c r="H46" s="2"/>
    </row>
    <row r="47" spans="1:8" x14ac:dyDescent="0.2">
      <c r="A47" s="1" t="str">
        <f>'Population Definitions'!$A$11</f>
        <v>Females 50+</v>
      </c>
      <c r="B47" t="s">
        <v>18</v>
      </c>
      <c r="C47" s="6">
        <f>'#ignore - Misc calcs'!$D$2*5%</f>
        <v>9.0000000000000011E-2</v>
      </c>
      <c r="D47" s="3" t="s">
        <v>6</v>
      </c>
      <c r="E47" s="2"/>
      <c r="F47" s="2"/>
      <c r="G47" s="2"/>
      <c r="H47" s="2"/>
    </row>
    <row r="49" spans="1:8" x14ac:dyDescent="0.2">
      <c r="A49" s="1" t="s">
        <v>19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  <c r="H49" s="1">
        <v>2019</v>
      </c>
    </row>
    <row r="50" spans="1:8" x14ac:dyDescent="0.2">
      <c r="A50" s="1" t="str">
        <f>'Population Definitions'!$A$2</f>
        <v>Males 0-14</v>
      </c>
      <c r="B50" t="s">
        <v>20</v>
      </c>
      <c r="C50" s="2"/>
      <c r="D50" s="3" t="s">
        <v>6</v>
      </c>
      <c r="E50" s="6">
        <f>2%*'#ignore - Misc calcs'!$D$2</f>
        <v>3.6000000000000004E-2</v>
      </c>
      <c r="F50" s="2"/>
      <c r="G50" s="2"/>
      <c r="H50" s="2"/>
    </row>
    <row r="51" spans="1:8" x14ac:dyDescent="0.2">
      <c r="A51" s="1" t="str">
        <f>'Population Definitions'!$A$3</f>
        <v>Females 0-14</v>
      </c>
      <c r="B51" t="s">
        <v>20</v>
      </c>
      <c r="C51" s="2"/>
      <c r="D51" s="3" t="s">
        <v>6</v>
      </c>
      <c r="E51" s="6">
        <f>'#ignore - Misc calcs'!$D$2*2%</f>
        <v>3.6000000000000004E-2</v>
      </c>
      <c r="F51" s="2"/>
      <c r="G51" s="2"/>
      <c r="H51" s="2"/>
    </row>
    <row r="52" spans="1:8" x14ac:dyDescent="0.2">
      <c r="A52" s="1" t="str">
        <f>'Population Definitions'!$A$4</f>
        <v>Males 15-24</v>
      </c>
      <c r="B52" t="s">
        <v>20</v>
      </c>
      <c r="C52" s="2"/>
      <c r="D52" s="3" t="s">
        <v>6</v>
      </c>
      <c r="E52" s="6">
        <f>'#ignore - Misc calcs'!$D$2*5%</f>
        <v>9.0000000000000011E-2</v>
      </c>
      <c r="F52" s="2"/>
      <c r="G52" s="2"/>
      <c r="H52" s="2"/>
    </row>
    <row r="53" spans="1:8" x14ac:dyDescent="0.2">
      <c r="A53" s="1" t="str">
        <f>'Population Definitions'!$A$5</f>
        <v>Females 15-24</v>
      </c>
      <c r="B53" t="s">
        <v>20</v>
      </c>
      <c r="C53" s="2"/>
      <c r="D53" s="3" t="s">
        <v>6</v>
      </c>
      <c r="E53" s="6">
        <f>'#ignore - Misc calcs'!$D$2*4%</f>
        <v>7.2000000000000008E-2</v>
      </c>
      <c r="F53" s="2"/>
      <c r="G53" s="2"/>
      <c r="H53" s="2"/>
    </row>
    <row r="54" spans="1:8" x14ac:dyDescent="0.2">
      <c r="A54" s="1" t="str">
        <f>'Population Definitions'!$A$6</f>
        <v>Males 25-34</v>
      </c>
      <c r="B54" t="s">
        <v>20</v>
      </c>
      <c r="C54" s="2"/>
      <c r="D54" s="3" t="s">
        <v>6</v>
      </c>
      <c r="E54" s="6">
        <f>'#ignore - Misc calcs'!$D$2*8%</f>
        <v>0.14400000000000002</v>
      </c>
      <c r="F54" s="2"/>
      <c r="G54" s="2"/>
      <c r="H54" s="2"/>
    </row>
    <row r="55" spans="1:8" x14ac:dyDescent="0.2">
      <c r="A55" s="1" t="str">
        <f>'Population Definitions'!$A$7</f>
        <v>Females 25-34</v>
      </c>
      <c r="B55" t="s">
        <v>20</v>
      </c>
      <c r="C55" s="2"/>
      <c r="D55" s="3" t="s">
        <v>6</v>
      </c>
      <c r="E55" s="6">
        <f>'#ignore - Misc calcs'!$D$2*6%</f>
        <v>0.108</v>
      </c>
      <c r="F55" s="2"/>
      <c r="G55" s="2"/>
      <c r="H55" s="2"/>
    </row>
    <row r="56" spans="1:8" x14ac:dyDescent="0.2">
      <c r="A56" s="1" t="str">
        <f>'Population Definitions'!$A$8</f>
        <v>Males 35-49</v>
      </c>
      <c r="B56" t="s">
        <v>20</v>
      </c>
      <c r="C56" s="2"/>
      <c r="D56" s="3" t="s">
        <v>6</v>
      </c>
      <c r="E56" s="6">
        <f>'#ignore - Misc calcs'!$D$2*9%</f>
        <v>0.16200000000000001</v>
      </c>
      <c r="F56" s="2"/>
      <c r="G56" s="2"/>
      <c r="H56" s="2"/>
    </row>
    <row r="57" spans="1:8" x14ac:dyDescent="0.2">
      <c r="A57" s="1" t="str">
        <f>'Population Definitions'!$A$9</f>
        <v>Females 35-49</v>
      </c>
      <c r="B57" t="s">
        <v>20</v>
      </c>
      <c r="C57" s="2"/>
      <c r="D57" s="3" t="s">
        <v>6</v>
      </c>
      <c r="E57" s="6">
        <f>'#ignore - Misc calcs'!$D$2*5%</f>
        <v>9.0000000000000011E-2</v>
      </c>
      <c r="F57" s="2"/>
      <c r="G57" s="2"/>
      <c r="H57" s="2"/>
    </row>
    <row r="58" spans="1:8" x14ac:dyDescent="0.2">
      <c r="A58" s="1" t="str">
        <f>'Population Definitions'!$A$10</f>
        <v>Males 50+</v>
      </c>
      <c r="B58" t="s">
        <v>20</v>
      </c>
      <c r="C58" s="2"/>
      <c r="D58" s="3" t="s">
        <v>6</v>
      </c>
      <c r="E58" s="6">
        <f>'#ignore - Misc calcs'!$D$2*8%</f>
        <v>0.14400000000000002</v>
      </c>
      <c r="F58" s="2"/>
      <c r="G58" s="2"/>
      <c r="H58" s="2"/>
    </row>
    <row r="59" spans="1:8" x14ac:dyDescent="0.2">
      <c r="A59" s="1" t="str">
        <f>'Population Definitions'!$A$11</f>
        <v>Females 50+</v>
      </c>
      <c r="B59" t="s">
        <v>20</v>
      </c>
      <c r="C59" s="2"/>
      <c r="D59" s="3" t="s">
        <v>6</v>
      </c>
      <c r="E59" s="6">
        <f>'#ignore - Misc calcs'!$D$2*5%</f>
        <v>9.0000000000000011E-2</v>
      </c>
      <c r="F59" s="2"/>
      <c r="G59" s="2"/>
      <c r="H59" s="2"/>
    </row>
    <row r="61" spans="1:8" x14ac:dyDescent="0.2">
      <c r="A61" s="1" t="s">
        <v>21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  <c r="H61" s="1">
        <v>2019</v>
      </c>
    </row>
    <row r="62" spans="1:8" x14ac:dyDescent="0.2">
      <c r="A62" s="1" t="str">
        <f>'Population Definitions'!$A$2</f>
        <v>Males 0-14</v>
      </c>
      <c r="B62" t="s">
        <v>15</v>
      </c>
      <c r="C62" s="2"/>
      <c r="D62" s="3" t="s">
        <v>6</v>
      </c>
      <c r="E62" s="2">
        <f>ROUND(Stocks!E14/SUM(Stocks!$E$14:$E$23)*450000,0)</f>
        <v>12008</v>
      </c>
      <c r="F62" s="2"/>
      <c r="G62" s="2"/>
      <c r="H62" s="2"/>
    </row>
    <row r="63" spans="1:8" x14ac:dyDescent="0.2">
      <c r="A63" s="1" t="str">
        <f>'Population Definitions'!$A$3</f>
        <v>Females 0-14</v>
      </c>
      <c r="B63" t="s">
        <v>15</v>
      </c>
      <c r="C63" s="2"/>
      <c r="D63" s="3" t="s">
        <v>6</v>
      </c>
      <c r="E63" s="2">
        <f>ROUND(Stocks!E15/SUM(Stocks!$E$14:$E$23)*450000,0)</f>
        <v>20888</v>
      </c>
      <c r="F63" s="2"/>
      <c r="G63" s="2"/>
      <c r="H63" s="2"/>
    </row>
    <row r="64" spans="1:8" x14ac:dyDescent="0.2">
      <c r="A64" s="1" t="str">
        <f>'Population Definitions'!$A$4</f>
        <v>Males 15-24</v>
      </c>
      <c r="B64" t="s">
        <v>15</v>
      </c>
      <c r="C64" s="2"/>
      <c r="D64" s="3" t="s">
        <v>6</v>
      </c>
      <c r="E64" s="2">
        <f>ROUND(Stocks!E16/SUM(Stocks!$E$14:$E$23)*450000,0)</f>
        <v>12289</v>
      </c>
      <c r="F64" s="2"/>
      <c r="G64" s="2"/>
      <c r="H64" s="2"/>
    </row>
    <row r="65" spans="1:8" x14ac:dyDescent="0.2">
      <c r="A65" s="1" t="str">
        <f>'Population Definitions'!$A$5</f>
        <v>Females 15-24</v>
      </c>
      <c r="B65" t="s">
        <v>15</v>
      </c>
      <c r="C65" s="2"/>
      <c r="D65" s="3" t="s">
        <v>6</v>
      </c>
      <c r="E65" s="2">
        <f>ROUND(Stocks!E17/SUM(Stocks!$E$14:$E$23)*450000,0)</f>
        <v>41478</v>
      </c>
      <c r="F65" s="2"/>
      <c r="G65" s="2"/>
      <c r="H65" s="2"/>
    </row>
    <row r="66" spans="1:8" x14ac:dyDescent="0.2">
      <c r="A66" s="1" t="str">
        <f>'Population Definitions'!$A$6</f>
        <v>Males 25-34</v>
      </c>
      <c r="B66" t="s">
        <v>15</v>
      </c>
      <c r="C66" s="2"/>
      <c r="D66" s="3" t="s">
        <v>6</v>
      </c>
      <c r="E66" s="2">
        <f>ROUND(Stocks!E18/SUM(Stocks!$E$14:$E$23)*450000,0)</f>
        <v>63498</v>
      </c>
      <c r="F66" s="2"/>
      <c r="G66" s="2"/>
      <c r="H66" s="2"/>
    </row>
    <row r="67" spans="1:8" x14ac:dyDescent="0.2">
      <c r="A67" s="1" t="str">
        <f>'Population Definitions'!$A$7</f>
        <v>Females 25-34</v>
      </c>
      <c r="B67" t="s">
        <v>15</v>
      </c>
      <c r="C67" s="2"/>
      <c r="D67" s="3" t="s">
        <v>6</v>
      </c>
      <c r="E67" s="2">
        <f>ROUND(Stocks!E19/SUM(Stocks!$E$14:$E$23)*450000,0)</f>
        <v>100834</v>
      </c>
      <c r="F67" s="2"/>
      <c r="G67" s="2"/>
      <c r="H67" s="2"/>
    </row>
    <row r="68" spans="1:8" x14ac:dyDescent="0.2">
      <c r="A68" s="1" t="str">
        <f>'Population Definitions'!$A$8</f>
        <v>Males 35-49</v>
      </c>
      <c r="B68" t="s">
        <v>15</v>
      </c>
      <c r="C68" s="2"/>
      <c r="D68" s="3" t="s">
        <v>6</v>
      </c>
      <c r="E68" s="2">
        <f>ROUND(Stocks!E20/SUM(Stocks!$E$14:$E$23)*450000,0)</f>
        <v>62786</v>
      </c>
      <c r="F68" s="2"/>
      <c r="G68" s="2"/>
      <c r="H68" s="2"/>
    </row>
    <row r="69" spans="1:8" x14ac:dyDescent="0.2">
      <c r="A69" s="1" t="str">
        <f>'Population Definitions'!$A$9</f>
        <v>Females 35-49</v>
      </c>
      <c r="B69" t="s">
        <v>15</v>
      </c>
      <c r="C69" s="2"/>
      <c r="D69" s="3" t="s">
        <v>6</v>
      </c>
      <c r="E69" s="2">
        <f>ROUND(Stocks!E21/SUM(Stocks!$E$14:$E$23)*450000,0)</f>
        <v>90382</v>
      </c>
      <c r="F69" s="2"/>
      <c r="G69" s="2"/>
      <c r="H69" s="2"/>
    </row>
    <row r="70" spans="1:8" x14ac:dyDescent="0.2">
      <c r="A70" s="1" t="str">
        <f>'Population Definitions'!$A$10</f>
        <v>Males 50+</v>
      </c>
      <c r="B70" t="s">
        <v>15</v>
      </c>
      <c r="C70" s="2"/>
      <c r="D70" s="3" t="s">
        <v>6</v>
      </c>
      <c r="E70" s="2">
        <f>ROUND(Stocks!E22/SUM(Stocks!$E$14:$E$23)*450000,0)</f>
        <v>19441</v>
      </c>
      <c r="F70" s="2"/>
      <c r="G70" s="2"/>
      <c r="H70" s="2"/>
    </row>
    <row r="71" spans="1:8" x14ac:dyDescent="0.2">
      <c r="A71" s="1" t="str">
        <f>'Population Definitions'!$A$11</f>
        <v>Females 50+</v>
      </c>
      <c r="B71" t="s">
        <v>15</v>
      </c>
      <c r="C71" s="2"/>
      <c r="D71" s="3" t="s">
        <v>6</v>
      </c>
      <c r="E71" s="2">
        <f>ROUND(Stocks!E23/SUM(Stocks!$E$14:$E$23)*450000,0)</f>
        <v>26397</v>
      </c>
      <c r="F71" s="2"/>
      <c r="G71" s="2"/>
      <c r="H71" s="2"/>
    </row>
    <row r="73" spans="1:8" x14ac:dyDescent="0.2">
      <c r="A73" s="1" t="s">
        <v>22</v>
      </c>
      <c r="B73" s="1" t="s">
        <v>3</v>
      </c>
      <c r="C73" s="1" t="s">
        <v>4</v>
      </c>
      <c r="D73" s="1"/>
      <c r="E73" s="1">
        <v>2016</v>
      </c>
      <c r="F73" s="1">
        <v>2017</v>
      </c>
      <c r="G73" s="1">
        <v>2018</v>
      </c>
      <c r="H73" s="1">
        <v>2019</v>
      </c>
    </row>
    <row r="74" spans="1:8" x14ac:dyDescent="0.2">
      <c r="A74" s="1" t="str">
        <f>'Population Definitions'!$A$2</f>
        <v>Males 0-14</v>
      </c>
      <c r="B74" t="s">
        <v>20</v>
      </c>
      <c r="C74" s="2"/>
      <c r="D74" s="3" t="s">
        <v>6</v>
      </c>
      <c r="E74" s="6">
        <f>2%*'#ignore - Misc calcs'!$D$2</f>
        <v>3.6000000000000004E-2</v>
      </c>
      <c r="F74" s="2"/>
      <c r="G74" s="2"/>
      <c r="H74" s="2"/>
    </row>
    <row r="75" spans="1:8" x14ac:dyDescent="0.2">
      <c r="A75" s="1" t="str">
        <f>'Population Definitions'!$A$3</f>
        <v>Females 0-14</v>
      </c>
      <c r="B75" t="s">
        <v>20</v>
      </c>
      <c r="C75" s="2"/>
      <c r="D75" s="3" t="s">
        <v>6</v>
      </c>
      <c r="E75" s="6">
        <f>'#ignore - Misc calcs'!$D$2*2%</f>
        <v>3.6000000000000004E-2</v>
      </c>
      <c r="F75" s="2"/>
      <c r="G75" s="2"/>
      <c r="H75" s="2"/>
    </row>
    <row r="76" spans="1:8" x14ac:dyDescent="0.2">
      <c r="A76" s="1" t="str">
        <f>'Population Definitions'!$A$4</f>
        <v>Males 15-24</v>
      </c>
      <c r="B76" t="s">
        <v>20</v>
      </c>
      <c r="C76" s="2"/>
      <c r="D76" s="3" t="s">
        <v>6</v>
      </c>
      <c r="E76" s="6">
        <f>'#ignore - Misc calcs'!$D$2*5%</f>
        <v>9.0000000000000011E-2</v>
      </c>
      <c r="F76" s="2"/>
      <c r="G76" s="2"/>
      <c r="H76" s="2"/>
    </row>
    <row r="77" spans="1:8" x14ac:dyDescent="0.2">
      <c r="A77" s="1" t="str">
        <f>'Population Definitions'!$A$5</f>
        <v>Females 15-24</v>
      </c>
      <c r="B77" t="s">
        <v>20</v>
      </c>
      <c r="C77" s="2"/>
      <c r="D77" s="3" t="s">
        <v>6</v>
      </c>
      <c r="E77" s="6">
        <f>'#ignore - Misc calcs'!$D$2*4%</f>
        <v>7.2000000000000008E-2</v>
      </c>
      <c r="F77" s="2"/>
      <c r="G77" s="2"/>
      <c r="H77" s="2"/>
    </row>
    <row r="78" spans="1:8" x14ac:dyDescent="0.2">
      <c r="A78" s="1" t="str">
        <f>'Population Definitions'!$A$6</f>
        <v>Males 25-34</v>
      </c>
      <c r="B78" t="s">
        <v>20</v>
      </c>
      <c r="C78" s="2"/>
      <c r="D78" s="3" t="s">
        <v>6</v>
      </c>
      <c r="E78" s="6">
        <f>'#ignore - Misc calcs'!$D$2*8%</f>
        <v>0.14400000000000002</v>
      </c>
      <c r="F78" s="2"/>
      <c r="G78" s="2"/>
      <c r="H78" s="2"/>
    </row>
    <row r="79" spans="1:8" x14ac:dyDescent="0.2">
      <c r="A79" s="1" t="str">
        <f>'Population Definitions'!$A$7</f>
        <v>Females 25-34</v>
      </c>
      <c r="B79" t="s">
        <v>20</v>
      </c>
      <c r="C79" s="2"/>
      <c r="D79" s="3" t="s">
        <v>6</v>
      </c>
      <c r="E79" s="6">
        <f>'#ignore - Misc calcs'!$D$2*6%</f>
        <v>0.108</v>
      </c>
      <c r="F79" s="2"/>
      <c r="G79" s="2"/>
      <c r="H79" s="2"/>
    </row>
    <row r="80" spans="1:8" x14ac:dyDescent="0.2">
      <c r="A80" s="1" t="str">
        <f>'Population Definitions'!$A$8</f>
        <v>Males 35-49</v>
      </c>
      <c r="B80" t="s">
        <v>20</v>
      </c>
      <c r="C80" s="2"/>
      <c r="D80" s="3" t="s">
        <v>6</v>
      </c>
      <c r="E80" s="6">
        <f>'#ignore - Misc calcs'!$D$2*9%</f>
        <v>0.16200000000000001</v>
      </c>
      <c r="F80" s="2"/>
      <c r="G80" s="2"/>
      <c r="H80" s="2"/>
    </row>
    <row r="81" spans="1:8" x14ac:dyDescent="0.2">
      <c r="A81" s="1" t="str">
        <f>'Population Definitions'!$A$9</f>
        <v>Females 35-49</v>
      </c>
      <c r="B81" t="s">
        <v>20</v>
      </c>
      <c r="C81" s="2"/>
      <c r="D81" s="3" t="s">
        <v>6</v>
      </c>
      <c r="E81" s="6">
        <f>'#ignore - Misc calcs'!$D$2*5%</f>
        <v>9.0000000000000011E-2</v>
      </c>
      <c r="F81" s="2"/>
      <c r="G81" s="2"/>
      <c r="H81" s="2"/>
    </row>
    <row r="82" spans="1:8" x14ac:dyDescent="0.2">
      <c r="A82" s="1" t="str">
        <f>'Population Definitions'!$A$10</f>
        <v>Males 50+</v>
      </c>
      <c r="B82" t="s">
        <v>20</v>
      </c>
      <c r="C82" s="2"/>
      <c r="D82" s="3" t="s">
        <v>6</v>
      </c>
      <c r="E82" s="6">
        <f>'#ignore - Misc calcs'!$D$2*8%</f>
        <v>0.14400000000000002</v>
      </c>
      <c r="F82" s="2"/>
      <c r="G82" s="2"/>
      <c r="H82" s="2"/>
    </row>
    <row r="83" spans="1:8" x14ac:dyDescent="0.2">
      <c r="A83" s="1" t="str">
        <f>'Population Definitions'!$A$11</f>
        <v>Females 50+</v>
      </c>
      <c r="B83" t="s">
        <v>20</v>
      </c>
      <c r="C83" s="2"/>
      <c r="D83" s="3" t="s">
        <v>6</v>
      </c>
      <c r="E83" s="6">
        <f>'#ignore - Misc calcs'!$D$2*5%</f>
        <v>9.0000000000000011E-2</v>
      </c>
      <c r="F83" s="2"/>
      <c r="G83" s="2"/>
      <c r="H83" s="2"/>
    </row>
    <row r="85" spans="1:8" x14ac:dyDescent="0.2">
      <c r="A85" s="1" t="s">
        <v>23</v>
      </c>
      <c r="B85" s="1" t="s">
        <v>3</v>
      </c>
      <c r="C85" s="1" t="s">
        <v>4</v>
      </c>
      <c r="D85" s="1"/>
      <c r="E85" s="1">
        <v>2016</v>
      </c>
      <c r="F85" s="1">
        <v>2017</v>
      </c>
      <c r="G85" s="1">
        <v>2018</v>
      </c>
      <c r="H85" s="1">
        <v>2019</v>
      </c>
    </row>
    <row r="86" spans="1:8" x14ac:dyDescent="0.2">
      <c r="A86" s="1" t="str">
        <f>'Population Definitions'!$A$2</f>
        <v>Males 0-14</v>
      </c>
      <c r="B86" t="s">
        <v>20</v>
      </c>
      <c r="C86" s="2"/>
      <c r="D86" s="3" t="s">
        <v>6</v>
      </c>
      <c r="E86" s="6">
        <v>0.12</v>
      </c>
      <c r="F86" s="2"/>
      <c r="G86" s="2"/>
      <c r="H86" s="2"/>
    </row>
    <row r="87" spans="1:8" x14ac:dyDescent="0.2">
      <c r="A87" s="1" t="str">
        <f>'Population Definitions'!$A$3</f>
        <v>Females 0-14</v>
      </c>
      <c r="B87" t="s">
        <v>20</v>
      </c>
      <c r="C87" s="2"/>
      <c r="D87" s="3" t="s">
        <v>6</v>
      </c>
      <c r="E87" s="6">
        <v>0.12</v>
      </c>
      <c r="F87" s="2"/>
      <c r="G87" s="2"/>
      <c r="H87" s="2"/>
    </row>
    <row r="88" spans="1:8" x14ac:dyDescent="0.2">
      <c r="A88" s="1" t="str">
        <f>'Population Definitions'!$A$4</f>
        <v>Males 15-24</v>
      </c>
      <c r="B88" t="s">
        <v>20</v>
      </c>
      <c r="C88" s="2"/>
      <c r="D88" s="3" t="s">
        <v>6</v>
      </c>
      <c r="E88" s="6">
        <v>0.15</v>
      </c>
      <c r="F88" s="2"/>
      <c r="G88" s="2"/>
      <c r="H88" s="2"/>
    </row>
    <row r="89" spans="1:8" x14ac:dyDescent="0.2">
      <c r="A89" s="1" t="str">
        <f>'Population Definitions'!$A$5</f>
        <v>Females 15-24</v>
      </c>
      <c r="B89" t="s">
        <v>20</v>
      </c>
      <c r="C89" s="2"/>
      <c r="D89" s="3" t="s">
        <v>6</v>
      </c>
      <c r="E89" s="6">
        <v>0.14000000000000001</v>
      </c>
      <c r="F89" s="2"/>
      <c r="G89" s="2"/>
      <c r="H89" s="2"/>
    </row>
    <row r="90" spans="1:8" x14ac:dyDescent="0.2">
      <c r="A90" s="1" t="str">
        <f>'Population Definitions'!$A$6</f>
        <v>Males 25-34</v>
      </c>
      <c r="B90" t="s">
        <v>20</v>
      </c>
      <c r="C90" s="2"/>
      <c r="D90" s="3" t="s">
        <v>6</v>
      </c>
      <c r="E90" s="6">
        <v>0.18</v>
      </c>
      <c r="F90" s="2"/>
      <c r="G90" s="2"/>
      <c r="H90" s="2"/>
    </row>
    <row r="91" spans="1:8" x14ac:dyDescent="0.2">
      <c r="A91" s="1" t="str">
        <f>'Population Definitions'!$A$7</f>
        <v>Females 25-34</v>
      </c>
      <c r="B91" t="s">
        <v>20</v>
      </c>
      <c r="C91" s="2"/>
      <c r="D91" s="3" t="s">
        <v>6</v>
      </c>
      <c r="E91" s="6">
        <v>0.16</v>
      </c>
      <c r="F91" s="2"/>
      <c r="G91" s="2"/>
      <c r="H91" s="2"/>
    </row>
    <row r="92" spans="1:8" x14ac:dyDescent="0.2">
      <c r="A92" s="1" t="str">
        <f>'Population Definitions'!$A$8</f>
        <v>Males 35-49</v>
      </c>
      <c r="B92" t="s">
        <v>20</v>
      </c>
      <c r="C92" s="2"/>
      <c r="D92" s="3" t="s">
        <v>6</v>
      </c>
      <c r="E92" s="6">
        <v>0.19</v>
      </c>
      <c r="F92" s="2"/>
      <c r="G92" s="2"/>
      <c r="H92" s="2"/>
    </row>
    <row r="93" spans="1:8" x14ac:dyDescent="0.2">
      <c r="A93" s="1" t="str">
        <f>'Population Definitions'!$A$9</f>
        <v>Females 35-49</v>
      </c>
      <c r="B93" t="s">
        <v>20</v>
      </c>
      <c r="C93" s="2"/>
      <c r="D93" s="3" t="s">
        <v>6</v>
      </c>
      <c r="E93" s="6">
        <v>0.15</v>
      </c>
      <c r="F93" s="2"/>
      <c r="G93" s="2"/>
      <c r="H93" s="2"/>
    </row>
    <row r="94" spans="1:8" x14ac:dyDescent="0.2">
      <c r="A94" s="1" t="str">
        <f>'Population Definitions'!$A$10</f>
        <v>Males 50+</v>
      </c>
      <c r="B94" t="s">
        <v>20</v>
      </c>
      <c r="C94" s="2"/>
      <c r="D94" s="3" t="s">
        <v>6</v>
      </c>
      <c r="E94" s="6">
        <v>0.18</v>
      </c>
      <c r="F94" s="2"/>
      <c r="G94" s="2"/>
      <c r="H94" s="2"/>
    </row>
    <row r="95" spans="1:8" x14ac:dyDescent="0.2">
      <c r="A95" s="1" t="str">
        <f>'Population Definitions'!$A$11</f>
        <v>Females 50+</v>
      </c>
      <c r="B95" t="s">
        <v>20</v>
      </c>
      <c r="C95" s="2"/>
      <c r="D95" s="3" t="s">
        <v>6</v>
      </c>
      <c r="E95" s="6">
        <v>0.15</v>
      </c>
      <c r="F95" s="2"/>
      <c r="G95" s="2"/>
      <c r="H95" s="2"/>
    </row>
    <row r="97" spans="1:8" x14ac:dyDescent="0.2">
      <c r="A97" s="1" t="s">
        <v>24</v>
      </c>
      <c r="B97" s="1" t="s">
        <v>3</v>
      </c>
      <c r="C97" s="1" t="s">
        <v>4</v>
      </c>
      <c r="D97" s="1"/>
      <c r="E97" s="1">
        <v>2016</v>
      </c>
      <c r="F97" s="1">
        <v>2017</v>
      </c>
      <c r="G97" s="1">
        <v>2018</v>
      </c>
      <c r="H97" s="1">
        <v>2019</v>
      </c>
    </row>
    <row r="98" spans="1:8" x14ac:dyDescent="0.2">
      <c r="A98" s="1" t="str">
        <f>'Population Definitions'!$A$2</f>
        <v>Males 0-14</v>
      </c>
      <c r="B98" t="s">
        <v>20</v>
      </c>
      <c r="C98" s="2"/>
      <c r="D98" s="3" t="s">
        <v>6</v>
      </c>
      <c r="E98" s="6">
        <f>2%*'#ignore - Misc calcs'!$D$2</f>
        <v>3.6000000000000004E-2</v>
      </c>
      <c r="F98" s="2"/>
      <c r="G98" s="2"/>
      <c r="H98" s="2"/>
    </row>
    <row r="99" spans="1:8" x14ac:dyDescent="0.2">
      <c r="A99" s="1" t="str">
        <f>'Population Definitions'!$A$3</f>
        <v>Females 0-14</v>
      </c>
      <c r="B99" t="s">
        <v>20</v>
      </c>
      <c r="C99" s="2"/>
      <c r="D99" s="3" t="s">
        <v>6</v>
      </c>
      <c r="E99" s="6">
        <f>'#ignore - Misc calcs'!$D$2*2%</f>
        <v>3.6000000000000004E-2</v>
      </c>
      <c r="F99" s="2"/>
      <c r="G99" s="2"/>
      <c r="H99" s="2"/>
    </row>
    <row r="100" spans="1:8" x14ac:dyDescent="0.2">
      <c r="A100" s="1" t="str">
        <f>'Population Definitions'!$A$4</f>
        <v>Males 15-24</v>
      </c>
      <c r="B100" t="s">
        <v>20</v>
      </c>
      <c r="C100" s="2"/>
      <c r="D100" s="3" t="s">
        <v>6</v>
      </c>
      <c r="E100" s="6">
        <f>'#ignore - Misc calcs'!$D$2*5%</f>
        <v>9.0000000000000011E-2</v>
      </c>
      <c r="F100" s="2"/>
      <c r="G100" s="2"/>
      <c r="H100" s="2"/>
    </row>
    <row r="101" spans="1:8" x14ac:dyDescent="0.2">
      <c r="A101" s="1" t="str">
        <f>'Population Definitions'!$A$5</f>
        <v>Females 15-24</v>
      </c>
      <c r="B101" t="s">
        <v>20</v>
      </c>
      <c r="C101" s="2"/>
      <c r="D101" s="3" t="s">
        <v>6</v>
      </c>
      <c r="E101" s="6">
        <f>'#ignore - Misc calcs'!$D$2*4%</f>
        <v>7.2000000000000008E-2</v>
      </c>
      <c r="F101" s="2"/>
      <c r="G101" s="2"/>
      <c r="H101" s="2"/>
    </row>
    <row r="102" spans="1:8" x14ac:dyDescent="0.2">
      <c r="A102" s="1" t="str">
        <f>'Population Definitions'!$A$6</f>
        <v>Males 25-34</v>
      </c>
      <c r="B102" t="s">
        <v>20</v>
      </c>
      <c r="C102" s="2"/>
      <c r="D102" s="3" t="s">
        <v>6</v>
      </c>
      <c r="E102" s="6">
        <f>'#ignore - Misc calcs'!$D$2*8%</f>
        <v>0.14400000000000002</v>
      </c>
      <c r="F102" s="2"/>
      <c r="G102" s="2"/>
      <c r="H102" s="2"/>
    </row>
    <row r="103" spans="1:8" x14ac:dyDescent="0.2">
      <c r="A103" s="1" t="str">
        <f>'Population Definitions'!$A$7</f>
        <v>Females 25-34</v>
      </c>
      <c r="B103" t="s">
        <v>20</v>
      </c>
      <c r="C103" s="2"/>
      <c r="D103" s="3" t="s">
        <v>6</v>
      </c>
      <c r="E103" s="6">
        <f>'#ignore - Misc calcs'!$D$2*6%</f>
        <v>0.108</v>
      </c>
      <c r="F103" s="2"/>
      <c r="G103" s="2"/>
      <c r="H103" s="2"/>
    </row>
    <row r="104" spans="1:8" x14ac:dyDescent="0.2">
      <c r="A104" s="1" t="str">
        <f>'Population Definitions'!$A$8</f>
        <v>Males 35-49</v>
      </c>
      <c r="B104" t="s">
        <v>20</v>
      </c>
      <c r="C104" s="2"/>
      <c r="D104" s="3" t="s">
        <v>6</v>
      </c>
      <c r="E104" s="6">
        <f>'#ignore - Misc calcs'!$D$2*9%</f>
        <v>0.16200000000000001</v>
      </c>
      <c r="F104" s="2"/>
      <c r="G104" s="2"/>
      <c r="H104" s="2"/>
    </row>
    <row r="105" spans="1:8" x14ac:dyDescent="0.2">
      <c r="A105" s="1" t="str">
        <f>'Population Definitions'!$A$9</f>
        <v>Females 35-49</v>
      </c>
      <c r="B105" t="s">
        <v>20</v>
      </c>
      <c r="C105" s="2"/>
      <c r="D105" s="3" t="s">
        <v>6</v>
      </c>
      <c r="E105" s="6">
        <f>'#ignore - Misc calcs'!$D$2*5%</f>
        <v>9.0000000000000011E-2</v>
      </c>
      <c r="F105" s="2"/>
      <c r="G105" s="2"/>
      <c r="H105" s="2"/>
    </row>
    <row r="106" spans="1:8" x14ac:dyDescent="0.2">
      <c r="A106" s="1" t="str">
        <f>'Population Definitions'!$A$10</f>
        <v>Males 50+</v>
      </c>
      <c r="B106" t="s">
        <v>20</v>
      </c>
      <c r="C106" s="2"/>
      <c r="D106" s="3" t="s">
        <v>6</v>
      </c>
      <c r="E106" s="6">
        <f>'#ignore - Misc calcs'!$D$2*8%</f>
        <v>0.14400000000000002</v>
      </c>
      <c r="F106" s="2"/>
      <c r="G106" s="2"/>
      <c r="H106" s="2"/>
    </row>
    <row r="107" spans="1:8" x14ac:dyDescent="0.2">
      <c r="A107" s="1" t="str">
        <f>'Population Definitions'!$A$11</f>
        <v>Females 50+</v>
      </c>
      <c r="B107" t="s">
        <v>20</v>
      </c>
      <c r="C107" s="2"/>
      <c r="D107" s="3" t="s">
        <v>6</v>
      </c>
      <c r="E107" s="6">
        <f>'#ignore - Misc calcs'!$D$2*5%</f>
        <v>9.0000000000000011E-2</v>
      </c>
      <c r="F107" s="2"/>
      <c r="G107" s="2"/>
      <c r="H107" s="2"/>
    </row>
    <row r="109" spans="1:8" x14ac:dyDescent="0.2">
      <c r="A109" s="1" t="s">
        <v>59</v>
      </c>
      <c r="B109" s="1" t="s">
        <v>3</v>
      </c>
      <c r="C109" s="1" t="s">
        <v>4</v>
      </c>
      <c r="D109" s="1"/>
      <c r="E109" s="1">
        <v>2016</v>
      </c>
      <c r="F109" s="1">
        <v>2017</v>
      </c>
      <c r="G109" s="1">
        <v>2018</v>
      </c>
      <c r="H109" s="1">
        <v>2019</v>
      </c>
    </row>
    <row r="110" spans="1:8" x14ac:dyDescent="0.2">
      <c r="A110" s="1" t="str">
        <f>'Population Definitions'!$A$2</f>
        <v>Males 0-14</v>
      </c>
      <c r="B110" t="s">
        <v>60</v>
      </c>
      <c r="C110" s="13">
        <v>11.6</v>
      </c>
      <c r="D110" s="3" t="s">
        <v>6</v>
      </c>
      <c r="E110" s="4"/>
      <c r="F110" s="4"/>
      <c r="G110" s="4"/>
      <c r="H110" s="4"/>
    </row>
    <row r="111" spans="1:8" x14ac:dyDescent="0.2">
      <c r="A111" s="1" t="str">
        <f>'Population Definitions'!$A$3</f>
        <v>Females 0-14</v>
      </c>
      <c r="B111" t="s">
        <v>60</v>
      </c>
      <c r="C111" s="13">
        <v>11.6</v>
      </c>
      <c r="D111" s="3" t="s">
        <v>6</v>
      </c>
      <c r="E111" s="4"/>
      <c r="F111" s="4"/>
      <c r="G111" s="4"/>
      <c r="H111" s="4"/>
    </row>
    <row r="112" spans="1:8" x14ac:dyDescent="0.2">
      <c r="A112" s="1" t="str">
        <f>'Population Definitions'!$A$4</f>
        <v>Males 15-24</v>
      </c>
      <c r="B112" t="s">
        <v>60</v>
      </c>
      <c r="C112" s="13">
        <v>11.6</v>
      </c>
      <c r="D112" s="3" t="s">
        <v>6</v>
      </c>
      <c r="E112" s="4"/>
      <c r="F112" s="4"/>
      <c r="G112" s="4"/>
      <c r="H112" s="4"/>
    </row>
    <row r="113" spans="1:8" x14ac:dyDescent="0.2">
      <c r="A113" s="1" t="str">
        <f>'Population Definitions'!$A$5</f>
        <v>Females 15-24</v>
      </c>
      <c r="B113" t="s">
        <v>60</v>
      </c>
      <c r="C113" s="13">
        <v>11.6</v>
      </c>
      <c r="D113" s="3" t="s">
        <v>6</v>
      </c>
      <c r="E113" s="4"/>
      <c r="F113" s="4"/>
      <c r="G113" s="4"/>
      <c r="H113" s="4"/>
    </row>
    <row r="114" spans="1:8" x14ac:dyDescent="0.2">
      <c r="A114" s="1" t="str">
        <f>'Population Definitions'!$A$6</f>
        <v>Males 25-34</v>
      </c>
      <c r="B114" t="s">
        <v>60</v>
      </c>
      <c r="C114" s="13">
        <v>11.6</v>
      </c>
      <c r="D114" s="3" t="s">
        <v>6</v>
      </c>
      <c r="E114" s="4"/>
      <c r="F114" s="4"/>
      <c r="G114" s="4"/>
      <c r="H114" s="4"/>
    </row>
    <row r="115" spans="1:8" x14ac:dyDescent="0.2">
      <c r="A115" s="1" t="str">
        <f>'Population Definitions'!$A$7</f>
        <v>Females 25-34</v>
      </c>
      <c r="B115" t="s">
        <v>60</v>
      </c>
      <c r="C115" s="13">
        <v>11.6</v>
      </c>
      <c r="D115" s="3" t="s">
        <v>6</v>
      </c>
      <c r="E115" s="4"/>
      <c r="F115" s="4"/>
      <c r="G115" s="4"/>
      <c r="H115" s="4"/>
    </row>
    <row r="116" spans="1:8" x14ac:dyDescent="0.2">
      <c r="A116" s="1" t="str">
        <f>'Population Definitions'!$A$8</f>
        <v>Males 35-49</v>
      </c>
      <c r="B116" t="s">
        <v>60</v>
      </c>
      <c r="C116" s="13">
        <v>11.6</v>
      </c>
      <c r="D116" s="3" t="s">
        <v>6</v>
      </c>
      <c r="E116" s="4"/>
      <c r="F116" s="4"/>
      <c r="G116" s="4"/>
      <c r="H116" s="4"/>
    </row>
    <row r="117" spans="1:8" x14ac:dyDescent="0.2">
      <c r="A117" s="1" t="str">
        <f>'Population Definitions'!$A$9</f>
        <v>Females 35-49</v>
      </c>
      <c r="B117" t="s">
        <v>60</v>
      </c>
      <c r="C117" s="13">
        <v>11.6</v>
      </c>
      <c r="D117" s="3" t="s">
        <v>6</v>
      </c>
      <c r="E117" s="4"/>
      <c r="F117" s="4"/>
      <c r="G117" s="4"/>
      <c r="H117" s="4"/>
    </row>
    <row r="118" spans="1:8" x14ac:dyDescent="0.2">
      <c r="A118" s="1" t="str">
        <f>'Population Definitions'!$A$10</f>
        <v>Males 50+</v>
      </c>
      <c r="B118" t="s">
        <v>60</v>
      </c>
      <c r="C118" s="13">
        <v>11.6</v>
      </c>
      <c r="D118" s="3" t="s">
        <v>6</v>
      </c>
      <c r="E118" s="4"/>
      <c r="F118" s="4"/>
      <c r="G118" s="4"/>
      <c r="H118" s="4"/>
    </row>
    <row r="119" spans="1:8" x14ac:dyDescent="0.2">
      <c r="A119" s="1" t="str">
        <f>'Population Definitions'!$A$11</f>
        <v>Females 50+</v>
      </c>
      <c r="B119" t="s">
        <v>60</v>
      </c>
      <c r="C119" s="13">
        <v>11.6</v>
      </c>
      <c r="D119" s="3" t="s">
        <v>6</v>
      </c>
      <c r="E119" s="4"/>
      <c r="F119" s="4"/>
      <c r="G119" s="4"/>
      <c r="H119" s="4"/>
    </row>
    <row r="121" spans="1:8" x14ac:dyDescent="0.2">
      <c r="A121" s="1" t="s">
        <v>49</v>
      </c>
      <c r="B121" s="1" t="s">
        <v>3</v>
      </c>
      <c r="C121" s="1" t="s">
        <v>4</v>
      </c>
      <c r="D121" s="1"/>
      <c r="E121" s="1">
        <v>2016</v>
      </c>
      <c r="F121" s="1">
        <v>2017</v>
      </c>
      <c r="G121" s="1">
        <v>2018</v>
      </c>
      <c r="H121" s="1">
        <v>2019</v>
      </c>
    </row>
    <row r="122" spans="1:8" x14ac:dyDescent="0.2">
      <c r="A122" s="1" t="str">
        <f>'Population Definitions'!$A$2</f>
        <v>Males 0-14</v>
      </c>
      <c r="B122" t="s">
        <v>51</v>
      </c>
      <c r="C122" s="10">
        <v>0.5</v>
      </c>
      <c r="D122" s="3" t="s">
        <v>6</v>
      </c>
      <c r="E122" s="4"/>
      <c r="F122" s="4"/>
      <c r="G122" s="4"/>
      <c r="H122" s="4"/>
    </row>
    <row r="123" spans="1:8" x14ac:dyDescent="0.2">
      <c r="A123" s="1" t="str">
        <f>'Population Definitions'!$A$3</f>
        <v>Females 0-14</v>
      </c>
      <c r="B123" t="s">
        <v>51</v>
      </c>
      <c r="C123" s="10">
        <v>0.5</v>
      </c>
      <c r="D123" s="3" t="s">
        <v>6</v>
      </c>
      <c r="E123" s="4"/>
      <c r="F123" s="4"/>
      <c r="G123" s="4"/>
      <c r="H123" s="4"/>
    </row>
    <row r="124" spans="1:8" x14ac:dyDescent="0.2">
      <c r="A124" s="1" t="str">
        <f>'Population Definitions'!$A$4</f>
        <v>Males 15-24</v>
      </c>
      <c r="B124" t="s">
        <v>51</v>
      </c>
      <c r="C124" s="10">
        <v>0.5</v>
      </c>
      <c r="D124" s="3" t="s">
        <v>6</v>
      </c>
      <c r="E124" s="4"/>
      <c r="F124" s="4"/>
      <c r="G124" s="4"/>
      <c r="H124" s="4"/>
    </row>
    <row r="125" spans="1:8" x14ac:dyDescent="0.2">
      <c r="A125" s="1" t="str">
        <f>'Population Definitions'!$A$5</f>
        <v>Females 15-24</v>
      </c>
      <c r="B125" t="s">
        <v>51</v>
      </c>
      <c r="C125" s="10">
        <v>0.5</v>
      </c>
      <c r="D125" s="3" t="s">
        <v>6</v>
      </c>
      <c r="E125" s="4"/>
      <c r="F125" s="4"/>
      <c r="G125" s="4"/>
      <c r="H125" s="4"/>
    </row>
    <row r="126" spans="1:8" x14ac:dyDescent="0.2">
      <c r="A126" s="1" t="str">
        <f>'Population Definitions'!$A$6</f>
        <v>Males 25-34</v>
      </c>
      <c r="B126" t="s">
        <v>51</v>
      </c>
      <c r="C126" s="10">
        <v>0.5</v>
      </c>
      <c r="D126" s="3" t="s">
        <v>6</v>
      </c>
      <c r="E126" s="4"/>
      <c r="F126" s="4"/>
      <c r="G126" s="4"/>
      <c r="H126" s="4"/>
    </row>
    <row r="127" spans="1:8" x14ac:dyDescent="0.2">
      <c r="A127" s="1" t="str">
        <f>'Population Definitions'!$A$7</f>
        <v>Females 25-34</v>
      </c>
      <c r="B127" t="s">
        <v>51</v>
      </c>
      <c r="C127" s="10">
        <v>0.5</v>
      </c>
      <c r="D127" s="3" t="s">
        <v>6</v>
      </c>
      <c r="E127" s="4"/>
      <c r="F127" s="4"/>
      <c r="G127" s="4"/>
      <c r="H127" s="4"/>
    </row>
    <row r="128" spans="1:8" x14ac:dyDescent="0.2">
      <c r="A128" s="1" t="str">
        <f>'Population Definitions'!$A$8</f>
        <v>Males 35-49</v>
      </c>
      <c r="B128" t="s">
        <v>51</v>
      </c>
      <c r="C128" s="10">
        <v>0.5</v>
      </c>
      <c r="D128" s="3" t="s">
        <v>6</v>
      </c>
      <c r="E128" s="4"/>
      <c r="F128" s="4"/>
      <c r="G128" s="4"/>
      <c r="H128" s="4"/>
    </row>
    <row r="129" spans="1:8" x14ac:dyDescent="0.2">
      <c r="A129" s="1" t="str">
        <f>'Population Definitions'!$A$9</f>
        <v>Females 35-49</v>
      </c>
      <c r="B129" t="s">
        <v>51</v>
      </c>
      <c r="C129" s="10">
        <v>0.5</v>
      </c>
      <c r="D129" s="3" t="s">
        <v>6</v>
      </c>
      <c r="E129" s="4"/>
      <c r="F129" s="4"/>
      <c r="G129" s="4"/>
      <c r="H129" s="4"/>
    </row>
    <row r="130" spans="1:8" x14ac:dyDescent="0.2">
      <c r="A130" s="1" t="str">
        <f>'Population Definitions'!$A$10</f>
        <v>Males 50+</v>
      </c>
      <c r="B130" t="s">
        <v>51</v>
      </c>
      <c r="C130" s="10">
        <v>0.5</v>
      </c>
      <c r="D130" s="3" t="s">
        <v>6</v>
      </c>
      <c r="E130" s="4"/>
      <c r="F130" s="4"/>
      <c r="G130" s="4"/>
      <c r="H130" s="4"/>
    </row>
    <row r="131" spans="1:8" x14ac:dyDescent="0.2">
      <c r="A131" s="1" t="str">
        <f>'Population Definitions'!$A$11</f>
        <v>Females 50+</v>
      </c>
      <c r="B131" t="s">
        <v>51</v>
      </c>
      <c r="C131" s="10">
        <v>0.5</v>
      </c>
      <c r="D131" s="3" t="s">
        <v>6</v>
      </c>
      <c r="E131" s="4"/>
      <c r="F131" s="4"/>
      <c r="G131" s="4"/>
      <c r="H131" s="4"/>
    </row>
    <row r="133" spans="1:8" x14ac:dyDescent="0.2">
      <c r="A133" s="1" t="s">
        <v>50</v>
      </c>
      <c r="B133" s="1" t="s">
        <v>3</v>
      </c>
      <c r="C133" s="1" t="s">
        <v>4</v>
      </c>
      <c r="D133" s="1"/>
      <c r="E133" s="1">
        <v>2016</v>
      </c>
      <c r="F133" s="1">
        <v>2017</v>
      </c>
      <c r="G133" s="1">
        <v>2018</v>
      </c>
      <c r="H133" s="1">
        <v>2019</v>
      </c>
    </row>
    <row r="134" spans="1:8" x14ac:dyDescent="0.2">
      <c r="A134" s="1" t="str">
        <f>'Population Definitions'!$A$2</f>
        <v>Males 0-14</v>
      </c>
      <c r="B134" t="s">
        <v>51</v>
      </c>
      <c r="C134" s="10">
        <v>0.96</v>
      </c>
      <c r="D134" s="3" t="s">
        <v>6</v>
      </c>
      <c r="E134" s="4"/>
      <c r="F134" s="4"/>
      <c r="G134" s="4"/>
      <c r="H134" s="4"/>
    </row>
    <row r="135" spans="1:8" x14ac:dyDescent="0.2">
      <c r="A135" s="1" t="str">
        <f>'Population Definitions'!$A$3</f>
        <v>Females 0-14</v>
      </c>
      <c r="B135" t="s">
        <v>51</v>
      </c>
      <c r="C135" s="10">
        <v>0.96</v>
      </c>
      <c r="D135" s="3" t="s">
        <v>6</v>
      </c>
      <c r="E135" s="4"/>
      <c r="F135" s="4"/>
      <c r="G135" s="4"/>
      <c r="H135" s="4"/>
    </row>
    <row r="136" spans="1:8" x14ac:dyDescent="0.2">
      <c r="A136" s="1" t="str">
        <f>'Population Definitions'!$A$4</f>
        <v>Males 15-24</v>
      </c>
      <c r="B136" t="s">
        <v>51</v>
      </c>
      <c r="C136" s="10">
        <v>0.96</v>
      </c>
      <c r="D136" s="3" t="s">
        <v>6</v>
      </c>
      <c r="E136" s="4"/>
      <c r="F136" s="4"/>
      <c r="G136" s="4"/>
      <c r="H136" s="4"/>
    </row>
    <row r="137" spans="1:8" x14ac:dyDescent="0.2">
      <c r="A137" s="1" t="str">
        <f>'Population Definitions'!$A$5</f>
        <v>Females 15-24</v>
      </c>
      <c r="B137" t="s">
        <v>51</v>
      </c>
      <c r="C137" s="10">
        <v>0.96</v>
      </c>
      <c r="D137" s="3" t="s">
        <v>6</v>
      </c>
      <c r="E137" s="4"/>
      <c r="F137" s="4"/>
      <c r="G137" s="4"/>
      <c r="H137" s="4"/>
    </row>
    <row r="138" spans="1:8" x14ac:dyDescent="0.2">
      <c r="A138" s="1" t="str">
        <f>'Population Definitions'!$A$6</f>
        <v>Males 25-34</v>
      </c>
      <c r="B138" t="s">
        <v>51</v>
      </c>
      <c r="C138" s="10">
        <v>0.96</v>
      </c>
      <c r="D138" s="3" t="s">
        <v>6</v>
      </c>
      <c r="E138" s="4"/>
      <c r="F138" s="4"/>
      <c r="G138" s="4"/>
      <c r="H138" s="4"/>
    </row>
    <row r="139" spans="1:8" x14ac:dyDescent="0.2">
      <c r="A139" s="1" t="str">
        <f>'Population Definitions'!$A$7</f>
        <v>Females 25-34</v>
      </c>
      <c r="B139" t="s">
        <v>51</v>
      </c>
      <c r="C139" s="10">
        <v>0.96</v>
      </c>
      <c r="D139" s="3" t="s">
        <v>6</v>
      </c>
      <c r="E139" s="4"/>
      <c r="F139" s="4"/>
      <c r="G139" s="4"/>
      <c r="H139" s="4"/>
    </row>
    <row r="140" spans="1:8" x14ac:dyDescent="0.2">
      <c r="A140" s="1" t="str">
        <f>'Population Definitions'!$A$8</f>
        <v>Males 35-49</v>
      </c>
      <c r="B140" t="s">
        <v>51</v>
      </c>
      <c r="C140" s="10">
        <v>0.96</v>
      </c>
      <c r="D140" s="3" t="s">
        <v>6</v>
      </c>
      <c r="E140" s="4"/>
      <c r="F140" s="4"/>
      <c r="G140" s="4"/>
      <c r="H140" s="4"/>
    </row>
    <row r="141" spans="1:8" x14ac:dyDescent="0.2">
      <c r="A141" s="1" t="str">
        <f>'Population Definitions'!$A$9</f>
        <v>Females 35-49</v>
      </c>
      <c r="B141" t="s">
        <v>51</v>
      </c>
      <c r="C141" s="10">
        <v>0.96</v>
      </c>
      <c r="D141" s="3" t="s">
        <v>6</v>
      </c>
      <c r="E141" s="4"/>
      <c r="F141" s="4"/>
      <c r="G141" s="4"/>
      <c r="H141" s="4"/>
    </row>
    <row r="142" spans="1:8" x14ac:dyDescent="0.2">
      <c r="A142" s="1" t="str">
        <f>'Population Definitions'!$A$10</f>
        <v>Males 50+</v>
      </c>
      <c r="B142" t="s">
        <v>51</v>
      </c>
      <c r="C142" s="10">
        <v>0.96</v>
      </c>
      <c r="D142" s="3" t="s">
        <v>6</v>
      </c>
      <c r="E142" s="4"/>
      <c r="F142" s="4"/>
      <c r="G142" s="4"/>
      <c r="H142" s="4"/>
    </row>
    <row r="143" spans="1:8" x14ac:dyDescent="0.2">
      <c r="A143" s="1" t="str">
        <f>'Population Definitions'!$A$11</f>
        <v>Females 50+</v>
      </c>
      <c r="B143" t="s">
        <v>51</v>
      </c>
      <c r="C143" s="10">
        <v>0.96</v>
      </c>
      <c r="D143" s="3" t="s">
        <v>6</v>
      </c>
      <c r="E143" s="4"/>
      <c r="F143" s="4"/>
      <c r="G143" s="4"/>
      <c r="H143" s="4"/>
    </row>
    <row r="145" spans="1:8" x14ac:dyDescent="0.2">
      <c r="A145" s="1" t="s">
        <v>25</v>
      </c>
      <c r="B145" s="1" t="s">
        <v>3</v>
      </c>
      <c r="C145" s="1" t="s">
        <v>4</v>
      </c>
      <c r="D145" s="1"/>
      <c r="E145" s="1">
        <v>2016</v>
      </c>
      <c r="F145" s="1">
        <v>2017</v>
      </c>
      <c r="G145" s="1">
        <v>2018</v>
      </c>
      <c r="H145" s="1">
        <v>2019</v>
      </c>
    </row>
    <row r="146" spans="1:8" x14ac:dyDescent="0.2">
      <c r="A146" s="1" t="str">
        <f>'Population Definitions'!$A$2</f>
        <v>Males 0-14</v>
      </c>
      <c r="B146" t="s">
        <v>26</v>
      </c>
      <c r="C146" s="4">
        <v>0.5</v>
      </c>
      <c r="D146" s="3" t="s">
        <v>6</v>
      </c>
      <c r="E146" s="4"/>
      <c r="F146" s="4"/>
      <c r="G146" s="4"/>
      <c r="H146" s="4"/>
    </row>
    <row r="147" spans="1:8" x14ac:dyDescent="0.2">
      <c r="A147" s="1" t="str">
        <f>'Population Definitions'!$A$3</f>
        <v>Females 0-14</v>
      </c>
      <c r="B147" t="s">
        <v>26</v>
      </c>
      <c r="C147" s="4">
        <v>0.5</v>
      </c>
      <c r="D147" s="3" t="s">
        <v>6</v>
      </c>
      <c r="E147" s="4"/>
      <c r="F147" s="4"/>
      <c r="G147" s="4"/>
      <c r="H147" s="4"/>
    </row>
    <row r="148" spans="1:8" x14ac:dyDescent="0.2">
      <c r="A148" s="1" t="str">
        <f>'Population Definitions'!$A$4</f>
        <v>Males 15-24</v>
      </c>
      <c r="B148" t="s">
        <v>26</v>
      </c>
      <c r="C148" s="4">
        <v>0.5</v>
      </c>
      <c r="D148" s="3" t="s">
        <v>6</v>
      </c>
      <c r="E148" s="4"/>
      <c r="F148" s="4"/>
      <c r="G148" s="4"/>
      <c r="H148" s="4"/>
    </row>
    <row r="149" spans="1:8" x14ac:dyDescent="0.2">
      <c r="A149" s="1" t="str">
        <f>'Population Definitions'!$A$5</f>
        <v>Females 15-24</v>
      </c>
      <c r="B149" t="s">
        <v>26</v>
      </c>
      <c r="C149" s="4">
        <v>0.5</v>
      </c>
      <c r="D149" s="3" t="s">
        <v>6</v>
      </c>
      <c r="E149" s="4"/>
      <c r="F149" s="4"/>
      <c r="G149" s="4"/>
      <c r="H149" s="4"/>
    </row>
    <row r="150" spans="1:8" x14ac:dyDescent="0.2">
      <c r="A150" s="1" t="str">
        <f>'Population Definitions'!$A$6</f>
        <v>Males 25-34</v>
      </c>
      <c r="B150" t="s">
        <v>26</v>
      </c>
      <c r="C150" s="4">
        <v>0.5</v>
      </c>
      <c r="D150" s="3" t="s">
        <v>6</v>
      </c>
      <c r="E150" s="4"/>
      <c r="F150" s="4"/>
      <c r="G150" s="4"/>
      <c r="H150" s="4"/>
    </row>
    <row r="151" spans="1:8" x14ac:dyDescent="0.2">
      <c r="A151" s="1" t="str">
        <f>'Population Definitions'!$A$7</f>
        <v>Females 25-34</v>
      </c>
      <c r="B151" t="s">
        <v>26</v>
      </c>
      <c r="C151" s="4">
        <v>0.5</v>
      </c>
      <c r="D151" s="3" t="s">
        <v>6</v>
      </c>
      <c r="E151" s="4"/>
      <c r="F151" s="4"/>
      <c r="G151" s="4"/>
      <c r="H151" s="4"/>
    </row>
    <row r="152" spans="1:8" x14ac:dyDescent="0.2">
      <c r="A152" s="1" t="str">
        <f>'Population Definitions'!$A$8</f>
        <v>Males 35-49</v>
      </c>
      <c r="B152" t="s">
        <v>26</v>
      </c>
      <c r="C152" s="4">
        <v>0.5</v>
      </c>
      <c r="D152" s="3" t="s">
        <v>6</v>
      </c>
      <c r="E152" s="4"/>
      <c r="F152" s="4"/>
      <c r="G152" s="4"/>
      <c r="H152" s="4"/>
    </row>
    <row r="153" spans="1:8" x14ac:dyDescent="0.2">
      <c r="A153" s="1" t="str">
        <f>'Population Definitions'!$A$9</f>
        <v>Females 35-49</v>
      </c>
      <c r="B153" t="s">
        <v>26</v>
      </c>
      <c r="C153" s="4">
        <v>0.5</v>
      </c>
      <c r="D153" s="3" t="s">
        <v>6</v>
      </c>
      <c r="E153" s="4"/>
      <c r="F153" s="4"/>
      <c r="G153" s="4"/>
      <c r="H153" s="4"/>
    </row>
    <row r="154" spans="1:8" x14ac:dyDescent="0.2">
      <c r="A154" s="1" t="str">
        <f>'Population Definitions'!$A$10</f>
        <v>Males 50+</v>
      </c>
      <c r="B154" t="s">
        <v>26</v>
      </c>
      <c r="C154" s="4">
        <v>0.5</v>
      </c>
      <c r="D154" s="3" t="s">
        <v>6</v>
      </c>
      <c r="E154" s="4"/>
      <c r="F154" s="4"/>
      <c r="G154" s="4"/>
      <c r="H154" s="4"/>
    </row>
    <row r="155" spans="1:8" x14ac:dyDescent="0.2">
      <c r="A155" s="1" t="str">
        <f>'Population Definitions'!$A$11</f>
        <v>Females 50+</v>
      </c>
      <c r="B155" t="s">
        <v>26</v>
      </c>
      <c r="C155" s="4">
        <v>0.5</v>
      </c>
      <c r="D155" s="3" t="s">
        <v>6</v>
      </c>
      <c r="E155" s="4"/>
      <c r="F155" s="4"/>
      <c r="G155" s="4"/>
      <c r="H155" s="4"/>
    </row>
    <row r="157" spans="1:8" x14ac:dyDescent="0.2">
      <c r="A157" s="1" t="s">
        <v>27</v>
      </c>
      <c r="B157" s="1" t="s">
        <v>3</v>
      </c>
      <c r="C157" s="1" t="s">
        <v>4</v>
      </c>
      <c r="D157" s="1"/>
      <c r="E157" s="1">
        <v>2016</v>
      </c>
      <c r="F157" s="1">
        <v>2017</v>
      </c>
      <c r="G157" s="1">
        <v>2018</v>
      </c>
      <c r="H157" s="1">
        <v>2019</v>
      </c>
    </row>
    <row r="158" spans="1:8" x14ac:dyDescent="0.2">
      <c r="A158" s="1" t="str">
        <f>'Population Definitions'!$A$2</f>
        <v>Males 0-14</v>
      </c>
      <c r="B158" t="s">
        <v>20</v>
      </c>
      <c r="C158" s="4">
        <v>0.25</v>
      </c>
      <c r="D158" s="3" t="s">
        <v>6</v>
      </c>
      <c r="E158" s="4"/>
      <c r="F158" s="4"/>
      <c r="G158" s="4"/>
      <c r="H158" s="4"/>
    </row>
    <row r="159" spans="1:8" x14ac:dyDescent="0.2">
      <c r="A159" s="1" t="str">
        <f>'Population Definitions'!$A$3</f>
        <v>Females 0-14</v>
      </c>
      <c r="B159" t="s">
        <v>20</v>
      </c>
      <c r="C159" s="4">
        <v>0.25</v>
      </c>
      <c r="D159" s="3" t="s">
        <v>6</v>
      </c>
      <c r="E159" s="4"/>
      <c r="F159" s="4"/>
      <c r="G159" s="4"/>
      <c r="H159" s="4"/>
    </row>
    <row r="160" spans="1:8" x14ac:dyDescent="0.2">
      <c r="A160" s="1" t="str">
        <f>'Population Definitions'!$A$4</f>
        <v>Males 15-24</v>
      </c>
      <c r="B160" t="s">
        <v>20</v>
      </c>
      <c r="C160" s="4">
        <v>0.25</v>
      </c>
      <c r="D160" s="3" t="s">
        <v>6</v>
      </c>
      <c r="E160" s="4"/>
      <c r="F160" s="4"/>
      <c r="G160" s="4"/>
      <c r="H160" s="4"/>
    </row>
    <row r="161" spans="1:8" x14ac:dyDescent="0.2">
      <c r="A161" s="1" t="str">
        <f>'Population Definitions'!$A$5</f>
        <v>Females 15-24</v>
      </c>
      <c r="B161" t="s">
        <v>20</v>
      </c>
      <c r="C161" s="4">
        <v>0.25</v>
      </c>
      <c r="D161" s="3" t="s">
        <v>6</v>
      </c>
      <c r="E161" s="4"/>
      <c r="F161" s="4"/>
      <c r="G161" s="4"/>
      <c r="H161" s="4"/>
    </row>
    <row r="162" spans="1:8" x14ac:dyDescent="0.2">
      <c r="A162" s="1" t="str">
        <f>'Population Definitions'!$A$6</f>
        <v>Males 25-34</v>
      </c>
      <c r="B162" t="s">
        <v>20</v>
      </c>
      <c r="C162" s="4">
        <v>0.25</v>
      </c>
      <c r="D162" s="3" t="s">
        <v>6</v>
      </c>
      <c r="E162" s="4"/>
      <c r="F162" s="4"/>
      <c r="G162" s="4"/>
      <c r="H162" s="4"/>
    </row>
    <row r="163" spans="1:8" x14ac:dyDescent="0.2">
      <c r="A163" s="1" t="str">
        <f>'Population Definitions'!$A$7</f>
        <v>Females 25-34</v>
      </c>
      <c r="B163" t="s">
        <v>20</v>
      </c>
      <c r="C163" s="4">
        <v>0.25</v>
      </c>
      <c r="D163" s="3" t="s">
        <v>6</v>
      </c>
      <c r="E163" s="4"/>
      <c r="F163" s="4"/>
      <c r="G163" s="4"/>
      <c r="H163" s="4"/>
    </row>
    <row r="164" spans="1:8" x14ac:dyDescent="0.2">
      <c r="A164" s="1" t="str">
        <f>'Population Definitions'!$A$8</f>
        <v>Males 35-49</v>
      </c>
      <c r="B164" t="s">
        <v>20</v>
      </c>
      <c r="C164" s="4">
        <v>0.25</v>
      </c>
      <c r="D164" s="3" t="s">
        <v>6</v>
      </c>
      <c r="E164" s="4"/>
      <c r="F164" s="4"/>
      <c r="G164" s="4"/>
      <c r="H164" s="4"/>
    </row>
    <row r="165" spans="1:8" x14ac:dyDescent="0.2">
      <c r="A165" s="1" t="str">
        <f>'Population Definitions'!$A$9</f>
        <v>Females 35-49</v>
      </c>
      <c r="B165" t="s">
        <v>20</v>
      </c>
      <c r="C165" s="4">
        <v>0.25</v>
      </c>
      <c r="D165" s="3" t="s">
        <v>6</v>
      </c>
      <c r="E165" s="4"/>
      <c r="F165" s="4"/>
      <c r="G165" s="4"/>
      <c r="H165" s="4"/>
    </row>
    <row r="166" spans="1:8" x14ac:dyDescent="0.2">
      <c r="A166" s="1" t="str">
        <f>'Population Definitions'!$A$10</f>
        <v>Males 50+</v>
      </c>
      <c r="B166" t="s">
        <v>20</v>
      </c>
      <c r="C166" s="4">
        <v>0.25</v>
      </c>
      <c r="D166" s="3" t="s">
        <v>6</v>
      </c>
      <c r="E166" s="4"/>
      <c r="F166" s="4"/>
      <c r="G166" s="4"/>
      <c r="H166" s="4"/>
    </row>
    <row r="167" spans="1:8" x14ac:dyDescent="0.2">
      <c r="A167" s="1" t="str">
        <f>'Population Definitions'!$A$11</f>
        <v>Females 50+</v>
      </c>
      <c r="B167" t="s">
        <v>20</v>
      </c>
      <c r="C167" s="4">
        <v>0.25</v>
      </c>
      <c r="D167" s="3" t="s">
        <v>6</v>
      </c>
      <c r="E167" s="4"/>
      <c r="F167" s="4"/>
      <c r="G167" s="4"/>
      <c r="H167" s="4"/>
    </row>
    <row r="169" spans="1:8" x14ac:dyDescent="0.2">
      <c r="A169" s="1" t="s">
        <v>28</v>
      </c>
      <c r="B169" s="1" t="s">
        <v>3</v>
      </c>
      <c r="C169" s="1" t="s">
        <v>4</v>
      </c>
      <c r="D169" s="1"/>
      <c r="E169" s="1">
        <v>2016</v>
      </c>
      <c r="F169" s="1">
        <v>2017</v>
      </c>
      <c r="G169" s="1">
        <v>2018</v>
      </c>
      <c r="H169" s="1">
        <v>2019</v>
      </c>
    </row>
    <row r="170" spans="1:8" x14ac:dyDescent="0.2">
      <c r="A170" s="1" t="str">
        <f>'Population Definitions'!$A$2</f>
        <v>Males 0-14</v>
      </c>
      <c r="B170" t="s">
        <v>20</v>
      </c>
      <c r="C170" s="4">
        <f>0.053*2/3</f>
        <v>3.5333333333333335E-2</v>
      </c>
      <c r="D170" s="3" t="s">
        <v>6</v>
      </c>
      <c r="E170" s="4"/>
      <c r="F170" s="4"/>
      <c r="G170" s="4"/>
      <c r="H170" s="4"/>
    </row>
    <row r="171" spans="1:8" x14ac:dyDescent="0.2">
      <c r="A171" s="1" t="str">
        <f>'Population Definitions'!$A$3</f>
        <v>Females 0-14</v>
      </c>
      <c r="B171" t="s">
        <v>20</v>
      </c>
      <c r="C171" s="4">
        <f t="shared" ref="C171:C179" si="0">0.053*2/3</f>
        <v>3.5333333333333335E-2</v>
      </c>
      <c r="D171" s="3" t="s">
        <v>6</v>
      </c>
      <c r="E171" s="4"/>
      <c r="F171" s="4"/>
      <c r="G171" s="4"/>
      <c r="H171" s="4"/>
    </row>
    <row r="172" spans="1:8" x14ac:dyDescent="0.2">
      <c r="A172" s="1" t="str">
        <f>'Population Definitions'!$A$4</f>
        <v>Males 15-24</v>
      </c>
      <c r="B172" t="s">
        <v>20</v>
      </c>
      <c r="C172" s="4">
        <f t="shared" si="0"/>
        <v>3.5333333333333335E-2</v>
      </c>
      <c r="D172" s="3" t="s">
        <v>6</v>
      </c>
      <c r="E172" s="4"/>
      <c r="F172" s="4"/>
      <c r="G172" s="4"/>
      <c r="H172" s="4"/>
    </row>
    <row r="173" spans="1:8" x14ac:dyDescent="0.2">
      <c r="A173" s="1" t="str">
        <f>'Population Definitions'!$A$5</f>
        <v>Females 15-24</v>
      </c>
      <c r="B173" t="s">
        <v>20</v>
      </c>
      <c r="C173" s="4">
        <f t="shared" si="0"/>
        <v>3.5333333333333335E-2</v>
      </c>
      <c r="D173" s="3" t="s">
        <v>6</v>
      </c>
      <c r="E173" s="4"/>
      <c r="F173" s="4"/>
      <c r="G173" s="4"/>
      <c r="H173" s="4"/>
    </row>
    <row r="174" spans="1:8" x14ac:dyDescent="0.2">
      <c r="A174" s="1" t="str">
        <f>'Population Definitions'!$A$6</f>
        <v>Males 25-34</v>
      </c>
      <c r="B174" t="s">
        <v>20</v>
      </c>
      <c r="C174" s="4">
        <f t="shared" si="0"/>
        <v>3.5333333333333335E-2</v>
      </c>
      <c r="D174" s="3" t="s">
        <v>6</v>
      </c>
      <c r="E174" s="4"/>
      <c r="F174" s="4"/>
      <c r="G174" s="4"/>
      <c r="H174" s="4"/>
    </row>
    <row r="175" spans="1:8" x14ac:dyDescent="0.2">
      <c r="A175" s="1" t="str">
        <f>'Population Definitions'!$A$7</f>
        <v>Females 25-34</v>
      </c>
      <c r="B175" t="s">
        <v>20</v>
      </c>
      <c r="C175" s="4">
        <f t="shared" si="0"/>
        <v>3.5333333333333335E-2</v>
      </c>
      <c r="D175" s="3" t="s">
        <v>6</v>
      </c>
      <c r="E175" s="4"/>
      <c r="F175" s="4"/>
      <c r="G175" s="4"/>
      <c r="H175" s="4"/>
    </row>
    <row r="176" spans="1:8" x14ac:dyDescent="0.2">
      <c r="A176" s="1" t="str">
        <f>'Population Definitions'!$A$8</f>
        <v>Males 35-49</v>
      </c>
      <c r="B176" t="s">
        <v>20</v>
      </c>
      <c r="C176" s="4">
        <f t="shared" si="0"/>
        <v>3.5333333333333335E-2</v>
      </c>
      <c r="D176" s="3" t="s">
        <v>6</v>
      </c>
      <c r="E176" s="4"/>
      <c r="F176" s="4"/>
      <c r="G176" s="4"/>
      <c r="H176" s="4"/>
    </row>
    <row r="177" spans="1:8" x14ac:dyDescent="0.2">
      <c r="A177" s="1" t="str">
        <f>'Population Definitions'!$A$9</f>
        <v>Females 35-49</v>
      </c>
      <c r="B177" t="s">
        <v>20</v>
      </c>
      <c r="C177" s="4">
        <f t="shared" si="0"/>
        <v>3.5333333333333335E-2</v>
      </c>
      <c r="D177" s="3" t="s">
        <v>6</v>
      </c>
      <c r="E177" s="4"/>
      <c r="F177" s="4"/>
      <c r="G177" s="4"/>
      <c r="H177" s="4"/>
    </row>
    <row r="178" spans="1:8" x14ac:dyDescent="0.2">
      <c r="A178" s="1" t="str">
        <f>'Population Definitions'!$A$10</f>
        <v>Males 50+</v>
      </c>
      <c r="B178" t="s">
        <v>20</v>
      </c>
      <c r="C178" s="4">
        <f t="shared" si="0"/>
        <v>3.5333333333333335E-2</v>
      </c>
      <c r="D178" s="3" t="s">
        <v>6</v>
      </c>
      <c r="E178" s="4"/>
      <c r="F178" s="4"/>
      <c r="G178" s="4"/>
      <c r="H178" s="4"/>
    </row>
    <row r="179" spans="1:8" x14ac:dyDescent="0.2">
      <c r="A179" s="1" t="str">
        <f>'Population Definitions'!$A$11</f>
        <v>Females 50+</v>
      </c>
      <c r="B179" t="s">
        <v>20</v>
      </c>
      <c r="C179" s="4">
        <f t="shared" si="0"/>
        <v>3.5333333333333335E-2</v>
      </c>
      <c r="D179" s="3" t="s">
        <v>6</v>
      </c>
      <c r="E179" s="4"/>
      <c r="F179" s="4"/>
      <c r="G179" s="4"/>
      <c r="H179" s="4"/>
    </row>
    <row r="181" spans="1:8" x14ac:dyDescent="0.2">
      <c r="A181" s="1" t="s">
        <v>29</v>
      </c>
      <c r="B181" s="1" t="s">
        <v>3</v>
      </c>
      <c r="C181" s="1" t="s">
        <v>4</v>
      </c>
      <c r="D181" s="1"/>
      <c r="E181" s="1">
        <v>2016</v>
      </c>
      <c r="F181" s="1">
        <v>2017</v>
      </c>
      <c r="G181" s="1">
        <v>2018</v>
      </c>
      <c r="H181" s="1">
        <v>2019</v>
      </c>
    </row>
    <row r="182" spans="1:8" x14ac:dyDescent="0.2">
      <c r="A182" s="1" t="str">
        <f>'Population Definitions'!$A$2</f>
        <v>Males 0-14</v>
      </c>
      <c r="B182" t="s">
        <v>20</v>
      </c>
      <c r="C182" s="4">
        <f>C170*0.4878</f>
        <v>1.72356E-2</v>
      </c>
      <c r="D182" s="3" t="s">
        <v>6</v>
      </c>
      <c r="E182" s="4"/>
      <c r="F182" s="4"/>
      <c r="G182" s="4"/>
      <c r="H182" s="4"/>
    </row>
    <row r="183" spans="1:8" x14ac:dyDescent="0.2">
      <c r="A183" s="1" t="str">
        <f>'Population Definitions'!$A$3</f>
        <v>Females 0-14</v>
      </c>
      <c r="B183" t="s">
        <v>20</v>
      </c>
      <c r="C183" s="4">
        <f t="shared" ref="C183:C191" si="1">C171*0.4878</f>
        <v>1.72356E-2</v>
      </c>
      <c r="D183" s="3" t="s">
        <v>6</v>
      </c>
      <c r="E183" s="4"/>
      <c r="F183" s="4"/>
      <c r="G183" s="4"/>
      <c r="H183" s="4"/>
    </row>
    <row r="184" spans="1:8" x14ac:dyDescent="0.2">
      <c r="A184" s="1" t="str">
        <f>'Population Definitions'!$A$4</f>
        <v>Males 15-24</v>
      </c>
      <c r="B184" t="s">
        <v>20</v>
      </c>
      <c r="C184" s="4">
        <f t="shared" si="1"/>
        <v>1.72356E-2</v>
      </c>
      <c r="D184" s="3" t="s">
        <v>6</v>
      </c>
      <c r="E184" s="4"/>
      <c r="F184" s="4"/>
      <c r="G184" s="4"/>
      <c r="H184" s="4"/>
    </row>
    <row r="185" spans="1:8" x14ac:dyDescent="0.2">
      <c r="A185" s="1" t="str">
        <f>'Population Definitions'!$A$5</f>
        <v>Females 15-24</v>
      </c>
      <c r="B185" t="s">
        <v>20</v>
      </c>
      <c r="C185" s="4">
        <f t="shared" si="1"/>
        <v>1.72356E-2</v>
      </c>
      <c r="D185" s="3" t="s">
        <v>6</v>
      </c>
      <c r="E185" s="4"/>
      <c r="F185" s="4"/>
      <c r="G185" s="4"/>
      <c r="H185" s="4"/>
    </row>
    <row r="186" spans="1:8" x14ac:dyDescent="0.2">
      <c r="A186" s="1" t="str">
        <f>'Population Definitions'!$A$6</f>
        <v>Males 25-34</v>
      </c>
      <c r="B186" t="s">
        <v>20</v>
      </c>
      <c r="C186" s="4">
        <f t="shared" si="1"/>
        <v>1.72356E-2</v>
      </c>
      <c r="D186" s="3" t="s">
        <v>6</v>
      </c>
      <c r="E186" s="4"/>
      <c r="F186" s="4"/>
      <c r="G186" s="4"/>
      <c r="H186" s="4"/>
    </row>
    <row r="187" spans="1:8" x14ac:dyDescent="0.2">
      <c r="A187" s="1" t="str">
        <f>'Population Definitions'!$A$7</f>
        <v>Females 25-34</v>
      </c>
      <c r="B187" t="s">
        <v>20</v>
      </c>
      <c r="C187" s="4">
        <f t="shared" si="1"/>
        <v>1.72356E-2</v>
      </c>
      <c r="D187" s="3" t="s">
        <v>6</v>
      </c>
      <c r="E187" s="4"/>
      <c r="F187" s="4"/>
      <c r="G187" s="4"/>
      <c r="H187" s="4"/>
    </row>
    <row r="188" spans="1:8" x14ac:dyDescent="0.2">
      <c r="A188" s="1" t="str">
        <f>'Population Definitions'!$A$8</f>
        <v>Males 35-49</v>
      </c>
      <c r="B188" t="s">
        <v>20</v>
      </c>
      <c r="C188" s="4">
        <f t="shared" si="1"/>
        <v>1.72356E-2</v>
      </c>
      <c r="D188" s="3" t="s">
        <v>6</v>
      </c>
      <c r="E188" s="4"/>
      <c r="F188" s="4"/>
      <c r="G188" s="4"/>
      <c r="H188" s="4"/>
    </row>
    <row r="189" spans="1:8" x14ac:dyDescent="0.2">
      <c r="A189" s="1" t="str">
        <f>'Population Definitions'!$A$9</f>
        <v>Females 35-49</v>
      </c>
      <c r="B189" t="s">
        <v>20</v>
      </c>
      <c r="C189" s="4">
        <f t="shared" si="1"/>
        <v>1.72356E-2</v>
      </c>
      <c r="D189" s="3" t="s">
        <v>6</v>
      </c>
      <c r="E189" s="4"/>
      <c r="F189" s="4"/>
      <c r="G189" s="4"/>
      <c r="H189" s="4"/>
    </row>
    <row r="190" spans="1:8" x14ac:dyDescent="0.2">
      <c r="A190" s="1" t="str">
        <f>'Population Definitions'!$A$10</f>
        <v>Males 50+</v>
      </c>
      <c r="B190" t="s">
        <v>20</v>
      </c>
      <c r="C190" s="4">
        <f t="shared" si="1"/>
        <v>1.72356E-2</v>
      </c>
      <c r="D190" s="3" t="s">
        <v>6</v>
      </c>
      <c r="E190" s="4"/>
      <c r="F190" s="4"/>
      <c r="G190" s="4"/>
      <c r="H190" s="4"/>
    </row>
    <row r="191" spans="1:8" x14ac:dyDescent="0.2">
      <c r="A191" s="1" t="str">
        <f>'Population Definitions'!$A$11</f>
        <v>Females 50+</v>
      </c>
      <c r="B191" t="s">
        <v>20</v>
      </c>
      <c r="C191" s="4">
        <f t="shared" si="1"/>
        <v>1.72356E-2</v>
      </c>
      <c r="D191" s="3" t="s">
        <v>6</v>
      </c>
      <c r="E191" s="4"/>
      <c r="F191" s="4"/>
      <c r="G191" s="4"/>
      <c r="H191" s="4"/>
    </row>
    <row r="193" spans="1:8" x14ac:dyDescent="0.2">
      <c r="A193" s="1" t="s">
        <v>30</v>
      </c>
      <c r="B193" s="1" t="s">
        <v>3</v>
      </c>
      <c r="C193" s="1" t="s">
        <v>4</v>
      </c>
      <c r="D193" s="1"/>
      <c r="E193" s="1">
        <v>2016</v>
      </c>
      <c r="F193" s="1">
        <v>2017</v>
      </c>
      <c r="G193" s="1">
        <v>2018</v>
      </c>
      <c r="H193" s="1">
        <v>2019</v>
      </c>
    </row>
    <row r="194" spans="1:8" x14ac:dyDescent="0.2">
      <c r="A194" s="1" t="str">
        <f>'Population Definitions'!$A$2</f>
        <v>Males 0-14</v>
      </c>
      <c r="B194" t="s">
        <v>20</v>
      </c>
      <c r="C194" s="4">
        <f>C170*0.23</f>
        <v>8.1266666666666675E-3</v>
      </c>
      <c r="D194" s="3" t="s">
        <v>6</v>
      </c>
      <c r="E194" s="4"/>
      <c r="F194" s="4"/>
      <c r="G194" s="4"/>
      <c r="H194" s="4"/>
    </row>
    <row r="195" spans="1:8" x14ac:dyDescent="0.2">
      <c r="A195" s="1" t="str">
        <f>'Population Definitions'!$A$3</f>
        <v>Females 0-14</v>
      </c>
      <c r="B195" t="s">
        <v>20</v>
      </c>
      <c r="C195" s="4">
        <f t="shared" ref="C195:C203" si="2">C171*0.23</f>
        <v>8.1266666666666675E-3</v>
      </c>
      <c r="D195" s="3" t="s">
        <v>6</v>
      </c>
      <c r="E195" s="4"/>
      <c r="F195" s="4"/>
      <c r="G195" s="4"/>
      <c r="H195" s="4"/>
    </row>
    <row r="196" spans="1:8" x14ac:dyDescent="0.2">
      <c r="A196" s="1" t="str">
        <f>'Population Definitions'!$A$4</f>
        <v>Males 15-24</v>
      </c>
      <c r="B196" t="s">
        <v>20</v>
      </c>
      <c r="C196" s="4">
        <f t="shared" si="2"/>
        <v>8.1266666666666675E-3</v>
      </c>
      <c r="D196" s="3" t="s">
        <v>6</v>
      </c>
      <c r="E196" s="4"/>
      <c r="F196" s="4"/>
      <c r="G196" s="4"/>
      <c r="H196" s="4"/>
    </row>
    <row r="197" spans="1:8" x14ac:dyDescent="0.2">
      <c r="A197" s="1" t="str">
        <f>'Population Definitions'!$A$5</f>
        <v>Females 15-24</v>
      </c>
      <c r="B197" t="s">
        <v>20</v>
      </c>
      <c r="C197" s="4">
        <f t="shared" si="2"/>
        <v>8.1266666666666675E-3</v>
      </c>
      <c r="D197" s="3" t="s">
        <v>6</v>
      </c>
      <c r="E197" s="4"/>
      <c r="F197" s="4"/>
      <c r="G197" s="4"/>
      <c r="H197" s="4"/>
    </row>
    <row r="198" spans="1:8" x14ac:dyDescent="0.2">
      <c r="A198" s="1" t="str">
        <f>'Population Definitions'!$A$6</f>
        <v>Males 25-34</v>
      </c>
      <c r="B198" t="s">
        <v>20</v>
      </c>
      <c r="C198" s="4">
        <f t="shared" si="2"/>
        <v>8.1266666666666675E-3</v>
      </c>
      <c r="D198" s="3" t="s">
        <v>6</v>
      </c>
      <c r="E198" s="4"/>
      <c r="F198" s="4"/>
      <c r="G198" s="4"/>
      <c r="H198" s="4"/>
    </row>
    <row r="199" spans="1:8" x14ac:dyDescent="0.2">
      <c r="A199" s="1" t="str">
        <f>'Population Definitions'!$A$7</f>
        <v>Females 25-34</v>
      </c>
      <c r="B199" t="s">
        <v>20</v>
      </c>
      <c r="C199" s="4">
        <f t="shared" si="2"/>
        <v>8.1266666666666675E-3</v>
      </c>
      <c r="D199" s="3" t="s">
        <v>6</v>
      </c>
      <c r="E199" s="4"/>
      <c r="F199" s="4"/>
      <c r="G199" s="4"/>
      <c r="H199" s="4"/>
    </row>
    <row r="200" spans="1:8" x14ac:dyDescent="0.2">
      <c r="A200" s="1" t="str">
        <f>'Population Definitions'!$A$8</f>
        <v>Males 35-49</v>
      </c>
      <c r="B200" t="s">
        <v>20</v>
      </c>
      <c r="C200" s="4">
        <f t="shared" si="2"/>
        <v>8.1266666666666675E-3</v>
      </c>
      <c r="D200" s="3" t="s">
        <v>6</v>
      </c>
      <c r="E200" s="4"/>
      <c r="F200" s="4"/>
      <c r="G200" s="4"/>
      <c r="H200" s="4"/>
    </row>
    <row r="201" spans="1:8" x14ac:dyDescent="0.2">
      <c r="A201" s="1" t="str">
        <f>'Population Definitions'!$A$9</f>
        <v>Females 35-49</v>
      </c>
      <c r="B201" t="s">
        <v>20</v>
      </c>
      <c r="C201" s="4">
        <f t="shared" si="2"/>
        <v>8.1266666666666675E-3</v>
      </c>
      <c r="D201" s="3" t="s">
        <v>6</v>
      </c>
      <c r="E201" s="4"/>
      <c r="F201" s="4"/>
      <c r="G201" s="4"/>
      <c r="H201" s="4"/>
    </row>
    <row r="202" spans="1:8" x14ac:dyDescent="0.2">
      <c r="A202" s="1" t="str">
        <f>'Population Definitions'!$A$10</f>
        <v>Males 50+</v>
      </c>
      <c r="B202" t="s">
        <v>20</v>
      </c>
      <c r="C202" s="4">
        <f t="shared" si="2"/>
        <v>8.1266666666666675E-3</v>
      </c>
      <c r="D202" s="3" t="s">
        <v>6</v>
      </c>
      <c r="E202" s="4"/>
      <c r="F202" s="4"/>
      <c r="G202" s="4"/>
      <c r="H202" s="4"/>
    </row>
    <row r="203" spans="1:8" x14ac:dyDescent="0.2">
      <c r="A203" s="1" t="str">
        <f>'Population Definitions'!$A$11</f>
        <v>Females 50+</v>
      </c>
      <c r="B203" t="s">
        <v>20</v>
      </c>
      <c r="C203" s="4">
        <f t="shared" si="2"/>
        <v>8.1266666666666675E-3</v>
      </c>
      <c r="D203" s="3" t="s">
        <v>6</v>
      </c>
      <c r="E203" s="4"/>
      <c r="F203" s="4"/>
      <c r="G203" s="4"/>
      <c r="H203" s="4"/>
    </row>
    <row r="205" spans="1:8" x14ac:dyDescent="0.2">
      <c r="A205" s="1" t="s">
        <v>31</v>
      </c>
      <c r="B205" s="1" t="s">
        <v>3</v>
      </c>
      <c r="C205" s="1" t="s">
        <v>4</v>
      </c>
      <c r="D205" s="1"/>
      <c r="E205" s="1">
        <v>2016</v>
      </c>
      <c r="F205" s="1">
        <v>2017</v>
      </c>
      <c r="G205" s="1">
        <v>2018</v>
      </c>
      <c r="H205" s="1">
        <v>2019</v>
      </c>
    </row>
    <row r="206" spans="1:8" x14ac:dyDescent="0.2">
      <c r="A206" s="1" t="str">
        <f>'Population Definitions'!$A$2</f>
        <v>Males 0-14</v>
      </c>
      <c r="B206" t="s">
        <v>20</v>
      </c>
      <c r="C206" s="4">
        <v>0.01</v>
      </c>
      <c r="D206" s="3" t="s">
        <v>6</v>
      </c>
      <c r="E206" s="4"/>
      <c r="F206" s="4"/>
      <c r="G206" s="4"/>
      <c r="H206" s="4"/>
    </row>
    <row r="207" spans="1:8" x14ac:dyDescent="0.2">
      <c r="A207" s="1" t="str">
        <f>'Population Definitions'!$A$3</f>
        <v>Females 0-14</v>
      </c>
      <c r="B207" t="s">
        <v>20</v>
      </c>
      <c r="C207" s="4">
        <v>0.01</v>
      </c>
      <c r="D207" s="3" t="s">
        <v>6</v>
      </c>
      <c r="E207" s="4"/>
      <c r="F207" s="4"/>
      <c r="G207" s="4"/>
      <c r="H207" s="4"/>
    </row>
    <row r="208" spans="1:8" x14ac:dyDescent="0.2">
      <c r="A208" s="1" t="str">
        <f>'Population Definitions'!$A$4</f>
        <v>Males 15-24</v>
      </c>
      <c r="B208" t="s">
        <v>20</v>
      </c>
      <c r="C208" s="4">
        <v>0.01</v>
      </c>
      <c r="D208" s="3" t="s">
        <v>6</v>
      </c>
      <c r="E208" s="4"/>
      <c r="F208" s="4"/>
      <c r="G208" s="4"/>
      <c r="H208" s="4"/>
    </row>
    <row r="209" spans="1:8" x14ac:dyDescent="0.2">
      <c r="A209" s="1" t="str">
        <f>'Population Definitions'!$A$5</f>
        <v>Females 15-24</v>
      </c>
      <c r="B209" t="s">
        <v>20</v>
      </c>
      <c r="C209" s="4">
        <v>0.01</v>
      </c>
      <c r="D209" s="3" t="s">
        <v>6</v>
      </c>
      <c r="E209" s="4"/>
      <c r="F209" s="4"/>
      <c r="G209" s="4"/>
      <c r="H209" s="4"/>
    </row>
    <row r="210" spans="1:8" x14ac:dyDescent="0.2">
      <c r="A210" s="1" t="str">
        <f>'Population Definitions'!$A$6</f>
        <v>Males 25-34</v>
      </c>
      <c r="B210" t="s">
        <v>20</v>
      </c>
      <c r="C210" s="4">
        <v>0.01</v>
      </c>
      <c r="D210" s="3" t="s">
        <v>6</v>
      </c>
      <c r="E210" s="4"/>
      <c r="F210" s="4"/>
      <c r="G210" s="4"/>
      <c r="H210" s="4"/>
    </row>
    <row r="211" spans="1:8" x14ac:dyDescent="0.2">
      <c r="A211" s="1" t="str">
        <f>'Population Definitions'!$A$7</f>
        <v>Females 25-34</v>
      </c>
      <c r="B211" t="s">
        <v>20</v>
      </c>
      <c r="C211" s="4">
        <v>0.01</v>
      </c>
      <c r="D211" s="3" t="s">
        <v>6</v>
      </c>
      <c r="E211" s="4"/>
      <c r="F211" s="4"/>
      <c r="G211" s="4"/>
      <c r="H211" s="4"/>
    </row>
    <row r="212" spans="1:8" x14ac:dyDescent="0.2">
      <c r="A212" s="1" t="str">
        <f>'Population Definitions'!$A$8</f>
        <v>Males 35-49</v>
      </c>
      <c r="B212" t="s">
        <v>20</v>
      </c>
      <c r="C212" s="4">
        <v>0.01</v>
      </c>
      <c r="D212" s="3" t="s">
        <v>6</v>
      </c>
      <c r="E212" s="4"/>
      <c r="F212" s="4"/>
      <c r="G212" s="4"/>
      <c r="H212" s="4"/>
    </row>
    <row r="213" spans="1:8" x14ac:dyDescent="0.2">
      <c r="A213" s="1" t="str">
        <f>'Population Definitions'!$A$9</f>
        <v>Females 35-49</v>
      </c>
      <c r="B213" t="s">
        <v>20</v>
      </c>
      <c r="C213" s="4">
        <v>0.01</v>
      </c>
      <c r="D213" s="3" t="s">
        <v>6</v>
      </c>
      <c r="E213" s="4"/>
      <c r="F213" s="4"/>
      <c r="G213" s="4"/>
      <c r="H213" s="4"/>
    </row>
    <row r="214" spans="1:8" x14ac:dyDescent="0.2">
      <c r="A214" s="1" t="str">
        <f>'Population Definitions'!$A$10</f>
        <v>Males 50+</v>
      </c>
      <c r="B214" t="s">
        <v>20</v>
      </c>
      <c r="C214" s="4">
        <v>1.4999999999999999E-2</v>
      </c>
      <c r="D214" s="3" t="s">
        <v>6</v>
      </c>
      <c r="E214" s="4"/>
      <c r="F214" s="4"/>
      <c r="G214" s="4"/>
      <c r="H214" s="4"/>
    </row>
    <row r="215" spans="1:8" x14ac:dyDescent="0.2">
      <c r="A215" s="1" t="str">
        <f>'Population Definitions'!$A$11</f>
        <v>Females 50+</v>
      </c>
      <c r="B215" t="s">
        <v>20</v>
      </c>
      <c r="C215" s="4">
        <v>1.4999999999999999E-2</v>
      </c>
      <c r="D215" s="3" t="s">
        <v>6</v>
      </c>
      <c r="E215" s="4"/>
      <c r="F215" s="4"/>
      <c r="G215" s="4"/>
      <c r="H215" s="4"/>
    </row>
    <row r="217" spans="1:8" x14ac:dyDescent="0.2">
      <c r="A217" s="1" t="s">
        <v>47</v>
      </c>
      <c r="B217" s="1" t="s">
        <v>3</v>
      </c>
      <c r="C217" s="1" t="s">
        <v>4</v>
      </c>
      <c r="D217" s="1"/>
      <c r="E217" s="1">
        <v>2016</v>
      </c>
      <c r="F217" s="1">
        <v>2017</v>
      </c>
      <c r="G217" s="1">
        <v>2018</v>
      </c>
      <c r="H217" s="1">
        <v>2019</v>
      </c>
    </row>
    <row r="218" spans="1:8" x14ac:dyDescent="0.2">
      <c r="A218" s="1" t="str">
        <f>'Population Definitions'!$A$2</f>
        <v>Males 0-14</v>
      </c>
      <c r="B218" t="s">
        <v>5</v>
      </c>
      <c r="C218" s="4"/>
      <c r="D218" s="3" t="s">
        <v>6</v>
      </c>
      <c r="E218" s="4">
        <f>ROUND(110000*Stocks!E14/SUM(Stocks!$E$14:$E$23),0)</f>
        <v>2935</v>
      </c>
      <c r="F218" s="4"/>
      <c r="G218" s="4"/>
      <c r="H218" s="4"/>
    </row>
    <row r="219" spans="1:8" x14ac:dyDescent="0.2">
      <c r="A219" s="1" t="str">
        <f>'Population Definitions'!$A$3</f>
        <v>Females 0-14</v>
      </c>
      <c r="B219" t="s">
        <v>5</v>
      </c>
      <c r="C219" s="4"/>
      <c r="D219" s="3" t="s">
        <v>6</v>
      </c>
      <c r="E219" s="4">
        <f>ROUND(110000*Stocks!E15/SUM(Stocks!$E$14:$E$23),0)</f>
        <v>5106</v>
      </c>
      <c r="F219" s="4"/>
      <c r="G219" s="4"/>
      <c r="H219" s="4"/>
    </row>
    <row r="220" spans="1:8" x14ac:dyDescent="0.2">
      <c r="A220" s="1" t="str">
        <f>'Population Definitions'!$A$4</f>
        <v>Males 15-24</v>
      </c>
      <c r="B220" t="s">
        <v>5</v>
      </c>
      <c r="C220" s="4"/>
      <c r="D220" s="3" t="s">
        <v>6</v>
      </c>
      <c r="E220" s="4">
        <f>ROUND(110000*Stocks!E16/SUM(Stocks!$E$14:$E$23),0)</f>
        <v>3004</v>
      </c>
      <c r="F220" s="4"/>
      <c r="G220" s="4"/>
      <c r="H220" s="4"/>
    </row>
    <row r="221" spans="1:8" x14ac:dyDescent="0.2">
      <c r="A221" s="1" t="str">
        <f>'Population Definitions'!$A$5</f>
        <v>Females 15-24</v>
      </c>
      <c r="B221" t="s">
        <v>5</v>
      </c>
      <c r="C221" s="4"/>
      <c r="D221" s="3" t="s">
        <v>6</v>
      </c>
      <c r="E221" s="4">
        <f>ROUND(110000*Stocks!E17/SUM(Stocks!$E$14:$E$23),0)</f>
        <v>10139</v>
      </c>
      <c r="F221" s="4"/>
      <c r="G221" s="4"/>
      <c r="H221" s="4"/>
    </row>
    <row r="222" spans="1:8" x14ac:dyDescent="0.2">
      <c r="A222" s="1" t="str">
        <f>'Population Definitions'!$A$6</f>
        <v>Males 25-34</v>
      </c>
      <c r="B222" t="s">
        <v>5</v>
      </c>
      <c r="C222" s="4"/>
      <c r="D222" s="3" t="s">
        <v>6</v>
      </c>
      <c r="E222" s="4">
        <f>ROUND(110000*Stocks!E18/SUM(Stocks!$E$14:$E$23),0)</f>
        <v>15522</v>
      </c>
      <c r="F222" s="4"/>
      <c r="G222" s="4"/>
      <c r="H222" s="4"/>
    </row>
    <row r="223" spans="1:8" x14ac:dyDescent="0.2">
      <c r="A223" s="1" t="str">
        <f>'Population Definitions'!$A$7</f>
        <v>Females 25-34</v>
      </c>
      <c r="B223" t="s">
        <v>5</v>
      </c>
      <c r="C223" s="4"/>
      <c r="D223" s="3" t="s">
        <v>6</v>
      </c>
      <c r="E223" s="4">
        <f>ROUND(110000*Stocks!E19/SUM(Stocks!$E$14:$E$23),0)</f>
        <v>24648</v>
      </c>
      <c r="F223" s="4"/>
      <c r="G223" s="4"/>
      <c r="H223" s="4"/>
    </row>
    <row r="224" spans="1:8" x14ac:dyDescent="0.2">
      <c r="A224" s="1" t="str">
        <f>'Population Definitions'!$A$8</f>
        <v>Males 35-49</v>
      </c>
      <c r="B224" t="s">
        <v>5</v>
      </c>
      <c r="C224" s="4"/>
      <c r="D224" s="3" t="s">
        <v>6</v>
      </c>
      <c r="E224" s="4">
        <f>ROUND(110000*Stocks!E20/SUM(Stocks!$E$14:$E$23),0)</f>
        <v>15348</v>
      </c>
      <c r="F224" s="4"/>
      <c r="G224" s="4"/>
      <c r="H224" s="4"/>
    </row>
    <row r="225" spans="1:8" x14ac:dyDescent="0.2">
      <c r="A225" s="1" t="str">
        <f>'Population Definitions'!$A$9</f>
        <v>Females 35-49</v>
      </c>
      <c r="B225" t="s">
        <v>5</v>
      </c>
      <c r="C225" s="4"/>
      <c r="D225" s="3" t="s">
        <v>6</v>
      </c>
      <c r="E225" s="4">
        <f>ROUND(110000*Stocks!E21/SUM(Stocks!$E$14:$E$23),0)</f>
        <v>22093</v>
      </c>
      <c r="F225" s="4"/>
      <c r="G225" s="4"/>
      <c r="H225" s="4"/>
    </row>
    <row r="226" spans="1:8" x14ac:dyDescent="0.2">
      <c r="A226" s="1" t="str">
        <f>'Population Definitions'!$A$10</f>
        <v>Males 50+</v>
      </c>
      <c r="B226" t="s">
        <v>5</v>
      </c>
      <c r="C226" s="4"/>
      <c r="D226" s="3" t="s">
        <v>6</v>
      </c>
      <c r="E226" s="4">
        <f>ROUND(110000*Stocks!E22/SUM(Stocks!$E$14:$E$23),0)</f>
        <v>4752</v>
      </c>
      <c r="F226" s="4"/>
      <c r="G226" s="4"/>
      <c r="H226" s="4"/>
    </row>
    <row r="227" spans="1:8" x14ac:dyDescent="0.2">
      <c r="A227" s="1" t="str">
        <f>'Population Definitions'!$A$11</f>
        <v>Females 50+</v>
      </c>
      <c r="B227" t="s">
        <v>5</v>
      </c>
      <c r="C227" s="4"/>
      <c r="D227" s="3" t="s">
        <v>6</v>
      </c>
      <c r="E227" s="4">
        <f>ROUND(110000*Stocks!E23/SUM(Stocks!$E$14:$E$23),0)</f>
        <v>6453</v>
      </c>
      <c r="F227" s="4"/>
      <c r="G227" s="4"/>
      <c r="H227" s="4"/>
    </row>
  </sheetData>
  <conditionalFormatting sqref="C10">
    <cfRule type="expression" dxfId="459" priority="251">
      <formula>COUNTIF(E10:H10,"&lt;&gt;" &amp; "")&gt;0</formula>
    </cfRule>
    <cfRule type="expression" dxfId="458" priority="252">
      <formula>AND(COUNTIF(E10:H10,"&lt;&gt;" &amp; "")&gt;0,NOT(ISBLANK(C10)))</formula>
    </cfRule>
  </conditionalFormatting>
  <conditionalFormatting sqref="C100">
    <cfRule type="expression" dxfId="457" priority="399">
      <formula>COUNTIF(E100:H100,"&lt;&gt;" &amp; "")&gt;0</formula>
    </cfRule>
    <cfRule type="expression" dxfId="456" priority="400">
      <formula>AND(COUNTIF(E100:H100,"&lt;&gt;" &amp; "")&gt;0,NOT(ISBLANK(C100)))</formula>
    </cfRule>
  </conditionalFormatting>
  <conditionalFormatting sqref="C101">
    <cfRule type="expression" dxfId="455" priority="401">
      <formula>COUNTIF(E101:H101,"&lt;&gt;" &amp; "")&gt;0</formula>
    </cfRule>
    <cfRule type="expression" dxfId="454" priority="402">
      <formula>AND(COUNTIF(E101:H101,"&lt;&gt;" &amp; "")&gt;0,NOT(ISBLANK(C101)))</formula>
    </cfRule>
  </conditionalFormatting>
  <conditionalFormatting sqref="C102">
    <cfRule type="expression" dxfId="453" priority="403">
      <formula>COUNTIF(E102:H102,"&lt;&gt;" &amp; "")&gt;0</formula>
    </cfRule>
    <cfRule type="expression" dxfId="452" priority="404">
      <formula>AND(COUNTIF(E102:H102,"&lt;&gt;" &amp; "")&gt;0,NOT(ISBLANK(C102)))</formula>
    </cfRule>
  </conditionalFormatting>
  <conditionalFormatting sqref="C103">
    <cfRule type="expression" dxfId="451" priority="405">
      <formula>COUNTIF(E103:H103,"&lt;&gt;" &amp; "")&gt;0</formula>
    </cfRule>
    <cfRule type="expression" dxfId="450" priority="406">
      <formula>AND(COUNTIF(E103:H103,"&lt;&gt;" &amp; "")&gt;0,NOT(ISBLANK(C103)))</formula>
    </cfRule>
  </conditionalFormatting>
  <conditionalFormatting sqref="C104">
    <cfRule type="expression" dxfId="449" priority="407">
      <formula>COUNTIF(E104:H104,"&lt;&gt;" &amp; "")&gt;0</formula>
    </cfRule>
    <cfRule type="expression" dxfId="448" priority="408">
      <formula>AND(COUNTIF(E104:H104,"&lt;&gt;" &amp; "")&gt;0,NOT(ISBLANK(C104)))</formula>
    </cfRule>
  </conditionalFormatting>
  <conditionalFormatting sqref="C105">
    <cfRule type="expression" dxfId="447" priority="409">
      <formula>COUNTIF(E105:H105,"&lt;&gt;" &amp; "")&gt;0</formula>
    </cfRule>
    <cfRule type="expression" dxfId="446" priority="410">
      <formula>AND(COUNTIF(E105:H105,"&lt;&gt;" &amp; "")&gt;0,NOT(ISBLANK(C105)))</formula>
    </cfRule>
  </conditionalFormatting>
  <conditionalFormatting sqref="C106">
    <cfRule type="expression" dxfId="445" priority="411">
      <formula>COUNTIF(E106:H106,"&lt;&gt;" &amp; "")&gt;0</formula>
    </cfRule>
    <cfRule type="expression" dxfId="444" priority="412">
      <formula>AND(COUNTIF(E106:H106,"&lt;&gt;" &amp; "")&gt;0,NOT(ISBLANK(C106)))</formula>
    </cfRule>
  </conditionalFormatting>
  <conditionalFormatting sqref="C107">
    <cfRule type="expression" dxfId="443" priority="413">
      <formula>COUNTIF(E107:H107,"&lt;&gt;" &amp; "")&gt;0</formula>
    </cfRule>
    <cfRule type="expression" dxfId="442" priority="414">
      <formula>AND(COUNTIF(E107:H107,"&lt;&gt;" &amp; "")&gt;0,NOT(ISBLANK(C107)))</formula>
    </cfRule>
  </conditionalFormatting>
  <conditionalFormatting sqref="C11">
    <cfRule type="expression" dxfId="441" priority="253">
      <formula>COUNTIF(E11:H11,"&lt;&gt;" &amp; "")&gt;0</formula>
    </cfRule>
    <cfRule type="expression" dxfId="440" priority="254">
      <formula>AND(COUNTIF(E11:H11,"&lt;&gt;" &amp; "")&gt;0,NOT(ISBLANK(C11)))</formula>
    </cfRule>
  </conditionalFormatting>
  <conditionalFormatting sqref="C146:C155">
    <cfRule type="expression" dxfId="439" priority="415">
      <formula>COUNTIF(E146:H146,"&lt;&gt;" &amp; "")&gt;0</formula>
    </cfRule>
    <cfRule type="expression" dxfId="438" priority="416">
      <formula>AND(COUNTIF(E146:H146,"&lt;&gt;" &amp; "")&gt;0,NOT(ISBLANK(C146)))</formula>
    </cfRule>
  </conditionalFormatting>
  <conditionalFormatting sqref="C147">
    <cfRule type="expression" dxfId="437" priority="417">
      <formula>COUNTIF(E147:H147,"&lt;&gt;" &amp; "")&gt;0</formula>
    </cfRule>
    <cfRule type="expression" dxfId="436" priority="418">
      <formula>AND(COUNTIF(E147:H147,"&lt;&gt;" &amp; "")&gt;0,NOT(ISBLANK(C147)))</formula>
    </cfRule>
  </conditionalFormatting>
  <conditionalFormatting sqref="C148">
    <cfRule type="expression" dxfId="435" priority="419">
      <formula>COUNTIF(E148:H148,"&lt;&gt;" &amp; "")&gt;0</formula>
    </cfRule>
    <cfRule type="expression" dxfId="434" priority="420">
      <formula>AND(COUNTIF(E148:H148,"&lt;&gt;" &amp; "")&gt;0,NOT(ISBLANK(C148)))</formula>
    </cfRule>
  </conditionalFormatting>
  <conditionalFormatting sqref="C149">
    <cfRule type="expression" dxfId="433" priority="421">
      <formula>COUNTIF(E149:H149,"&lt;&gt;" &amp; "")&gt;0</formula>
    </cfRule>
    <cfRule type="expression" dxfId="432" priority="422">
      <formula>AND(COUNTIF(E149:H149,"&lt;&gt;" &amp; "")&gt;0,NOT(ISBLANK(C149)))</formula>
    </cfRule>
  </conditionalFormatting>
  <conditionalFormatting sqref="C150">
    <cfRule type="expression" dxfId="431" priority="423">
      <formula>COUNTIF(E150:H150,"&lt;&gt;" &amp; "")&gt;0</formula>
    </cfRule>
    <cfRule type="expression" dxfId="430" priority="424">
      <formula>AND(COUNTIF(E150:H150,"&lt;&gt;" &amp; "")&gt;0,NOT(ISBLANK(C150)))</formula>
    </cfRule>
  </conditionalFormatting>
  <conditionalFormatting sqref="C151">
    <cfRule type="expression" dxfId="429" priority="425">
      <formula>COUNTIF(E151:H151,"&lt;&gt;" &amp; "")&gt;0</formula>
    </cfRule>
    <cfRule type="expression" dxfId="428" priority="426">
      <formula>AND(COUNTIF(E151:H151,"&lt;&gt;" &amp; "")&gt;0,NOT(ISBLANK(C151)))</formula>
    </cfRule>
  </conditionalFormatting>
  <conditionalFormatting sqref="C152">
    <cfRule type="expression" dxfId="427" priority="427">
      <formula>COUNTIF(E152:H152,"&lt;&gt;" &amp; "")&gt;0</formula>
    </cfRule>
    <cfRule type="expression" dxfId="426" priority="428">
      <formula>AND(COUNTIF(E152:H152,"&lt;&gt;" &amp; "")&gt;0,NOT(ISBLANK(C152)))</formula>
    </cfRule>
  </conditionalFormatting>
  <conditionalFormatting sqref="C153">
    <cfRule type="expression" dxfId="425" priority="429">
      <formula>COUNTIF(E153:H153,"&lt;&gt;" &amp; "")&gt;0</formula>
    </cfRule>
    <cfRule type="expression" dxfId="424" priority="430">
      <formula>AND(COUNTIF(E153:H153,"&lt;&gt;" &amp; "")&gt;0,NOT(ISBLANK(C153)))</formula>
    </cfRule>
  </conditionalFormatting>
  <conditionalFormatting sqref="C154">
    <cfRule type="expression" dxfId="423" priority="431">
      <formula>COUNTIF(E154:H154,"&lt;&gt;" &amp; "")&gt;0</formula>
    </cfRule>
    <cfRule type="expression" dxfId="422" priority="432">
      <formula>AND(COUNTIF(E154:H154,"&lt;&gt;" &amp; "")&gt;0,NOT(ISBLANK(C154)))</formula>
    </cfRule>
  </conditionalFormatting>
  <conditionalFormatting sqref="C155">
    <cfRule type="expression" dxfId="421" priority="433">
      <formula>COUNTIF(E155:H155,"&lt;&gt;" &amp; "")&gt;0</formula>
    </cfRule>
    <cfRule type="expression" dxfId="420" priority="434">
      <formula>AND(COUNTIF(E155:H155,"&lt;&gt;" &amp; "")&gt;0,NOT(ISBLANK(C155)))</formula>
    </cfRule>
  </conditionalFormatting>
  <conditionalFormatting sqref="C158:C167">
    <cfRule type="expression" dxfId="419" priority="435">
      <formula>COUNTIF(E158:H158,"&lt;&gt;" &amp; "")&gt;0</formula>
    </cfRule>
    <cfRule type="expression" dxfId="418" priority="436">
      <formula>AND(COUNTIF(E158:H158,"&lt;&gt;" &amp; "")&gt;0,NOT(ISBLANK(C158)))</formula>
    </cfRule>
  </conditionalFormatting>
  <conditionalFormatting sqref="C159">
    <cfRule type="expression" dxfId="417" priority="437">
      <formula>COUNTIF(E159:H159,"&lt;&gt;" &amp; "")&gt;0</formula>
    </cfRule>
    <cfRule type="expression" dxfId="416" priority="438">
      <formula>AND(COUNTIF(E159:H159,"&lt;&gt;" &amp; "")&gt;0,NOT(ISBLANK(C159)))</formula>
    </cfRule>
  </conditionalFormatting>
  <conditionalFormatting sqref="C160">
    <cfRule type="expression" dxfId="415" priority="439">
      <formula>COUNTIF(E160:H160,"&lt;&gt;" &amp; "")&gt;0</formula>
    </cfRule>
    <cfRule type="expression" dxfId="414" priority="440">
      <formula>AND(COUNTIF(E160:H160,"&lt;&gt;" &amp; "")&gt;0,NOT(ISBLANK(C160)))</formula>
    </cfRule>
  </conditionalFormatting>
  <conditionalFormatting sqref="C161">
    <cfRule type="expression" dxfId="413" priority="441">
      <formula>COUNTIF(E161:H161,"&lt;&gt;" &amp; "")&gt;0</formula>
    </cfRule>
    <cfRule type="expression" dxfId="412" priority="442">
      <formula>AND(COUNTIF(E161:H161,"&lt;&gt;" &amp; "")&gt;0,NOT(ISBLANK(C161)))</formula>
    </cfRule>
  </conditionalFormatting>
  <conditionalFormatting sqref="C162">
    <cfRule type="expression" dxfId="411" priority="443">
      <formula>COUNTIF(E162:H162,"&lt;&gt;" &amp; "")&gt;0</formula>
    </cfRule>
    <cfRule type="expression" dxfId="410" priority="444">
      <formula>AND(COUNTIF(E162:H162,"&lt;&gt;" &amp; "")&gt;0,NOT(ISBLANK(C162)))</formula>
    </cfRule>
  </conditionalFormatting>
  <conditionalFormatting sqref="C163">
    <cfRule type="expression" dxfId="409" priority="445">
      <formula>COUNTIF(E163:H163,"&lt;&gt;" &amp; "")&gt;0</formula>
    </cfRule>
    <cfRule type="expression" dxfId="408" priority="446">
      <formula>AND(COUNTIF(E163:H163,"&lt;&gt;" &amp; "")&gt;0,NOT(ISBLANK(C163)))</formula>
    </cfRule>
  </conditionalFormatting>
  <conditionalFormatting sqref="C164">
    <cfRule type="expression" dxfId="407" priority="447">
      <formula>COUNTIF(E164:H164,"&lt;&gt;" &amp; "")&gt;0</formula>
    </cfRule>
    <cfRule type="expression" dxfId="406" priority="448">
      <formula>AND(COUNTIF(E164:H164,"&lt;&gt;" &amp; "")&gt;0,NOT(ISBLANK(C164)))</formula>
    </cfRule>
  </conditionalFormatting>
  <conditionalFormatting sqref="C165">
    <cfRule type="expression" dxfId="405" priority="449">
      <formula>COUNTIF(E165:H165,"&lt;&gt;" &amp; "")&gt;0</formula>
    </cfRule>
    <cfRule type="expression" dxfId="404" priority="450">
      <formula>AND(COUNTIF(E165:H165,"&lt;&gt;" &amp; "")&gt;0,NOT(ISBLANK(C165)))</formula>
    </cfRule>
  </conditionalFormatting>
  <conditionalFormatting sqref="C166">
    <cfRule type="expression" dxfId="403" priority="451">
      <formula>COUNTIF(E166:H166,"&lt;&gt;" &amp; "")&gt;0</formula>
    </cfRule>
    <cfRule type="expression" dxfId="402" priority="452">
      <formula>AND(COUNTIF(E166:H166,"&lt;&gt;" &amp; "")&gt;0,NOT(ISBLANK(C166)))</formula>
    </cfRule>
  </conditionalFormatting>
  <conditionalFormatting sqref="C167">
    <cfRule type="expression" dxfId="401" priority="453">
      <formula>COUNTIF(E167:H167,"&lt;&gt;" &amp; "")&gt;0</formula>
    </cfRule>
    <cfRule type="expression" dxfId="400" priority="454">
      <formula>AND(COUNTIF(E167:H167,"&lt;&gt;" &amp; "")&gt;0,NOT(ISBLANK(C167)))</formula>
    </cfRule>
  </conditionalFormatting>
  <conditionalFormatting sqref="C170:C179">
    <cfRule type="expression" dxfId="399" priority="455">
      <formula>COUNTIF(E170:H170,"&lt;&gt;" &amp; "")&gt;0</formula>
    </cfRule>
    <cfRule type="expression" dxfId="398" priority="456">
      <formula>AND(COUNTIF(E170:H170,"&lt;&gt;" &amp; "")&gt;0,NOT(ISBLANK(C170)))</formula>
    </cfRule>
  </conditionalFormatting>
  <conditionalFormatting sqref="C171">
    <cfRule type="expression" dxfId="397" priority="457">
      <formula>COUNTIF(E171:H171,"&lt;&gt;" &amp; "")&gt;0</formula>
    </cfRule>
    <cfRule type="expression" dxfId="396" priority="458">
      <formula>AND(COUNTIF(E171:H171,"&lt;&gt;" &amp; "")&gt;0,NOT(ISBLANK(C171)))</formula>
    </cfRule>
  </conditionalFormatting>
  <conditionalFormatting sqref="C172">
    <cfRule type="expression" dxfId="395" priority="459">
      <formula>COUNTIF(E172:H172,"&lt;&gt;" &amp; "")&gt;0</formula>
    </cfRule>
    <cfRule type="expression" dxfId="394" priority="460">
      <formula>AND(COUNTIF(E172:H172,"&lt;&gt;" &amp; "")&gt;0,NOT(ISBLANK(C172)))</formula>
    </cfRule>
  </conditionalFormatting>
  <conditionalFormatting sqref="C173">
    <cfRule type="expression" dxfId="393" priority="461">
      <formula>COUNTIF(E173:H173,"&lt;&gt;" &amp; "")&gt;0</formula>
    </cfRule>
    <cfRule type="expression" dxfId="392" priority="462">
      <formula>AND(COUNTIF(E173:H173,"&lt;&gt;" &amp; "")&gt;0,NOT(ISBLANK(C173)))</formula>
    </cfRule>
  </conditionalFormatting>
  <conditionalFormatting sqref="C174">
    <cfRule type="expression" dxfId="391" priority="463">
      <formula>COUNTIF(E174:H174,"&lt;&gt;" &amp; "")&gt;0</formula>
    </cfRule>
    <cfRule type="expression" dxfId="390" priority="464">
      <formula>AND(COUNTIF(E174:H174,"&lt;&gt;" &amp; "")&gt;0,NOT(ISBLANK(C174)))</formula>
    </cfRule>
  </conditionalFormatting>
  <conditionalFormatting sqref="C175">
    <cfRule type="expression" dxfId="389" priority="465">
      <formula>COUNTIF(E175:H175,"&lt;&gt;" &amp; "")&gt;0</formula>
    </cfRule>
    <cfRule type="expression" dxfId="388" priority="466">
      <formula>AND(COUNTIF(E175:H175,"&lt;&gt;" &amp; "")&gt;0,NOT(ISBLANK(C175)))</formula>
    </cfRule>
  </conditionalFormatting>
  <conditionalFormatting sqref="C14">
    <cfRule type="expression" dxfId="387" priority="255">
      <formula>COUNTIF(E14:H14,"&lt;&gt;" &amp; "")&gt;0</formula>
    </cfRule>
    <cfRule type="expression" dxfId="386" priority="256">
      <formula>AND(COUNTIF(E14:H14,"&lt;&gt;" &amp; "")&gt;0,NOT(ISBLANK(C14)))</formula>
    </cfRule>
  </conditionalFormatting>
  <conditionalFormatting sqref="C176">
    <cfRule type="expression" dxfId="385" priority="467">
      <formula>COUNTIF(E176:H176,"&lt;&gt;" &amp; "")&gt;0</formula>
    </cfRule>
    <cfRule type="expression" dxfId="384" priority="468">
      <formula>AND(COUNTIF(E176:H176,"&lt;&gt;" &amp; "")&gt;0,NOT(ISBLANK(C176)))</formula>
    </cfRule>
  </conditionalFormatting>
  <conditionalFormatting sqref="C177">
    <cfRule type="expression" dxfId="383" priority="469">
      <formula>COUNTIF(E177:H177,"&lt;&gt;" &amp; "")&gt;0</formula>
    </cfRule>
    <cfRule type="expression" dxfId="382" priority="470">
      <formula>AND(COUNTIF(E177:H177,"&lt;&gt;" &amp; "")&gt;0,NOT(ISBLANK(C177)))</formula>
    </cfRule>
  </conditionalFormatting>
  <conditionalFormatting sqref="C178">
    <cfRule type="expression" dxfId="381" priority="471">
      <formula>COUNTIF(E178:H178,"&lt;&gt;" &amp; "")&gt;0</formula>
    </cfRule>
    <cfRule type="expression" dxfId="380" priority="472">
      <formula>AND(COUNTIF(E178:H178,"&lt;&gt;" &amp; "")&gt;0,NOT(ISBLANK(C178)))</formula>
    </cfRule>
  </conditionalFormatting>
  <conditionalFormatting sqref="C179">
    <cfRule type="expression" dxfId="379" priority="473">
      <formula>COUNTIF(E179:H179,"&lt;&gt;" &amp; "")&gt;0</formula>
    </cfRule>
    <cfRule type="expression" dxfId="378" priority="474">
      <formula>AND(COUNTIF(E179:H179,"&lt;&gt;" &amp; "")&gt;0,NOT(ISBLANK(C179)))</formula>
    </cfRule>
  </conditionalFormatting>
  <conditionalFormatting sqref="C182:C191">
    <cfRule type="expression" dxfId="377" priority="475">
      <formula>COUNTIF(E182:H182,"&lt;&gt;" &amp; "")&gt;0</formula>
    </cfRule>
    <cfRule type="expression" dxfId="376" priority="476">
      <formula>AND(COUNTIF(E182:H182,"&lt;&gt;" &amp; "")&gt;0,NOT(ISBLANK(C182)))</formula>
    </cfRule>
  </conditionalFormatting>
  <conditionalFormatting sqref="C183">
    <cfRule type="expression" dxfId="375" priority="477">
      <formula>COUNTIF(E183:H183,"&lt;&gt;" &amp; "")&gt;0</formula>
    </cfRule>
    <cfRule type="expression" dxfId="374" priority="478">
      <formula>AND(COUNTIF(E183:H183,"&lt;&gt;" &amp; "")&gt;0,NOT(ISBLANK(C183)))</formula>
    </cfRule>
  </conditionalFormatting>
  <conditionalFormatting sqref="C184">
    <cfRule type="expression" dxfId="373" priority="479">
      <formula>COUNTIF(E184:H184,"&lt;&gt;" &amp; "")&gt;0</formula>
    </cfRule>
    <cfRule type="expression" dxfId="372" priority="480">
      <formula>AND(COUNTIF(E184:H184,"&lt;&gt;" &amp; "")&gt;0,NOT(ISBLANK(C184)))</formula>
    </cfRule>
  </conditionalFormatting>
  <conditionalFormatting sqref="C185">
    <cfRule type="expression" dxfId="371" priority="481">
      <formula>COUNTIF(E185:H185,"&lt;&gt;" &amp; "")&gt;0</formula>
    </cfRule>
    <cfRule type="expression" dxfId="370" priority="482">
      <formula>AND(COUNTIF(E185:H185,"&lt;&gt;" &amp; "")&gt;0,NOT(ISBLANK(C185)))</formula>
    </cfRule>
  </conditionalFormatting>
  <conditionalFormatting sqref="C15">
    <cfRule type="expression" dxfId="369" priority="257">
      <formula>COUNTIF(E15:H15,"&lt;&gt;" &amp; "")&gt;0</formula>
    </cfRule>
    <cfRule type="expression" dxfId="368" priority="258">
      <formula>AND(COUNTIF(E15:H15,"&lt;&gt;" &amp; "")&gt;0,NOT(ISBLANK(C15)))</formula>
    </cfRule>
  </conditionalFormatting>
  <conditionalFormatting sqref="C186">
    <cfRule type="expression" dxfId="367" priority="483">
      <formula>COUNTIF(E186:H186,"&lt;&gt;" &amp; "")&gt;0</formula>
    </cfRule>
    <cfRule type="expression" dxfId="366" priority="484">
      <formula>AND(COUNTIF(E186:H186,"&lt;&gt;" &amp; "")&gt;0,NOT(ISBLANK(C186)))</formula>
    </cfRule>
  </conditionalFormatting>
  <conditionalFormatting sqref="C187">
    <cfRule type="expression" dxfId="365" priority="485">
      <formula>COUNTIF(E187:H187,"&lt;&gt;" &amp; "")&gt;0</formula>
    </cfRule>
    <cfRule type="expression" dxfId="364" priority="486">
      <formula>AND(COUNTIF(E187:H187,"&lt;&gt;" &amp; "")&gt;0,NOT(ISBLANK(C187)))</formula>
    </cfRule>
  </conditionalFormatting>
  <conditionalFormatting sqref="C188">
    <cfRule type="expression" dxfId="363" priority="487">
      <formula>COUNTIF(E188:H188,"&lt;&gt;" &amp; "")&gt;0</formula>
    </cfRule>
    <cfRule type="expression" dxfId="362" priority="488">
      <formula>AND(COUNTIF(E188:H188,"&lt;&gt;" &amp; "")&gt;0,NOT(ISBLANK(C188)))</formula>
    </cfRule>
  </conditionalFormatting>
  <conditionalFormatting sqref="C189">
    <cfRule type="expression" dxfId="361" priority="489">
      <formula>COUNTIF(E189:H189,"&lt;&gt;" &amp; "")&gt;0</formula>
    </cfRule>
    <cfRule type="expression" dxfId="360" priority="490">
      <formula>AND(COUNTIF(E189:H189,"&lt;&gt;" &amp; "")&gt;0,NOT(ISBLANK(C189)))</formula>
    </cfRule>
  </conditionalFormatting>
  <conditionalFormatting sqref="C190">
    <cfRule type="expression" dxfId="359" priority="491">
      <formula>COUNTIF(E190:H190,"&lt;&gt;" &amp; "")&gt;0</formula>
    </cfRule>
    <cfRule type="expression" dxfId="358" priority="492">
      <formula>AND(COUNTIF(E190:H190,"&lt;&gt;" &amp; "")&gt;0,NOT(ISBLANK(C190)))</formula>
    </cfRule>
  </conditionalFormatting>
  <conditionalFormatting sqref="C191">
    <cfRule type="expression" dxfId="357" priority="493">
      <formula>COUNTIF(E191:H191,"&lt;&gt;" &amp; "")&gt;0</formula>
    </cfRule>
    <cfRule type="expression" dxfId="356" priority="494">
      <formula>AND(COUNTIF(E191:H191,"&lt;&gt;" &amp; "")&gt;0,NOT(ISBLANK(C191)))</formula>
    </cfRule>
  </conditionalFormatting>
  <conditionalFormatting sqref="C194:C203">
    <cfRule type="expression" dxfId="355" priority="495">
      <formula>COUNTIF(E194:H194,"&lt;&gt;" &amp; "")&gt;0</formula>
    </cfRule>
    <cfRule type="expression" dxfId="354" priority="496">
      <formula>AND(COUNTIF(E194:H194,"&lt;&gt;" &amp; "")&gt;0,NOT(ISBLANK(C194)))</formula>
    </cfRule>
  </conditionalFormatting>
  <conditionalFormatting sqref="C195">
    <cfRule type="expression" dxfId="353" priority="497">
      <formula>COUNTIF(E195:H195,"&lt;&gt;" &amp; "")&gt;0</formula>
    </cfRule>
    <cfRule type="expression" dxfId="352" priority="498">
      <formula>AND(COUNTIF(E195:H195,"&lt;&gt;" &amp; "")&gt;0,NOT(ISBLANK(C195)))</formula>
    </cfRule>
  </conditionalFormatting>
  <conditionalFormatting sqref="C16">
    <cfRule type="expression" dxfId="351" priority="259">
      <formula>COUNTIF(E16:H16,"&lt;&gt;" &amp; "")&gt;0</formula>
    </cfRule>
    <cfRule type="expression" dxfId="350" priority="260">
      <formula>AND(COUNTIF(E16:H16,"&lt;&gt;" &amp; "")&gt;0,NOT(ISBLANK(C16)))</formula>
    </cfRule>
  </conditionalFormatting>
  <conditionalFormatting sqref="C196">
    <cfRule type="expression" dxfId="349" priority="499">
      <formula>COUNTIF(E196:H196,"&lt;&gt;" &amp; "")&gt;0</formula>
    </cfRule>
    <cfRule type="expression" dxfId="348" priority="500">
      <formula>AND(COUNTIF(E196:H196,"&lt;&gt;" &amp; "")&gt;0,NOT(ISBLANK(C196)))</formula>
    </cfRule>
  </conditionalFormatting>
  <conditionalFormatting sqref="C197">
    <cfRule type="expression" dxfId="347" priority="501">
      <formula>COUNTIF(E197:H197,"&lt;&gt;" &amp; "")&gt;0</formula>
    </cfRule>
    <cfRule type="expression" dxfId="346" priority="502">
      <formula>AND(COUNTIF(E197:H197,"&lt;&gt;" &amp; "")&gt;0,NOT(ISBLANK(C197)))</formula>
    </cfRule>
  </conditionalFormatting>
  <conditionalFormatting sqref="C198">
    <cfRule type="expression" dxfId="345" priority="503">
      <formula>COUNTIF(E198:H198,"&lt;&gt;" &amp; "")&gt;0</formula>
    </cfRule>
    <cfRule type="expression" dxfId="344" priority="504">
      <formula>AND(COUNTIF(E198:H198,"&lt;&gt;" &amp; "")&gt;0,NOT(ISBLANK(C198)))</formula>
    </cfRule>
  </conditionalFormatting>
  <conditionalFormatting sqref="C199">
    <cfRule type="expression" dxfId="343" priority="505">
      <formula>COUNTIF(E199:H199,"&lt;&gt;" &amp; "")&gt;0</formula>
    </cfRule>
    <cfRule type="expression" dxfId="342" priority="506">
      <formula>AND(COUNTIF(E199:H199,"&lt;&gt;" &amp; "")&gt;0,NOT(ISBLANK(C199)))</formula>
    </cfRule>
  </conditionalFormatting>
  <conditionalFormatting sqref="C200">
    <cfRule type="expression" dxfId="341" priority="507">
      <formula>COUNTIF(E200:H200,"&lt;&gt;" &amp; "")&gt;0</formula>
    </cfRule>
    <cfRule type="expression" dxfId="340" priority="508">
      <formula>AND(COUNTIF(E200:H200,"&lt;&gt;" &amp; "")&gt;0,NOT(ISBLANK(C200)))</formula>
    </cfRule>
  </conditionalFormatting>
  <conditionalFormatting sqref="C201">
    <cfRule type="expression" dxfId="339" priority="509">
      <formula>COUNTIF(E201:H201,"&lt;&gt;" &amp; "")&gt;0</formula>
    </cfRule>
    <cfRule type="expression" dxfId="338" priority="510">
      <formula>AND(COUNTIF(E201:H201,"&lt;&gt;" &amp; "")&gt;0,NOT(ISBLANK(C201)))</formula>
    </cfRule>
  </conditionalFormatting>
  <conditionalFormatting sqref="C202">
    <cfRule type="expression" dxfId="337" priority="511">
      <formula>COUNTIF(E202:H202,"&lt;&gt;" &amp; "")&gt;0</formula>
    </cfRule>
    <cfRule type="expression" dxfId="336" priority="512">
      <formula>AND(COUNTIF(E202:H202,"&lt;&gt;" &amp; "")&gt;0,NOT(ISBLANK(C202)))</formula>
    </cfRule>
  </conditionalFormatting>
  <conditionalFormatting sqref="C203">
    <cfRule type="expression" dxfId="335" priority="513">
      <formula>COUNTIF(E203:H203,"&lt;&gt;" &amp; "")&gt;0</formula>
    </cfRule>
    <cfRule type="expression" dxfId="334" priority="514">
      <formula>AND(COUNTIF(E203:H203,"&lt;&gt;" &amp; "")&gt;0,NOT(ISBLANK(C203)))</formula>
    </cfRule>
  </conditionalFormatting>
  <conditionalFormatting sqref="C17">
    <cfRule type="expression" dxfId="333" priority="261">
      <formula>COUNTIF(E17:H17,"&lt;&gt;" &amp; "")&gt;0</formula>
    </cfRule>
    <cfRule type="expression" dxfId="332" priority="262">
      <formula>AND(COUNTIF(E17:H17,"&lt;&gt;" &amp; "")&gt;0,NOT(ISBLANK(C17)))</formula>
    </cfRule>
  </conditionalFormatting>
  <conditionalFormatting sqref="C206">
    <cfRule type="expression" dxfId="331" priority="515">
      <formula>COUNTIF(E206:H206,"&lt;&gt;" &amp; "")&gt;0</formula>
    </cfRule>
    <cfRule type="expression" dxfId="330" priority="516">
      <formula>AND(COUNTIF(E206:H206,"&lt;&gt;" &amp; "")&gt;0,NOT(ISBLANK(C206)))</formula>
    </cfRule>
  </conditionalFormatting>
  <conditionalFormatting sqref="C214">
    <cfRule type="expression" dxfId="329" priority="531">
      <formula>COUNTIF(E214:H214,"&lt;&gt;" &amp; "")&gt;0</formula>
    </cfRule>
    <cfRule type="expression" dxfId="328" priority="532">
      <formula>AND(COUNTIF(E214:H214,"&lt;&gt;" &amp; "")&gt;0,NOT(ISBLANK(C214)))</formula>
    </cfRule>
  </conditionalFormatting>
  <conditionalFormatting sqref="C215">
    <cfRule type="expression" dxfId="327" priority="533">
      <formula>COUNTIF(E215:H215,"&lt;&gt;" &amp; "")&gt;0</formula>
    </cfRule>
    <cfRule type="expression" dxfId="326" priority="534">
      <formula>AND(COUNTIF(E215:H215,"&lt;&gt;" &amp; "")&gt;0,NOT(ISBLANK(C215)))</formula>
    </cfRule>
  </conditionalFormatting>
  <conditionalFormatting sqref="C18">
    <cfRule type="expression" dxfId="325" priority="263">
      <formula>COUNTIF(E18:H18,"&lt;&gt;" &amp; "")&gt;0</formula>
    </cfRule>
    <cfRule type="expression" dxfId="324" priority="264">
      <formula>AND(COUNTIF(E18:H18,"&lt;&gt;" &amp; "")&gt;0,NOT(ISBLANK(C18)))</formula>
    </cfRule>
  </conditionalFormatting>
  <conditionalFormatting sqref="C19">
    <cfRule type="expression" dxfId="323" priority="265">
      <formula>COUNTIF(E19:H19,"&lt;&gt;" &amp; "")&gt;0</formula>
    </cfRule>
    <cfRule type="expression" dxfId="322" priority="266">
      <formula>AND(COUNTIF(E19:H19,"&lt;&gt;" &amp; "")&gt;0,NOT(ISBLANK(C19)))</formula>
    </cfRule>
  </conditionalFormatting>
  <conditionalFormatting sqref="C2">
    <cfRule type="expression" dxfId="321" priority="235">
      <formula>COUNTIF(E2:H2,"&lt;&gt;" &amp; "")&gt;0</formula>
    </cfRule>
    <cfRule type="expression" dxfId="320" priority="236">
      <formula>AND(COUNTIF(E2:H2,"&lt;&gt;" &amp; "")&gt;0,NOT(ISBLANK(C2)))</formula>
    </cfRule>
  </conditionalFormatting>
  <conditionalFormatting sqref="C20">
    <cfRule type="expression" dxfId="319" priority="267">
      <formula>COUNTIF(E20:H20,"&lt;&gt;" &amp; "")&gt;0</formula>
    </cfRule>
    <cfRule type="expression" dxfId="318" priority="268">
      <formula>AND(COUNTIF(E20:H20,"&lt;&gt;" &amp; "")&gt;0,NOT(ISBLANK(C20)))</formula>
    </cfRule>
  </conditionalFormatting>
  <conditionalFormatting sqref="C21">
    <cfRule type="expression" dxfId="317" priority="269">
      <formula>COUNTIF(E21:H21,"&lt;&gt;" &amp; "")&gt;0</formula>
    </cfRule>
    <cfRule type="expression" dxfId="316" priority="270">
      <formula>AND(COUNTIF(E21:H21,"&lt;&gt;" &amp; "")&gt;0,NOT(ISBLANK(C21)))</formula>
    </cfRule>
  </conditionalFormatting>
  <conditionalFormatting sqref="C22">
    <cfRule type="expression" dxfId="315" priority="271">
      <formula>COUNTIF(E22:H22,"&lt;&gt;" &amp; "")&gt;0</formula>
    </cfRule>
    <cfRule type="expression" dxfId="314" priority="272">
      <formula>AND(COUNTIF(E22:H22,"&lt;&gt;" &amp; "")&gt;0,NOT(ISBLANK(C22)))</formula>
    </cfRule>
  </conditionalFormatting>
  <conditionalFormatting sqref="C23">
    <cfRule type="expression" dxfId="313" priority="273">
      <formula>COUNTIF(E23:H23,"&lt;&gt;" &amp; "")&gt;0</formula>
    </cfRule>
    <cfRule type="expression" dxfId="312" priority="274">
      <formula>AND(COUNTIF(E23:H23,"&lt;&gt;" &amp; "")&gt;0,NOT(ISBLANK(C23)))</formula>
    </cfRule>
  </conditionalFormatting>
  <conditionalFormatting sqref="C26">
    <cfRule type="expression" dxfId="311" priority="275">
      <formula>COUNTIF(E26:H26,"&lt;&gt;" &amp; "")&gt;0</formula>
    </cfRule>
    <cfRule type="expression" dxfId="310" priority="276">
      <formula>AND(COUNTIF(E26:H26,"&lt;&gt;" &amp; "")&gt;0,NOT(ISBLANK(C26)))</formula>
    </cfRule>
  </conditionalFormatting>
  <conditionalFormatting sqref="C27">
    <cfRule type="expression" dxfId="309" priority="277">
      <formula>COUNTIF(E27:H27,"&lt;&gt;" &amp; "")&gt;0</formula>
    </cfRule>
    <cfRule type="expression" dxfId="308" priority="278">
      <formula>AND(COUNTIF(E27:H27,"&lt;&gt;" &amp; "")&gt;0,NOT(ISBLANK(C27)))</formula>
    </cfRule>
  </conditionalFormatting>
  <conditionalFormatting sqref="C28">
    <cfRule type="expression" dxfId="307" priority="279">
      <formula>COUNTIF(E28:H28,"&lt;&gt;" &amp; "")&gt;0</formula>
    </cfRule>
    <cfRule type="expression" dxfId="306" priority="280">
      <formula>AND(COUNTIF(E28:H28,"&lt;&gt;" &amp; "")&gt;0,NOT(ISBLANK(C28)))</formula>
    </cfRule>
  </conditionalFormatting>
  <conditionalFormatting sqref="C29">
    <cfRule type="expression" dxfId="305" priority="281">
      <formula>COUNTIF(E29:H29,"&lt;&gt;" &amp; "")&gt;0</formula>
    </cfRule>
    <cfRule type="expression" dxfId="304" priority="282">
      <formula>AND(COUNTIF(E29:H29,"&lt;&gt;" &amp; "")&gt;0,NOT(ISBLANK(C29)))</formula>
    </cfRule>
  </conditionalFormatting>
  <conditionalFormatting sqref="C3">
    <cfRule type="expression" dxfId="303" priority="237">
      <formula>COUNTIF(E3:H3,"&lt;&gt;" &amp; "")&gt;0</formula>
    </cfRule>
    <cfRule type="expression" dxfId="302" priority="238">
      <formula>AND(COUNTIF(E3:H3,"&lt;&gt;" &amp; "")&gt;0,NOT(ISBLANK(C3)))</formula>
    </cfRule>
  </conditionalFormatting>
  <conditionalFormatting sqref="C30">
    <cfRule type="expression" dxfId="301" priority="283">
      <formula>COUNTIF(E30:H30,"&lt;&gt;" &amp; "")&gt;0</formula>
    </cfRule>
    <cfRule type="expression" dxfId="300" priority="284">
      <formula>AND(COUNTIF(E30:H30,"&lt;&gt;" &amp; "")&gt;0,NOT(ISBLANK(C30)))</formula>
    </cfRule>
  </conditionalFormatting>
  <conditionalFormatting sqref="C31">
    <cfRule type="expression" dxfId="299" priority="285">
      <formula>COUNTIF(E31:H31,"&lt;&gt;" &amp; "")&gt;0</formula>
    </cfRule>
    <cfRule type="expression" dxfId="298" priority="286">
      <formula>AND(COUNTIF(E31:H31,"&lt;&gt;" &amp; "")&gt;0,NOT(ISBLANK(C31)))</formula>
    </cfRule>
  </conditionalFormatting>
  <conditionalFormatting sqref="C32">
    <cfRule type="expression" dxfId="297" priority="287">
      <formula>COUNTIF(E32:H32,"&lt;&gt;" &amp; "")&gt;0</formula>
    </cfRule>
    <cfRule type="expression" dxfId="296" priority="288">
      <formula>AND(COUNTIF(E32:H32,"&lt;&gt;" &amp; "")&gt;0,NOT(ISBLANK(C32)))</formula>
    </cfRule>
  </conditionalFormatting>
  <conditionalFormatting sqref="C33">
    <cfRule type="expression" dxfId="295" priority="289">
      <formula>COUNTIF(E33:H33,"&lt;&gt;" &amp; "")&gt;0</formula>
    </cfRule>
    <cfRule type="expression" dxfId="294" priority="290">
      <formula>AND(COUNTIF(E33:H33,"&lt;&gt;" &amp; "")&gt;0,NOT(ISBLANK(C33)))</formula>
    </cfRule>
  </conditionalFormatting>
  <conditionalFormatting sqref="C34">
    <cfRule type="expression" dxfId="293" priority="291">
      <formula>COUNTIF(E34:H34,"&lt;&gt;" &amp; "")&gt;0</formula>
    </cfRule>
    <cfRule type="expression" dxfId="292" priority="292">
      <formula>AND(COUNTIF(E34:H34,"&lt;&gt;" &amp; "")&gt;0,NOT(ISBLANK(C34)))</formula>
    </cfRule>
  </conditionalFormatting>
  <conditionalFormatting sqref="C35">
    <cfRule type="expression" dxfId="291" priority="293">
      <formula>COUNTIF(E35:H35,"&lt;&gt;" &amp; "")&gt;0</formula>
    </cfRule>
    <cfRule type="expression" dxfId="290" priority="294">
      <formula>AND(COUNTIF(E35:H35,"&lt;&gt;" &amp; "")&gt;0,NOT(ISBLANK(C35)))</formula>
    </cfRule>
  </conditionalFormatting>
  <conditionalFormatting sqref="C38">
    <cfRule type="expression" dxfId="289" priority="295">
      <formula>COUNTIF(E38:H38,"&lt;&gt;" &amp; "")&gt;0</formula>
    </cfRule>
    <cfRule type="expression" dxfId="288" priority="296">
      <formula>AND(COUNTIF(E38:H38,"&lt;&gt;" &amp; "")&gt;0,NOT(ISBLANK(C38)))</formula>
    </cfRule>
  </conditionalFormatting>
  <conditionalFormatting sqref="C39">
    <cfRule type="expression" dxfId="287" priority="297">
      <formula>COUNTIF(E39:H39,"&lt;&gt;" &amp; "")&gt;0</formula>
    </cfRule>
    <cfRule type="expression" dxfId="286" priority="298">
      <formula>AND(COUNTIF(E39:H39,"&lt;&gt;" &amp; "")&gt;0,NOT(ISBLANK(C39)))</formula>
    </cfRule>
  </conditionalFormatting>
  <conditionalFormatting sqref="C4">
    <cfRule type="expression" dxfId="285" priority="239">
      <formula>COUNTIF(E4:H4,"&lt;&gt;" &amp; "")&gt;0</formula>
    </cfRule>
    <cfRule type="expression" dxfId="284" priority="240">
      <formula>AND(COUNTIF(E4:H4,"&lt;&gt;" &amp; "")&gt;0,NOT(ISBLANK(C4)))</formula>
    </cfRule>
  </conditionalFormatting>
  <conditionalFormatting sqref="C40">
    <cfRule type="expression" dxfId="283" priority="299">
      <formula>COUNTIF(E40:H40,"&lt;&gt;" &amp; "")&gt;0</formula>
    </cfRule>
    <cfRule type="expression" dxfId="282" priority="300">
      <formula>AND(COUNTIF(E40:H40,"&lt;&gt;" &amp; "")&gt;0,NOT(ISBLANK(C40)))</formula>
    </cfRule>
  </conditionalFormatting>
  <conditionalFormatting sqref="C41">
    <cfRule type="expression" dxfId="281" priority="301">
      <formula>COUNTIF(E41:H41,"&lt;&gt;" &amp; "")&gt;0</formula>
    </cfRule>
    <cfRule type="expression" dxfId="280" priority="302">
      <formula>AND(COUNTIF(E41:H41,"&lt;&gt;" &amp; "")&gt;0,NOT(ISBLANK(C41)))</formula>
    </cfRule>
  </conditionalFormatting>
  <conditionalFormatting sqref="C42">
    <cfRule type="expression" dxfId="279" priority="303">
      <formula>COUNTIF(E42:H42,"&lt;&gt;" &amp; "")&gt;0</formula>
    </cfRule>
    <cfRule type="expression" dxfId="278" priority="304">
      <formula>AND(COUNTIF(E42:H42,"&lt;&gt;" &amp; "")&gt;0,NOT(ISBLANK(C42)))</formula>
    </cfRule>
  </conditionalFormatting>
  <conditionalFormatting sqref="C43">
    <cfRule type="expression" dxfId="277" priority="305">
      <formula>COUNTIF(E43:H43,"&lt;&gt;" &amp; "")&gt;0</formula>
    </cfRule>
    <cfRule type="expression" dxfId="276" priority="306">
      <formula>AND(COUNTIF(E43:H43,"&lt;&gt;" &amp; "")&gt;0,NOT(ISBLANK(C43)))</formula>
    </cfRule>
  </conditionalFormatting>
  <conditionalFormatting sqref="C44">
    <cfRule type="expression" dxfId="275" priority="307">
      <formula>COUNTIF(E44:H44,"&lt;&gt;" &amp; "")&gt;0</formula>
    </cfRule>
    <cfRule type="expression" dxfId="274" priority="308">
      <formula>AND(COUNTIF(E44:H44,"&lt;&gt;" &amp; "")&gt;0,NOT(ISBLANK(C44)))</formula>
    </cfRule>
  </conditionalFormatting>
  <conditionalFormatting sqref="C45">
    <cfRule type="expression" dxfId="273" priority="309">
      <formula>COUNTIF(E45:H45,"&lt;&gt;" &amp; "")&gt;0</formula>
    </cfRule>
    <cfRule type="expression" dxfId="272" priority="310">
      <formula>AND(COUNTIF(E45:H45,"&lt;&gt;" &amp; "")&gt;0,NOT(ISBLANK(C45)))</formula>
    </cfRule>
  </conditionalFormatting>
  <conditionalFormatting sqref="C46">
    <cfRule type="expression" dxfId="271" priority="311">
      <formula>COUNTIF(E46:H46,"&lt;&gt;" &amp; "")&gt;0</formula>
    </cfRule>
    <cfRule type="expression" dxfId="270" priority="312">
      <formula>AND(COUNTIF(E46:H46,"&lt;&gt;" &amp; "")&gt;0,NOT(ISBLANK(C46)))</formula>
    </cfRule>
  </conditionalFormatting>
  <conditionalFormatting sqref="C47">
    <cfRule type="expression" dxfId="269" priority="313">
      <formula>COUNTIF(E47:H47,"&lt;&gt;" &amp; "")&gt;0</formula>
    </cfRule>
    <cfRule type="expression" dxfId="268" priority="314">
      <formula>AND(COUNTIF(E47:H47,"&lt;&gt;" &amp; "")&gt;0,NOT(ISBLANK(C47)))</formula>
    </cfRule>
  </conditionalFormatting>
  <conditionalFormatting sqref="C5">
    <cfRule type="expression" dxfId="267" priority="241">
      <formula>COUNTIF(E5:H5,"&lt;&gt;" &amp; "")&gt;0</formula>
    </cfRule>
    <cfRule type="expression" dxfId="266" priority="242">
      <formula>AND(COUNTIF(E5:H5,"&lt;&gt;" &amp; "")&gt;0,NOT(ISBLANK(C5)))</formula>
    </cfRule>
  </conditionalFormatting>
  <conditionalFormatting sqref="C50">
    <cfRule type="expression" dxfId="265" priority="315">
      <formula>COUNTIF(E50:H50,"&lt;&gt;" &amp; "")&gt;0</formula>
    </cfRule>
    <cfRule type="expression" dxfId="264" priority="316">
      <formula>AND(COUNTIF(E50:H50,"&lt;&gt;" &amp; "")&gt;0,NOT(ISBLANK(C50)))</formula>
    </cfRule>
  </conditionalFormatting>
  <conditionalFormatting sqref="C51">
    <cfRule type="expression" dxfId="263" priority="317">
      <formula>COUNTIF(E51:H51,"&lt;&gt;" &amp; "")&gt;0</formula>
    </cfRule>
    <cfRule type="expression" dxfId="262" priority="318">
      <formula>AND(COUNTIF(E51:H51,"&lt;&gt;" &amp; "")&gt;0,NOT(ISBLANK(C51)))</formula>
    </cfRule>
  </conditionalFormatting>
  <conditionalFormatting sqref="C52">
    <cfRule type="expression" dxfId="261" priority="319">
      <formula>COUNTIF(E52:H52,"&lt;&gt;" &amp; "")&gt;0</formula>
    </cfRule>
    <cfRule type="expression" dxfId="260" priority="320">
      <formula>AND(COUNTIF(E52:H52,"&lt;&gt;" &amp; "")&gt;0,NOT(ISBLANK(C52)))</formula>
    </cfRule>
  </conditionalFormatting>
  <conditionalFormatting sqref="C53">
    <cfRule type="expression" dxfId="259" priority="321">
      <formula>COUNTIF(E53:H53,"&lt;&gt;" &amp; "")&gt;0</formula>
    </cfRule>
    <cfRule type="expression" dxfId="258" priority="322">
      <formula>AND(COUNTIF(E53:H53,"&lt;&gt;" &amp; "")&gt;0,NOT(ISBLANK(C53)))</formula>
    </cfRule>
  </conditionalFormatting>
  <conditionalFormatting sqref="C54">
    <cfRule type="expression" dxfId="257" priority="323">
      <formula>COUNTIF(E54:H54,"&lt;&gt;" &amp; "")&gt;0</formula>
    </cfRule>
    <cfRule type="expression" dxfId="256" priority="324">
      <formula>AND(COUNTIF(E54:H54,"&lt;&gt;" &amp; "")&gt;0,NOT(ISBLANK(C54)))</formula>
    </cfRule>
  </conditionalFormatting>
  <conditionalFormatting sqref="C55">
    <cfRule type="expression" dxfId="255" priority="325">
      <formula>COUNTIF(E55:H55,"&lt;&gt;" &amp; "")&gt;0</formula>
    </cfRule>
    <cfRule type="expression" dxfId="254" priority="326">
      <formula>AND(COUNTIF(E55:H55,"&lt;&gt;" &amp; "")&gt;0,NOT(ISBLANK(C55)))</formula>
    </cfRule>
  </conditionalFormatting>
  <conditionalFormatting sqref="C56">
    <cfRule type="expression" dxfId="253" priority="327">
      <formula>COUNTIF(E56:H56,"&lt;&gt;" &amp; "")&gt;0</formula>
    </cfRule>
    <cfRule type="expression" dxfId="252" priority="328">
      <formula>AND(COUNTIF(E56:H56,"&lt;&gt;" &amp; "")&gt;0,NOT(ISBLANK(C56)))</formula>
    </cfRule>
  </conditionalFormatting>
  <conditionalFormatting sqref="C57">
    <cfRule type="expression" dxfId="251" priority="329">
      <formula>COUNTIF(E57:H57,"&lt;&gt;" &amp; "")&gt;0</formula>
    </cfRule>
    <cfRule type="expression" dxfId="250" priority="330">
      <formula>AND(COUNTIF(E57:H57,"&lt;&gt;" &amp; "")&gt;0,NOT(ISBLANK(C57)))</formula>
    </cfRule>
  </conditionalFormatting>
  <conditionalFormatting sqref="C58">
    <cfRule type="expression" dxfId="249" priority="331">
      <formula>COUNTIF(E58:H58,"&lt;&gt;" &amp; "")&gt;0</formula>
    </cfRule>
    <cfRule type="expression" dxfId="248" priority="332">
      <formula>AND(COUNTIF(E58:H58,"&lt;&gt;" &amp; "")&gt;0,NOT(ISBLANK(C58)))</formula>
    </cfRule>
  </conditionalFormatting>
  <conditionalFormatting sqref="C59">
    <cfRule type="expression" dxfId="247" priority="333">
      <formula>COUNTIF(E59:H59,"&lt;&gt;" &amp; "")&gt;0</formula>
    </cfRule>
    <cfRule type="expression" dxfId="246" priority="334">
      <formula>AND(COUNTIF(E59:H59,"&lt;&gt;" &amp; "")&gt;0,NOT(ISBLANK(C59)))</formula>
    </cfRule>
  </conditionalFormatting>
  <conditionalFormatting sqref="C6">
    <cfRule type="expression" dxfId="245" priority="243">
      <formula>COUNTIF(E6:H6,"&lt;&gt;" &amp; "")&gt;0</formula>
    </cfRule>
    <cfRule type="expression" dxfId="244" priority="244">
      <formula>AND(COUNTIF(E6:H6,"&lt;&gt;" &amp; "")&gt;0,NOT(ISBLANK(C6)))</formula>
    </cfRule>
  </conditionalFormatting>
  <conditionalFormatting sqref="C62">
    <cfRule type="expression" dxfId="243" priority="335">
      <formula>COUNTIF(E62:H62,"&lt;&gt;" &amp; "")&gt;0</formula>
    </cfRule>
    <cfRule type="expression" dxfId="242" priority="336">
      <formula>AND(COUNTIF(E62:H62,"&lt;&gt;" &amp; "")&gt;0,NOT(ISBLANK(C62)))</formula>
    </cfRule>
  </conditionalFormatting>
  <conditionalFormatting sqref="C63">
    <cfRule type="expression" dxfId="241" priority="337">
      <formula>COUNTIF(E63:H63,"&lt;&gt;" &amp; "")&gt;0</formula>
    </cfRule>
    <cfRule type="expression" dxfId="240" priority="338">
      <formula>AND(COUNTIF(E63:H63,"&lt;&gt;" &amp; "")&gt;0,NOT(ISBLANK(C63)))</formula>
    </cfRule>
  </conditionalFormatting>
  <conditionalFormatting sqref="C64">
    <cfRule type="expression" dxfId="239" priority="339">
      <formula>COUNTIF(E64:H64,"&lt;&gt;" &amp; "")&gt;0</formula>
    </cfRule>
    <cfRule type="expression" dxfId="238" priority="340">
      <formula>AND(COUNTIF(E64:H64,"&lt;&gt;" &amp; "")&gt;0,NOT(ISBLANK(C64)))</formula>
    </cfRule>
  </conditionalFormatting>
  <conditionalFormatting sqref="C65">
    <cfRule type="expression" dxfId="237" priority="341">
      <formula>COUNTIF(E65:H65,"&lt;&gt;" &amp; "")&gt;0</formula>
    </cfRule>
    <cfRule type="expression" dxfId="236" priority="342">
      <formula>AND(COUNTIF(E65:H65,"&lt;&gt;" &amp; "")&gt;0,NOT(ISBLANK(C65)))</formula>
    </cfRule>
  </conditionalFormatting>
  <conditionalFormatting sqref="C66">
    <cfRule type="expression" dxfId="235" priority="343">
      <formula>COUNTIF(E66:H66,"&lt;&gt;" &amp; "")&gt;0</formula>
    </cfRule>
    <cfRule type="expression" dxfId="234" priority="344">
      <formula>AND(COUNTIF(E66:H66,"&lt;&gt;" &amp; "")&gt;0,NOT(ISBLANK(C66)))</formula>
    </cfRule>
  </conditionalFormatting>
  <conditionalFormatting sqref="C67">
    <cfRule type="expression" dxfId="233" priority="345">
      <formula>COUNTIF(E67:H67,"&lt;&gt;" &amp; "")&gt;0</formula>
    </cfRule>
    <cfRule type="expression" dxfId="232" priority="346">
      <formula>AND(COUNTIF(E67:H67,"&lt;&gt;" &amp; "")&gt;0,NOT(ISBLANK(C67)))</formula>
    </cfRule>
  </conditionalFormatting>
  <conditionalFormatting sqref="C68">
    <cfRule type="expression" dxfId="231" priority="347">
      <formula>COUNTIF(E68:H68,"&lt;&gt;" &amp; "")&gt;0</formula>
    </cfRule>
    <cfRule type="expression" dxfId="230" priority="348">
      <formula>AND(COUNTIF(E68:H68,"&lt;&gt;" &amp; "")&gt;0,NOT(ISBLANK(C68)))</formula>
    </cfRule>
  </conditionalFormatting>
  <conditionalFormatting sqref="C69">
    <cfRule type="expression" dxfId="229" priority="349">
      <formula>COUNTIF(E69:H69,"&lt;&gt;" &amp; "")&gt;0</formula>
    </cfRule>
    <cfRule type="expression" dxfId="228" priority="350">
      <formula>AND(COUNTIF(E69:H69,"&lt;&gt;" &amp; "")&gt;0,NOT(ISBLANK(C69)))</formula>
    </cfRule>
  </conditionalFormatting>
  <conditionalFormatting sqref="C7">
    <cfRule type="expression" dxfId="227" priority="245">
      <formula>COUNTIF(E7:H7,"&lt;&gt;" &amp; "")&gt;0</formula>
    </cfRule>
    <cfRule type="expression" dxfId="226" priority="246">
      <formula>AND(COUNTIF(E7:H7,"&lt;&gt;" &amp; "")&gt;0,NOT(ISBLANK(C7)))</formula>
    </cfRule>
  </conditionalFormatting>
  <conditionalFormatting sqref="C70">
    <cfRule type="expression" dxfId="225" priority="351">
      <formula>COUNTIF(E70:H70,"&lt;&gt;" &amp; "")&gt;0</formula>
    </cfRule>
    <cfRule type="expression" dxfId="224" priority="352">
      <formula>AND(COUNTIF(E70:H70,"&lt;&gt;" &amp; "")&gt;0,NOT(ISBLANK(C70)))</formula>
    </cfRule>
  </conditionalFormatting>
  <conditionalFormatting sqref="C71">
    <cfRule type="expression" dxfId="223" priority="353">
      <formula>COUNTIF(E71:H71,"&lt;&gt;" &amp; "")&gt;0</formula>
    </cfRule>
    <cfRule type="expression" dxfId="222" priority="354">
      <formula>AND(COUNTIF(E71:H71,"&lt;&gt;" &amp; "")&gt;0,NOT(ISBLANK(C71)))</formula>
    </cfRule>
  </conditionalFormatting>
  <conditionalFormatting sqref="C74">
    <cfRule type="expression" dxfId="221" priority="355">
      <formula>COUNTIF(E74:H74,"&lt;&gt;" &amp; "")&gt;0</formula>
    </cfRule>
    <cfRule type="expression" dxfId="220" priority="356">
      <formula>AND(COUNTIF(E74:H74,"&lt;&gt;" &amp; "")&gt;0,NOT(ISBLANK(C74)))</formula>
    </cfRule>
  </conditionalFormatting>
  <conditionalFormatting sqref="C75">
    <cfRule type="expression" dxfId="219" priority="357">
      <formula>COUNTIF(E75:H75,"&lt;&gt;" &amp; "")&gt;0</formula>
    </cfRule>
    <cfRule type="expression" dxfId="218" priority="358">
      <formula>AND(COUNTIF(E75:H75,"&lt;&gt;" &amp; "")&gt;0,NOT(ISBLANK(C75)))</formula>
    </cfRule>
  </conditionalFormatting>
  <conditionalFormatting sqref="C76">
    <cfRule type="expression" dxfId="217" priority="359">
      <formula>COUNTIF(E76:H76,"&lt;&gt;" &amp; "")&gt;0</formula>
    </cfRule>
    <cfRule type="expression" dxfId="216" priority="360">
      <formula>AND(COUNTIF(E76:H76,"&lt;&gt;" &amp; "")&gt;0,NOT(ISBLANK(C76)))</formula>
    </cfRule>
  </conditionalFormatting>
  <conditionalFormatting sqref="C77">
    <cfRule type="expression" dxfId="215" priority="361">
      <formula>COUNTIF(E77:H77,"&lt;&gt;" &amp; "")&gt;0</formula>
    </cfRule>
    <cfRule type="expression" dxfId="214" priority="362">
      <formula>AND(COUNTIF(E77:H77,"&lt;&gt;" &amp; "")&gt;0,NOT(ISBLANK(C77)))</formula>
    </cfRule>
  </conditionalFormatting>
  <conditionalFormatting sqref="C78">
    <cfRule type="expression" dxfId="213" priority="363">
      <formula>COUNTIF(E78:H78,"&lt;&gt;" &amp; "")&gt;0</formula>
    </cfRule>
    <cfRule type="expression" dxfId="212" priority="364">
      <formula>AND(COUNTIF(E78:H78,"&lt;&gt;" &amp; "")&gt;0,NOT(ISBLANK(C78)))</formula>
    </cfRule>
  </conditionalFormatting>
  <conditionalFormatting sqref="C79">
    <cfRule type="expression" dxfId="211" priority="365">
      <formula>COUNTIF(E79:H79,"&lt;&gt;" &amp; "")&gt;0</formula>
    </cfRule>
    <cfRule type="expression" dxfId="210" priority="366">
      <formula>AND(COUNTIF(E79:H79,"&lt;&gt;" &amp; "")&gt;0,NOT(ISBLANK(C79)))</formula>
    </cfRule>
  </conditionalFormatting>
  <conditionalFormatting sqref="C8">
    <cfRule type="expression" dxfId="209" priority="247">
      <formula>COUNTIF(E8:H8,"&lt;&gt;" &amp; "")&gt;0</formula>
    </cfRule>
    <cfRule type="expression" dxfId="208" priority="248">
      <formula>AND(COUNTIF(E8:H8,"&lt;&gt;" &amp; "")&gt;0,NOT(ISBLANK(C8)))</formula>
    </cfRule>
  </conditionalFormatting>
  <conditionalFormatting sqref="C80">
    <cfRule type="expression" dxfId="207" priority="367">
      <formula>COUNTIF(E80:H80,"&lt;&gt;" &amp; "")&gt;0</formula>
    </cfRule>
    <cfRule type="expression" dxfId="206" priority="368">
      <formula>AND(COUNTIF(E80:H80,"&lt;&gt;" &amp; "")&gt;0,NOT(ISBLANK(C80)))</formula>
    </cfRule>
  </conditionalFormatting>
  <conditionalFormatting sqref="C81">
    <cfRule type="expression" dxfId="205" priority="369">
      <formula>COUNTIF(E81:H81,"&lt;&gt;" &amp; "")&gt;0</formula>
    </cfRule>
    <cfRule type="expression" dxfId="204" priority="370">
      <formula>AND(COUNTIF(E81:H81,"&lt;&gt;" &amp; "")&gt;0,NOT(ISBLANK(C81)))</formula>
    </cfRule>
  </conditionalFormatting>
  <conditionalFormatting sqref="C82">
    <cfRule type="expression" dxfId="203" priority="371">
      <formula>COUNTIF(E82:H82,"&lt;&gt;" &amp; "")&gt;0</formula>
    </cfRule>
    <cfRule type="expression" dxfId="202" priority="372">
      <formula>AND(COUNTIF(E82:H82,"&lt;&gt;" &amp; "")&gt;0,NOT(ISBLANK(C82)))</formula>
    </cfRule>
  </conditionalFormatting>
  <conditionalFormatting sqref="C83">
    <cfRule type="expression" dxfId="201" priority="373">
      <formula>COUNTIF(E83:H83,"&lt;&gt;" &amp; "")&gt;0</formula>
    </cfRule>
    <cfRule type="expression" dxfId="200" priority="374">
      <formula>AND(COUNTIF(E83:H83,"&lt;&gt;" &amp; "")&gt;0,NOT(ISBLANK(C83)))</formula>
    </cfRule>
  </conditionalFormatting>
  <conditionalFormatting sqref="C86">
    <cfRule type="expression" dxfId="199" priority="375">
      <formula>COUNTIF(E86:H86,"&lt;&gt;" &amp; "")&gt;0</formula>
    </cfRule>
    <cfRule type="expression" dxfId="198" priority="376">
      <formula>AND(COUNTIF(E86:H86,"&lt;&gt;" &amp; "")&gt;0,NOT(ISBLANK(C86)))</formula>
    </cfRule>
  </conditionalFormatting>
  <conditionalFormatting sqref="C87">
    <cfRule type="expression" dxfId="197" priority="377">
      <formula>COUNTIF(E87:H87,"&lt;&gt;" &amp; "")&gt;0</formula>
    </cfRule>
    <cfRule type="expression" dxfId="196" priority="378">
      <formula>AND(COUNTIF(E87:H87,"&lt;&gt;" &amp; "")&gt;0,NOT(ISBLANK(C87)))</formula>
    </cfRule>
  </conditionalFormatting>
  <conditionalFormatting sqref="C88">
    <cfRule type="expression" dxfId="195" priority="379">
      <formula>COUNTIF(E88:H88,"&lt;&gt;" &amp; "")&gt;0</formula>
    </cfRule>
    <cfRule type="expression" dxfId="194" priority="380">
      <formula>AND(COUNTIF(E88:H88,"&lt;&gt;" &amp; "")&gt;0,NOT(ISBLANK(C88)))</formula>
    </cfRule>
  </conditionalFormatting>
  <conditionalFormatting sqref="C89">
    <cfRule type="expression" dxfId="193" priority="381">
      <formula>COUNTIF(E89:H89,"&lt;&gt;" &amp; "")&gt;0</formula>
    </cfRule>
    <cfRule type="expression" dxfId="192" priority="382">
      <formula>AND(COUNTIF(E89:H89,"&lt;&gt;" &amp; "")&gt;0,NOT(ISBLANK(C89)))</formula>
    </cfRule>
  </conditionalFormatting>
  <conditionalFormatting sqref="C9">
    <cfRule type="expression" dxfId="191" priority="249">
      <formula>COUNTIF(E9:H9,"&lt;&gt;" &amp; "")&gt;0</formula>
    </cfRule>
    <cfRule type="expression" dxfId="190" priority="250">
      <formula>AND(COUNTIF(E9:H9,"&lt;&gt;" &amp; "")&gt;0,NOT(ISBLANK(C9)))</formula>
    </cfRule>
  </conditionalFormatting>
  <conditionalFormatting sqref="C90">
    <cfRule type="expression" dxfId="189" priority="383">
      <formula>COUNTIF(E90:H90,"&lt;&gt;" &amp; "")&gt;0</formula>
    </cfRule>
    <cfRule type="expression" dxfId="188" priority="384">
      <formula>AND(COUNTIF(E90:H90,"&lt;&gt;" &amp; "")&gt;0,NOT(ISBLANK(C90)))</formula>
    </cfRule>
  </conditionalFormatting>
  <conditionalFormatting sqref="C91">
    <cfRule type="expression" dxfId="187" priority="385">
      <formula>COUNTIF(E91:H91,"&lt;&gt;" &amp; "")&gt;0</formula>
    </cfRule>
    <cfRule type="expression" dxfId="186" priority="386">
      <formula>AND(COUNTIF(E91:H91,"&lt;&gt;" &amp; "")&gt;0,NOT(ISBLANK(C91)))</formula>
    </cfRule>
  </conditionalFormatting>
  <conditionalFormatting sqref="C92">
    <cfRule type="expression" dxfId="185" priority="387">
      <formula>COUNTIF(E92:H92,"&lt;&gt;" &amp; "")&gt;0</formula>
    </cfRule>
    <cfRule type="expression" dxfId="184" priority="388">
      <formula>AND(COUNTIF(E92:H92,"&lt;&gt;" &amp; "")&gt;0,NOT(ISBLANK(C92)))</formula>
    </cfRule>
  </conditionalFormatting>
  <conditionalFormatting sqref="C93">
    <cfRule type="expression" dxfId="183" priority="389">
      <formula>COUNTIF(E93:H93,"&lt;&gt;" &amp; "")&gt;0</formula>
    </cfRule>
    <cfRule type="expression" dxfId="182" priority="390">
      <formula>AND(COUNTIF(E93:H93,"&lt;&gt;" &amp; "")&gt;0,NOT(ISBLANK(C93)))</formula>
    </cfRule>
  </conditionalFormatting>
  <conditionalFormatting sqref="C94">
    <cfRule type="expression" dxfId="181" priority="391">
      <formula>COUNTIF(E94:H94,"&lt;&gt;" &amp; "")&gt;0</formula>
    </cfRule>
    <cfRule type="expression" dxfId="180" priority="392">
      <formula>AND(COUNTIF(E94:H94,"&lt;&gt;" &amp; "")&gt;0,NOT(ISBLANK(C94)))</formula>
    </cfRule>
  </conditionalFormatting>
  <conditionalFormatting sqref="C95">
    <cfRule type="expression" dxfId="179" priority="393">
      <formula>COUNTIF(E95:H95,"&lt;&gt;" &amp; "")&gt;0</formula>
    </cfRule>
    <cfRule type="expression" dxfId="178" priority="394">
      <formula>AND(COUNTIF(E95:H95,"&lt;&gt;" &amp; "")&gt;0,NOT(ISBLANK(C95)))</formula>
    </cfRule>
  </conditionalFormatting>
  <conditionalFormatting sqref="C98">
    <cfRule type="expression" dxfId="177" priority="395">
      <formula>COUNTIF(E98:H98,"&lt;&gt;" &amp; "")&gt;0</formula>
    </cfRule>
    <cfRule type="expression" dxfId="176" priority="396">
      <formula>AND(COUNTIF(E98:H98,"&lt;&gt;" &amp; "")&gt;0,NOT(ISBLANK(C98)))</formula>
    </cfRule>
  </conditionalFormatting>
  <conditionalFormatting sqref="C99">
    <cfRule type="expression" dxfId="175" priority="397">
      <formula>COUNTIF(E99:H99,"&lt;&gt;" &amp; "")&gt;0</formula>
    </cfRule>
    <cfRule type="expression" dxfId="174" priority="398">
      <formula>AND(COUNTIF(E99:H99,"&lt;&gt;" &amp; "")&gt;0,NOT(ISBLANK(C99)))</formula>
    </cfRule>
  </conditionalFormatting>
  <conditionalFormatting sqref="E86">
    <cfRule type="expression" dxfId="173" priority="155">
      <formula>COUNTIF(G86:J86,"&lt;&gt;" &amp; "")&gt;0</formula>
    </cfRule>
    <cfRule type="expression" dxfId="172" priority="156">
      <formula>AND(COUNTIF(G86:J86,"&lt;&gt;" &amp; "")&gt;0,NOT(ISBLANK(E86)))</formula>
    </cfRule>
  </conditionalFormatting>
  <conditionalFormatting sqref="E87">
    <cfRule type="expression" dxfId="171" priority="157">
      <formula>COUNTIF(G87:J87,"&lt;&gt;" &amp; "")&gt;0</formula>
    </cfRule>
    <cfRule type="expression" dxfId="170" priority="158">
      <formula>AND(COUNTIF(G87:J87,"&lt;&gt;" &amp; "")&gt;0,NOT(ISBLANK(E87)))</formula>
    </cfRule>
  </conditionalFormatting>
  <conditionalFormatting sqref="E88">
    <cfRule type="expression" dxfId="169" priority="159">
      <formula>COUNTIF(G88:J88,"&lt;&gt;" &amp; "")&gt;0</formula>
    </cfRule>
    <cfRule type="expression" dxfId="168" priority="160">
      <formula>AND(COUNTIF(G88:J88,"&lt;&gt;" &amp; "")&gt;0,NOT(ISBLANK(E88)))</formula>
    </cfRule>
  </conditionalFormatting>
  <conditionalFormatting sqref="E89">
    <cfRule type="expression" dxfId="167" priority="161">
      <formula>COUNTIF(G89:J89,"&lt;&gt;" &amp; "")&gt;0</formula>
    </cfRule>
    <cfRule type="expression" dxfId="166" priority="162">
      <formula>AND(COUNTIF(G89:J89,"&lt;&gt;" &amp; "")&gt;0,NOT(ISBLANK(E89)))</formula>
    </cfRule>
  </conditionalFormatting>
  <conditionalFormatting sqref="E90">
    <cfRule type="expression" dxfId="165" priority="163">
      <formula>COUNTIF(G90:J90,"&lt;&gt;" &amp; "")&gt;0</formula>
    </cfRule>
    <cfRule type="expression" dxfId="164" priority="164">
      <formula>AND(COUNTIF(G90:J90,"&lt;&gt;" &amp; "")&gt;0,NOT(ISBLANK(E90)))</formula>
    </cfRule>
  </conditionalFormatting>
  <conditionalFormatting sqref="E91">
    <cfRule type="expression" dxfId="163" priority="165">
      <formula>COUNTIF(G91:J91,"&lt;&gt;" &amp; "")&gt;0</formula>
    </cfRule>
    <cfRule type="expression" dxfId="162" priority="166">
      <formula>AND(COUNTIF(G91:J91,"&lt;&gt;" &amp; "")&gt;0,NOT(ISBLANK(E91)))</formula>
    </cfRule>
  </conditionalFormatting>
  <conditionalFormatting sqref="E92">
    <cfRule type="expression" dxfId="161" priority="167">
      <formula>COUNTIF(G92:J92,"&lt;&gt;" &amp; "")&gt;0</formula>
    </cfRule>
    <cfRule type="expression" dxfId="160" priority="168">
      <formula>AND(COUNTIF(G92:J92,"&lt;&gt;" &amp; "")&gt;0,NOT(ISBLANK(E92)))</formula>
    </cfRule>
  </conditionalFormatting>
  <conditionalFormatting sqref="E93">
    <cfRule type="expression" dxfId="159" priority="169">
      <formula>COUNTIF(G93:J93,"&lt;&gt;" &amp; "")&gt;0</formula>
    </cfRule>
    <cfRule type="expression" dxfId="158" priority="170">
      <formula>AND(COUNTIF(G93:J93,"&lt;&gt;" &amp; "")&gt;0,NOT(ISBLANK(E93)))</formula>
    </cfRule>
  </conditionalFormatting>
  <conditionalFormatting sqref="E94">
    <cfRule type="expression" dxfId="157" priority="171">
      <formula>COUNTIF(G94:J94,"&lt;&gt;" &amp; "")&gt;0</formula>
    </cfRule>
    <cfRule type="expression" dxfId="156" priority="172">
      <formula>AND(COUNTIF(G94:J94,"&lt;&gt;" &amp; "")&gt;0,NOT(ISBLANK(E94)))</formula>
    </cfRule>
  </conditionalFormatting>
  <conditionalFormatting sqref="E95">
    <cfRule type="expression" dxfId="155" priority="173">
      <formula>COUNTIF(G95:J95,"&lt;&gt;" &amp; "")&gt;0</formula>
    </cfRule>
    <cfRule type="expression" dxfId="154" priority="174">
      <formula>AND(COUNTIF(G95:J95,"&lt;&gt;" &amp; "")&gt;0,NOT(ISBLANK(E95)))</formula>
    </cfRule>
  </conditionalFormatting>
  <conditionalFormatting sqref="C218">
    <cfRule type="expression" dxfId="153" priority="135">
      <formula>COUNTIF(E218:H218,"&lt;&gt;" &amp; "")&gt;0</formula>
    </cfRule>
    <cfRule type="expression" dxfId="152" priority="136">
      <formula>AND(COUNTIF(E218:H218,"&lt;&gt;" &amp; "")&gt;0,NOT(ISBLANK(C218)))</formula>
    </cfRule>
  </conditionalFormatting>
  <conditionalFormatting sqref="C219">
    <cfRule type="expression" dxfId="151" priority="137">
      <formula>COUNTIF(E219:H219,"&lt;&gt;" &amp; "")&gt;0</formula>
    </cfRule>
    <cfRule type="expression" dxfId="150" priority="138">
      <formula>AND(COUNTIF(E219:H219,"&lt;&gt;" &amp; "")&gt;0,NOT(ISBLANK(C219)))</formula>
    </cfRule>
  </conditionalFormatting>
  <conditionalFormatting sqref="C220">
    <cfRule type="expression" dxfId="149" priority="139">
      <formula>COUNTIF(E220:H220,"&lt;&gt;" &amp; "")&gt;0</formula>
    </cfRule>
    <cfRule type="expression" dxfId="148" priority="140">
      <formula>AND(COUNTIF(E220:H220,"&lt;&gt;" &amp; "")&gt;0,NOT(ISBLANK(C220)))</formula>
    </cfRule>
  </conditionalFormatting>
  <conditionalFormatting sqref="C221">
    <cfRule type="expression" dxfId="147" priority="141">
      <formula>COUNTIF(E221:H221,"&lt;&gt;" &amp; "")&gt;0</formula>
    </cfRule>
    <cfRule type="expression" dxfId="146" priority="142">
      <formula>AND(COUNTIF(E221:H221,"&lt;&gt;" &amp; "")&gt;0,NOT(ISBLANK(C221)))</formula>
    </cfRule>
  </conditionalFormatting>
  <conditionalFormatting sqref="C222">
    <cfRule type="expression" dxfId="145" priority="143">
      <formula>COUNTIF(E222:H222,"&lt;&gt;" &amp; "")&gt;0</formula>
    </cfRule>
    <cfRule type="expression" dxfId="144" priority="144">
      <formula>AND(COUNTIF(E222:H222,"&lt;&gt;" &amp; "")&gt;0,NOT(ISBLANK(C222)))</formula>
    </cfRule>
  </conditionalFormatting>
  <conditionalFormatting sqref="C223">
    <cfRule type="expression" dxfId="143" priority="145">
      <formula>COUNTIF(E223:H223,"&lt;&gt;" &amp; "")&gt;0</formula>
    </cfRule>
    <cfRule type="expression" dxfId="142" priority="146">
      <formula>AND(COUNTIF(E223:H223,"&lt;&gt;" &amp; "")&gt;0,NOT(ISBLANK(C223)))</formula>
    </cfRule>
  </conditionalFormatting>
  <conditionalFormatting sqref="C224">
    <cfRule type="expression" dxfId="141" priority="147">
      <formula>COUNTIF(E224:H224,"&lt;&gt;" &amp; "")&gt;0</formula>
    </cfRule>
    <cfRule type="expression" dxfId="140" priority="148">
      <formula>AND(COUNTIF(E224:H224,"&lt;&gt;" &amp; "")&gt;0,NOT(ISBLANK(C224)))</formula>
    </cfRule>
  </conditionalFormatting>
  <conditionalFormatting sqref="C225">
    <cfRule type="expression" dxfId="139" priority="149">
      <formula>COUNTIF(E225:H225,"&lt;&gt;" &amp; "")&gt;0</formula>
    </cfRule>
    <cfRule type="expression" dxfId="138" priority="150">
      <formula>AND(COUNTIF(E225:H225,"&lt;&gt;" &amp; "")&gt;0,NOT(ISBLANK(C225)))</formula>
    </cfRule>
  </conditionalFormatting>
  <conditionalFormatting sqref="C226">
    <cfRule type="expression" dxfId="137" priority="151">
      <formula>COUNTIF(E226:H226,"&lt;&gt;" &amp; "")&gt;0</formula>
    </cfRule>
    <cfRule type="expression" dxfId="136" priority="152">
      <formula>AND(COUNTIF(E226:H226,"&lt;&gt;" &amp; "")&gt;0,NOT(ISBLANK(C226)))</formula>
    </cfRule>
  </conditionalFormatting>
  <conditionalFormatting sqref="C227">
    <cfRule type="expression" dxfId="135" priority="153">
      <formula>COUNTIF(E227:H227,"&lt;&gt;" &amp; "")&gt;0</formula>
    </cfRule>
    <cfRule type="expression" dxfId="134" priority="154">
      <formula>AND(COUNTIF(E227:H227,"&lt;&gt;" &amp; "")&gt;0,NOT(ISBLANK(C227)))</formula>
    </cfRule>
  </conditionalFormatting>
  <conditionalFormatting sqref="C207">
    <cfRule type="expression" dxfId="133" priority="133">
      <formula>COUNTIF(E207:H207,"&lt;&gt;" &amp; "")&gt;0</formula>
    </cfRule>
    <cfRule type="expression" dxfId="132" priority="134">
      <formula>AND(COUNTIF(E207:H207,"&lt;&gt;" &amp; "")&gt;0,NOT(ISBLANK(C207)))</formula>
    </cfRule>
  </conditionalFormatting>
  <conditionalFormatting sqref="C208">
    <cfRule type="expression" dxfId="131" priority="131">
      <formula>COUNTIF(E208:H208,"&lt;&gt;" &amp; "")&gt;0</formula>
    </cfRule>
    <cfRule type="expression" dxfId="130" priority="132">
      <formula>AND(COUNTIF(E208:H208,"&lt;&gt;" &amp; "")&gt;0,NOT(ISBLANK(C208)))</formula>
    </cfRule>
  </conditionalFormatting>
  <conditionalFormatting sqref="C209">
    <cfRule type="expression" dxfId="129" priority="129">
      <formula>COUNTIF(E209:H209,"&lt;&gt;" &amp; "")&gt;0</formula>
    </cfRule>
    <cfRule type="expression" dxfId="128" priority="130">
      <formula>AND(COUNTIF(E209:H209,"&lt;&gt;" &amp; "")&gt;0,NOT(ISBLANK(C209)))</formula>
    </cfRule>
  </conditionalFormatting>
  <conditionalFormatting sqref="C210">
    <cfRule type="expression" dxfId="127" priority="127">
      <formula>COUNTIF(E210:H210,"&lt;&gt;" &amp; "")&gt;0</formula>
    </cfRule>
    <cfRule type="expression" dxfId="126" priority="128">
      <formula>AND(COUNTIF(E210:H210,"&lt;&gt;" &amp; "")&gt;0,NOT(ISBLANK(C210)))</formula>
    </cfRule>
  </conditionalFormatting>
  <conditionalFormatting sqref="C211">
    <cfRule type="expression" dxfId="125" priority="125">
      <formula>COUNTIF(E211:H211,"&lt;&gt;" &amp; "")&gt;0</formula>
    </cfRule>
    <cfRule type="expression" dxfId="124" priority="126">
      <formula>AND(COUNTIF(E211:H211,"&lt;&gt;" &amp; "")&gt;0,NOT(ISBLANK(C211)))</formula>
    </cfRule>
  </conditionalFormatting>
  <conditionalFormatting sqref="C212">
    <cfRule type="expression" dxfId="123" priority="123">
      <formula>COUNTIF(E212:H212,"&lt;&gt;" &amp; "")&gt;0</formula>
    </cfRule>
    <cfRule type="expression" dxfId="122" priority="124">
      <formula>AND(COUNTIF(E212:H212,"&lt;&gt;" &amp; "")&gt;0,NOT(ISBLANK(C212)))</formula>
    </cfRule>
  </conditionalFormatting>
  <conditionalFormatting sqref="C213">
    <cfRule type="expression" dxfId="121" priority="121">
      <formula>COUNTIF(E213:H213,"&lt;&gt;" &amp; "")&gt;0</formula>
    </cfRule>
    <cfRule type="expression" dxfId="120" priority="122">
      <formula>AND(COUNTIF(E213:H213,"&lt;&gt;" &amp; "")&gt;0,NOT(ISBLANK(C213)))</formula>
    </cfRule>
  </conditionalFormatting>
  <conditionalFormatting sqref="E50">
    <cfRule type="expression" dxfId="119" priority="101">
      <formula>COUNTIF(G50:J50,"&lt;&gt;" &amp; "")&gt;0</formula>
    </cfRule>
    <cfRule type="expression" dxfId="118" priority="102">
      <formula>AND(COUNTIF(G50:J50,"&lt;&gt;" &amp; "")&gt;0,NOT(ISBLANK(E50)))</formula>
    </cfRule>
  </conditionalFormatting>
  <conditionalFormatting sqref="E51">
    <cfRule type="expression" dxfId="117" priority="103">
      <formula>COUNTIF(G51:J51,"&lt;&gt;" &amp; "")&gt;0</formula>
    </cfRule>
    <cfRule type="expression" dxfId="116" priority="104">
      <formula>AND(COUNTIF(G51:J51,"&lt;&gt;" &amp; "")&gt;0,NOT(ISBLANK(E51)))</formula>
    </cfRule>
  </conditionalFormatting>
  <conditionalFormatting sqref="E52">
    <cfRule type="expression" dxfId="115" priority="105">
      <formula>COUNTIF(G52:J52,"&lt;&gt;" &amp; "")&gt;0</formula>
    </cfRule>
    <cfRule type="expression" dxfId="114" priority="106">
      <formula>AND(COUNTIF(G52:J52,"&lt;&gt;" &amp; "")&gt;0,NOT(ISBLANK(E52)))</formula>
    </cfRule>
  </conditionalFormatting>
  <conditionalFormatting sqref="E53">
    <cfRule type="expression" dxfId="113" priority="107">
      <formula>COUNTIF(G53:J53,"&lt;&gt;" &amp; "")&gt;0</formula>
    </cfRule>
    <cfRule type="expression" dxfId="112" priority="108">
      <formula>AND(COUNTIF(G53:J53,"&lt;&gt;" &amp; "")&gt;0,NOT(ISBLANK(E53)))</formula>
    </cfRule>
  </conditionalFormatting>
  <conditionalFormatting sqref="E54">
    <cfRule type="expression" dxfId="111" priority="109">
      <formula>COUNTIF(G54:J54,"&lt;&gt;" &amp; "")&gt;0</formula>
    </cfRule>
    <cfRule type="expression" dxfId="110" priority="110">
      <formula>AND(COUNTIF(G54:J54,"&lt;&gt;" &amp; "")&gt;0,NOT(ISBLANK(E54)))</formula>
    </cfRule>
  </conditionalFormatting>
  <conditionalFormatting sqref="E55">
    <cfRule type="expression" dxfId="109" priority="111">
      <formula>COUNTIF(G55:J55,"&lt;&gt;" &amp; "")&gt;0</formula>
    </cfRule>
    <cfRule type="expression" dxfId="108" priority="112">
      <formula>AND(COUNTIF(G55:J55,"&lt;&gt;" &amp; "")&gt;0,NOT(ISBLANK(E55)))</formula>
    </cfRule>
  </conditionalFormatting>
  <conditionalFormatting sqref="E56">
    <cfRule type="expression" dxfId="107" priority="113">
      <formula>COUNTIF(G56:J56,"&lt;&gt;" &amp; "")&gt;0</formula>
    </cfRule>
    <cfRule type="expression" dxfId="106" priority="114">
      <formula>AND(COUNTIF(G56:J56,"&lt;&gt;" &amp; "")&gt;0,NOT(ISBLANK(E56)))</formula>
    </cfRule>
  </conditionalFormatting>
  <conditionalFormatting sqref="E57">
    <cfRule type="expression" dxfId="105" priority="115">
      <formula>COUNTIF(G57:J57,"&lt;&gt;" &amp; "")&gt;0</formula>
    </cfRule>
    <cfRule type="expression" dxfId="104" priority="116">
      <formula>AND(COUNTIF(G57:J57,"&lt;&gt;" &amp; "")&gt;0,NOT(ISBLANK(E57)))</formula>
    </cfRule>
  </conditionalFormatting>
  <conditionalFormatting sqref="E58">
    <cfRule type="expression" dxfId="103" priority="117">
      <formula>COUNTIF(G58:J58,"&lt;&gt;" &amp; "")&gt;0</formula>
    </cfRule>
    <cfRule type="expression" dxfId="102" priority="118">
      <formula>AND(COUNTIF(G58:J58,"&lt;&gt;" &amp; "")&gt;0,NOT(ISBLANK(E58)))</formula>
    </cfRule>
  </conditionalFormatting>
  <conditionalFormatting sqref="E59">
    <cfRule type="expression" dxfId="101" priority="119">
      <formula>COUNTIF(G59:J59,"&lt;&gt;" &amp; "")&gt;0</formula>
    </cfRule>
    <cfRule type="expression" dxfId="100" priority="120">
      <formula>AND(COUNTIF(G59:J59,"&lt;&gt;" &amp; "")&gt;0,NOT(ISBLANK(E59)))</formula>
    </cfRule>
  </conditionalFormatting>
  <conditionalFormatting sqref="E74">
    <cfRule type="expression" dxfId="99" priority="81">
      <formula>COUNTIF(G74:J74,"&lt;&gt;" &amp; "")&gt;0</formula>
    </cfRule>
    <cfRule type="expression" dxfId="98" priority="82">
      <formula>AND(COUNTIF(G74:J74,"&lt;&gt;" &amp; "")&gt;0,NOT(ISBLANK(E74)))</formula>
    </cfRule>
  </conditionalFormatting>
  <conditionalFormatting sqref="E75">
    <cfRule type="expression" dxfId="97" priority="83">
      <formula>COUNTIF(G75:J75,"&lt;&gt;" &amp; "")&gt;0</formula>
    </cfRule>
    <cfRule type="expression" dxfId="96" priority="84">
      <formula>AND(COUNTIF(G75:J75,"&lt;&gt;" &amp; "")&gt;0,NOT(ISBLANK(E75)))</formula>
    </cfRule>
  </conditionalFormatting>
  <conditionalFormatting sqref="E76">
    <cfRule type="expression" dxfId="95" priority="85">
      <formula>COUNTIF(G76:J76,"&lt;&gt;" &amp; "")&gt;0</formula>
    </cfRule>
    <cfRule type="expression" dxfId="94" priority="86">
      <formula>AND(COUNTIF(G76:J76,"&lt;&gt;" &amp; "")&gt;0,NOT(ISBLANK(E76)))</formula>
    </cfRule>
  </conditionalFormatting>
  <conditionalFormatting sqref="E77">
    <cfRule type="expression" dxfId="93" priority="87">
      <formula>COUNTIF(G77:J77,"&lt;&gt;" &amp; "")&gt;0</formula>
    </cfRule>
    <cfRule type="expression" dxfId="92" priority="88">
      <formula>AND(COUNTIF(G77:J77,"&lt;&gt;" &amp; "")&gt;0,NOT(ISBLANK(E77)))</formula>
    </cfRule>
  </conditionalFormatting>
  <conditionalFormatting sqref="E78">
    <cfRule type="expression" dxfId="91" priority="89">
      <formula>COUNTIF(G78:J78,"&lt;&gt;" &amp; "")&gt;0</formula>
    </cfRule>
    <cfRule type="expression" dxfId="90" priority="90">
      <formula>AND(COUNTIF(G78:J78,"&lt;&gt;" &amp; "")&gt;0,NOT(ISBLANK(E78)))</formula>
    </cfRule>
  </conditionalFormatting>
  <conditionalFormatting sqref="E79">
    <cfRule type="expression" dxfId="89" priority="91">
      <formula>COUNTIF(G79:J79,"&lt;&gt;" &amp; "")&gt;0</formula>
    </cfRule>
    <cfRule type="expression" dxfId="88" priority="92">
      <formula>AND(COUNTIF(G79:J79,"&lt;&gt;" &amp; "")&gt;0,NOT(ISBLANK(E79)))</formula>
    </cfRule>
  </conditionalFormatting>
  <conditionalFormatting sqref="E80">
    <cfRule type="expression" dxfId="87" priority="93">
      <formula>COUNTIF(G80:J80,"&lt;&gt;" &amp; "")&gt;0</formula>
    </cfRule>
    <cfRule type="expression" dxfId="86" priority="94">
      <formula>AND(COUNTIF(G80:J80,"&lt;&gt;" &amp; "")&gt;0,NOT(ISBLANK(E80)))</formula>
    </cfRule>
  </conditionalFormatting>
  <conditionalFormatting sqref="E81">
    <cfRule type="expression" dxfId="85" priority="95">
      <formula>COUNTIF(G81:J81,"&lt;&gt;" &amp; "")&gt;0</formula>
    </cfRule>
    <cfRule type="expression" dxfId="84" priority="96">
      <formula>AND(COUNTIF(G81:J81,"&lt;&gt;" &amp; "")&gt;0,NOT(ISBLANK(E81)))</formula>
    </cfRule>
  </conditionalFormatting>
  <conditionalFormatting sqref="E82">
    <cfRule type="expression" dxfId="83" priority="97">
      <formula>COUNTIF(G82:J82,"&lt;&gt;" &amp; "")&gt;0</formula>
    </cfRule>
    <cfRule type="expression" dxfId="82" priority="98">
      <formula>AND(COUNTIF(G82:J82,"&lt;&gt;" &amp; "")&gt;0,NOT(ISBLANK(E82)))</formula>
    </cfRule>
  </conditionalFormatting>
  <conditionalFormatting sqref="E83">
    <cfRule type="expression" dxfId="81" priority="99">
      <formula>COUNTIF(G83:J83,"&lt;&gt;" &amp; "")&gt;0</formula>
    </cfRule>
    <cfRule type="expression" dxfId="80" priority="100">
      <formula>AND(COUNTIF(G83:J83,"&lt;&gt;" &amp; "")&gt;0,NOT(ISBLANK(E83)))</formula>
    </cfRule>
  </conditionalFormatting>
  <conditionalFormatting sqref="E98">
    <cfRule type="expression" dxfId="79" priority="61">
      <formula>COUNTIF(G98:J98,"&lt;&gt;" &amp; "")&gt;0</formula>
    </cfRule>
    <cfRule type="expression" dxfId="78" priority="62">
      <formula>AND(COUNTIF(G98:J98,"&lt;&gt;" &amp; "")&gt;0,NOT(ISBLANK(E98)))</formula>
    </cfRule>
  </conditionalFormatting>
  <conditionalFormatting sqref="E99">
    <cfRule type="expression" dxfId="77" priority="63">
      <formula>COUNTIF(G99:J99,"&lt;&gt;" &amp; "")&gt;0</formula>
    </cfRule>
    <cfRule type="expression" dxfId="76" priority="64">
      <formula>AND(COUNTIF(G99:J99,"&lt;&gt;" &amp; "")&gt;0,NOT(ISBLANK(E99)))</formula>
    </cfRule>
  </conditionalFormatting>
  <conditionalFormatting sqref="E100">
    <cfRule type="expression" dxfId="75" priority="65">
      <formula>COUNTIF(G100:J100,"&lt;&gt;" &amp; "")&gt;0</formula>
    </cfRule>
    <cfRule type="expression" dxfId="74" priority="66">
      <formula>AND(COUNTIF(G100:J100,"&lt;&gt;" &amp; "")&gt;0,NOT(ISBLANK(E100)))</formula>
    </cfRule>
  </conditionalFormatting>
  <conditionalFormatting sqref="E101">
    <cfRule type="expression" dxfId="73" priority="67">
      <formula>COUNTIF(G101:J101,"&lt;&gt;" &amp; "")&gt;0</formula>
    </cfRule>
    <cfRule type="expression" dxfId="72" priority="68">
      <formula>AND(COUNTIF(G101:J101,"&lt;&gt;" &amp; "")&gt;0,NOT(ISBLANK(E101)))</formula>
    </cfRule>
  </conditionalFormatting>
  <conditionalFormatting sqref="E102">
    <cfRule type="expression" dxfId="71" priority="69">
      <formula>COUNTIF(G102:J102,"&lt;&gt;" &amp; "")&gt;0</formula>
    </cfRule>
    <cfRule type="expression" dxfId="70" priority="70">
      <formula>AND(COUNTIF(G102:J102,"&lt;&gt;" &amp; "")&gt;0,NOT(ISBLANK(E102)))</formula>
    </cfRule>
  </conditionalFormatting>
  <conditionalFormatting sqref="E103">
    <cfRule type="expression" dxfId="69" priority="71">
      <formula>COUNTIF(G103:J103,"&lt;&gt;" &amp; "")&gt;0</formula>
    </cfRule>
    <cfRule type="expression" dxfId="68" priority="72">
      <formula>AND(COUNTIF(G103:J103,"&lt;&gt;" &amp; "")&gt;0,NOT(ISBLANK(E103)))</formula>
    </cfRule>
  </conditionalFormatting>
  <conditionalFormatting sqref="E104">
    <cfRule type="expression" dxfId="67" priority="73">
      <formula>COUNTIF(G104:J104,"&lt;&gt;" &amp; "")&gt;0</formula>
    </cfRule>
    <cfRule type="expression" dxfId="66" priority="74">
      <formula>AND(COUNTIF(G104:J104,"&lt;&gt;" &amp; "")&gt;0,NOT(ISBLANK(E104)))</formula>
    </cfRule>
  </conditionalFormatting>
  <conditionalFormatting sqref="E105">
    <cfRule type="expression" dxfId="65" priority="75">
      <formula>COUNTIF(G105:J105,"&lt;&gt;" &amp; "")&gt;0</formula>
    </cfRule>
    <cfRule type="expression" dxfId="64" priority="76">
      <formula>AND(COUNTIF(G105:J105,"&lt;&gt;" &amp; "")&gt;0,NOT(ISBLANK(E105)))</formula>
    </cfRule>
  </conditionalFormatting>
  <conditionalFormatting sqref="E106">
    <cfRule type="expression" dxfId="63" priority="77">
      <formula>COUNTIF(G106:J106,"&lt;&gt;" &amp; "")&gt;0</formula>
    </cfRule>
    <cfRule type="expression" dxfId="62" priority="78">
      <formula>AND(COUNTIF(G106:J106,"&lt;&gt;" &amp; "")&gt;0,NOT(ISBLANK(E106)))</formula>
    </cfRule>
  </conditionalFormatting>
  <conditionalFormatting sqref="E107">
    <cfRule type="expression" dxfId="61" priority="79">
      <formula>COUNTIF(G107:J107,"&lt;&gt;" &amp; "")&gt;0</formula>
    </cfRule>
    <cfRule type="expression" dxfId="60" priority="80">
      <formula>AND(COUNTIF(G107:J107,"&lt;&gt;" &amp; "")&gt;0,NOT(ISBLANK(E107)))</formula>
    </cfRule>
  </conditionalFormatting>
  <conditionalFormatting sqref="C110:C119">
    <cfRule type="expression" dxfId="59" priority="41">
      <formula>COUNTIF(E110:H110,"&lt;&gt;" &amp; "")&gt;0</formula>
    </cfRule>
    <cfRule type="expression" dxfId="58" priority="42">
      <formula>AND(COUNTIF(E110:H110,"&lt;&gt;" &amp; "")&gt;0,NOT(ISBLANK(C110)))</formula>
    </cfRule>
  </conditionalFormatting>
  <conditionalFormatting sqref="C111">
    <cfRule type="expression" dxfId="57" priority="43">
      <formula>COUNTIF(E111:H111,"&lt;&gt;" &amp; "")&gt;0</formula>
    </cfRule>
    <cfRule type="expression" dxfId="56" priority="44">
      <formula>AND(COUNTIF(E111:H111,"&lt;&gt;" &amp; "")&gt;0,NOT(ISBLANK(C111)))</formula>
    </cfRule>
  </conditionalFormatting>
  <conditionalFormatting sqref="C112">
    <cfRule type="expression" dxfId="55" priority="45">
      <formula>COUNTIF(E112:H112,"&lt;&gt;" &amp; "")&gt;0</formula>
    </cfRule>
    <cfRule type="expression" dxfId="54" priority="46">
      <formula>AND(COUNTIF(E112:H112,"&lt;&gt;" &amp; "")&gt;0,NOT(ISBLANK(C112)))</formula>
    </cfRule>
  </conditionalFormatting>
  <conditionalFormatting sqref="C113">
    <cfRule type="expression" dxfId="53" priority="47">
      <formula>COUNTIF(E113:H113,"&lt;&gt;" &amp; "")&gt;0</formula>
    </cfRule>
    <cfRule type="expression" dxfId="52" priority="48">
      <formula>AND(COUNTIF(E113:H113,"&lt;&gt;" &amp; "")&gt;0,NOT(ISBLANK(C113)))</formula>
    </cfRule>
  </conditionalFormatting>
  <conditionalFormatting sqref="C114">
    <cfRule type="expression" dxfId="51" priority="49">
      <formula>COUNTIF(E114:H114,"&lt;&gt;" &amp; "")&gt;0</formula>
    </cfRule>
    <cfRule type="expression" dxfId="50" priority="50">
      <formula>AND(COUNTIF(E114:H114,"&lt;&gt;" &amp; "")&gt;0,NOT(ISBLANK(C114)))</formula>
    </cfRule>
  </conditionalFormatting>
  <conditionalFormatting sqref="C115">
    <cfRule type="expression" dxfId="49" priority="51">
      <formula>COUNTIF(E115:H115,"&lt;&gt;" &amp; "")&gt;0</formula>
    </cfRule>
    <cfRule type="expression" dxfId="48" priority="52">
      <formula>AND(COUNTIF(E115:H115,"&lt;&gt;" &amp; "")&gt;0,NOT(ISBLANK(C115)))</formula>
    </cfRule>
  </conditionalFormatting>
  <conditionalFormatting sqref="C116">
    <cfRule type="expression" dxfId="47" priority="53">
      <formula>COUNTIF(E116:H116,"&lt;&gt;" &amp; "")&gt;0</formula>
    </cfRule>
    <cfRule type="expression" dxfId="46" priority="54">
      <formula>AND(COUNTIF(E116:H116,"&lt;&gt;" &amp; "")&gt;0,NOT(ISBLANK(C116)))</formula>
    </cfRule>
  </conditionalFormatting>
  <conditionalFormatting sqref="C117">
    <cfRule type="expression" dxfId="45" priority="55">
      <formula>COUNTIF(E117:H117,"&lt;&gt;" &amp; "")&gt;0</formula>
    </cfRule>
    <cfRule type="expression" dxfId="44" priority="56">
      <formula>AND(COUNTIF(E117:H117,"&lt;&gt;" &amp; "")&gt;0,NOT(ISBLANK(C117)))</formula>
    </cfRule>
  </conditionalFormatting>
  <conditionalFormatting sqref="C118">
    <cfRule type="expression" dxfId="43" priority="57">
      <formula>COUNTIF(E118:H118,"&lt;&gt;" &amp; "")&gt;0</formula>
    </cfRule>
    <cfRule type="expression" dxfId="42" priority="58">
      <formula>AND(COUNTIF(E118:H118,"&lt;&gt;" &amp; "")&gt;0,NOT(ISBLANK(C118)))</formula>
    </cfRule>
  </conditionalFormatting>
  <conditionalFormatting sqref="C119">
    <cfRule type="expression" dxfId="41" priority="59">
      <formula>COUNTIF(E119:H119,"&lt;&gt;" &amp; "")&gt;0</formula>
    </cfRule>
    <cfRule type="expression" dxfId="40" priority="60">
      <formula>AND(COUNTIF(E119:H119,"&lt;&gt;" &amp; "")&gt;0,NOT(ISBLANK(C119)))</formula>
    </cfRule>
  </conditionalFormatting>
  <conditionalFormatting sqref="C122:C131">
    <cfRule type="expression" dxfId="39" priority="21">
      <formula>COUNTIF(E122:H122,"&lt;&gt;" &amp; "")&gt;0</formula>
    </cfRule>
    <cfRule type="expression" dxfId="38" priority="22">
      <formula>AND(COUNTIF(E122:H122,"&lt;&gt;" &amp; "")&gt;0,NOT(ISBLANK(C122)))</formula>
    </cfRule>
  </conditionalFormatting>
  <conditionalFormatting sqref="C123">
    <cfRule type="expression" dxfId="37" priority="23">
      <formula>COUNTIF(E123:H123,"&lt;&gt;" &amp; "")&gt;0</formula>
    </cfRule>
    <cfRule type="expression" dxfId="36" priority="24">
      <formula>AND(COUNTIF(E123:H123,"&lt;&gt;" &amp; "")&gt;0,NOT(ISBLANK(C123)))</formula>
    </cfRule>
  </conditionalFormatting>
  <conditionalFormatting sqref="C124">
    <cfRule type="expression" dxfId="35" priority="25">
      <formula>COUNTIF(E124:H124,"&lt;&gt;" &amp; "")&gt;0</formula>
    </cfRule>
    <cfRule type="expression" dxfId="34" priority="26">
      <formula>AND(COUNTIF(E124:H124,"&lt;&gt;" &amp; "")&gt;0,NOT(ISBLANK(C124)))</formula>
    </cfRule>
  </conditionalFormatting>
  <conditionalFormatting sqref="C125">
    <cfRule type="expression" dxfId="33" priority="27">
      <formula>COUNTIF(E125:H125,"&lt;&gt;" &amp; "")&gt;0</formula>
    </cfRule>
    <cfRule type="expression" dxfId="32" priority="28">
      <formula>AND(COUNTIF(E125:H125,"&lt;&gt;" &amp; "")&gt;0,NOT(ISBLANK(C125)))</formula>
    </cfRule>
  </conditionalFormatting>
  <conditionalFormatting sqref="C126">
    <cfRule type="expression" dxfId="31" priority="29">
      <formula>COUNTIF(E126:H126,"&lt;&gt;" &amp; "")&gt;0</formula>
    </cfRule>
    <cfRule type="expression" dxfId="30" priority="30">
      <formula>AND(COUNTIF(E126:H126,"&lt;&gt;" &amp; "")&gt;0,NOT(ISBLANK(C126)))</formula>
    </cfRule>
  </conditionalFormatting>
  <conditionalFormatting sqref="C127">
    <cfRule type="expression" dxfId="29" priority="31">
      <formula>COUNTIF(E127:H127,"&lt;&gt;" &amp; "")&gt;0</formula>
    </cfRule>
    <cfRule type="expression" dxfId="28" priority="32">
      <formula>AND(COUNTIF(E127:H127,"&lt;&gt;" &amp; "")&gt;0,NOT(ISBLANK(C127)))</formula>
    </cfRule>
  </conditionalFormatting>
  <conditionalFormatting sqref="C128">
    <cfRule type="expression" dxfId="27" priority="33">
      <formula>COUNTIF(E128:H128,"&lt;&gt;" &amp; "")&gt;0</formula>
    </cfRule>
    <cfRule type="expression" dxfId="26" priority="34">
      <formula>AND(COUNTIF(E128:H128,"&lt;&gt;" &amp; "")&gt;0,NOT(ISBLANK(C128)))</formula>
    </cfRule>
  </conditionalFormatting>
  <conditionalFormatting sqref="C129">
    <cfRule type="expression" dxfId="25" priority="35">
      <formula>COUNTIF(E129:H129,"&lt;&gt;" &amp; "")&gt;0</formula>
    </cfRule>
    <cfRule type="expression" dxfId="24" priority="36">
      <formula>AND(COUNTIF(E129:H129,"&lt;&gt;" &amp; "")&gt;0,NOT(ISBLANK(C129)))</formula>
    </cfRule>
  </conditionalFormatting>
  <conditionalFormatting sqref="C130">
    <cfRule type="expression" dxfId="23" priority="37">
      <formula>COUNTIF(E130:H130,"&lt;&gt;" &amp; "")&gt;0</formula>
    </cfRule>
    <cfRule type="expression" dxfId="22" priority="38">
      <formula>AND(COUNTIF(E130:H130,"&lt;&gt;" &amp; "")&gt;0,NOT(ISBLANK(C130)))</formula>
    </cfRule>
  </conditionalFormatting>
  <conditionalFormatting sqref="C131">
    <cfRule type="expression" dxfId="21" priority="39">
      <formula>COUNTIF(E131:H131,"&lt;&gt;" &amp; "")&gt;0</formula>
    </cfRule>
    <cfRule type="expression" dxfId="20" priority="40">
      <formula>AND(COUNTIF(E131:H131,"&lt;&gt;" &amp; "")&gt;0,NOT(ISBLANK(C131)))</formula>
    </cfRule>
  </conditionalFormatting>
  <conditionalFormatting sqref="C134:C143">
    <cfRule type="expression" dxfId="19" priority="1">
      <formula>COUNTIF(E134:H134,"&lt;&gt;" &amp; "")&gt;0</formula>
    </cfRule>
    <cfRule type="expression" dxfId="18" priority="2">
      <formula>AND(COUNTIF(E134:H134,"&lt;&gt;" &amp; "")&gt;0,NOT(ISBLANK(C134)))</formula>
    </cfRule>
  </conditionalFormatting>
  <conditionalFormatting sqref="C135">
    <cfRule type="expression" dxfId="17" priority="3">
      <formula>COUNTIF(E135:H135,"&lt;&gt;" &amp; "")&gt;0</formula>
    </cfRule>
    <cfRule type="expression" dxfId="16" priority="4">
      <formula>AND(COUNTIF(E135:H135,"&lt;&gt;" &amp; "")&gt;0,NOT(ISBLANK(C135)))</formula>
    </cfRule>
  </conditionalFormatting>
  <conditionalFormatting sqref="C136">
    <cfRule type="expression" dxfId="15" priority="5">
      <formula>COUNTIF(E136:H136,"&lt;&gt;" &amp; "")&gt;0</formula>
    </cfRule>
    <cfRule type="expression" dxfId="14" priority="6">
      <formula>AND(COUNTIF(E136:H136,"&lt;&gt;" &amp; "")&gt;0,NOT(ISBLANK(C136)))</formula>
    </cfRule>
  </conditionalFormatting>
  <conditionalFormatting sqref="C137">
    <cfRule type="expression" dxfId="13" priority="7">
      <formula>COUNTIF(E137:H137,"&lt;&gt;" &amp; "")&gt;0</formula>
    </cfRule>
    <cfRule type="expression" dxfId="12" priority="8">
      <formula>AND(COUNTIF(E137:H137,"&lt;&gt;" &amp; "")&gt;0,NOT(ISBLANK(C137)))</formula>
    </cfRule>
  </conditionalFormatting>
  <conditionalFormatting sqref="C138">
    <cfRule type="expression" dxfId="11" priority="9">
      <formula>COUNTIF(E138:H138,"&lt;&gt;" &amp; "")&gt;0</formula>
    </cfRule>
    <cfRule type="expression" dxfId="10" priority="10">
      <formula>AND(COUNTIF(E138:H138,"&lt;&gt;" &amp; "")&gt;0,NOT(ISBLANK(C138)))</formula>
    </cfRule>
  </conditionalFormatting>
  <conditionalFormatting sqref="C139">
    <cfRule type="expression" dxfId="9" priority="11">
      <formula>COUNTIF(E139:H139,"&lt;&gt;" &amp; "")&gt;0</formula>
    </cfRule>
    <cfRule type="expression" dxfId="8" priority="12">
      <formula>AND(COUNTIF(E139:H139,"&lt;&gt;" &amp; "")&gt;0,NOT(ISBLANK(C139)))</formula>
    </cfRule>
  </conditionalFormatting>
  <conditionalFormatting sqref="C140">
    <cfRule type="expression" dxfId="7" priority="13">
      <formula>COUNTIF(E140:H140,"&lt;&gt;" &amp; "")&gt;0</formula>
    </cfRule>
    <cfRule type="expression" dxfId="6" priority="14">
      <formula>AND(COUNTIF(E140:H140,"&lt;&gt;" &amp; "")&gt;0,NOT(ISBLANK(C140)))</formula>
    </cfRule>
  </conditionalFormatting>
  <conditionalFormatting sqref="C141">
    <cfRule type="expression" dxfId="5" priority="15">
      <formula>COUNTIF(E141:H141,"&lt;&gt;" &amp; "")&gt;0</formula>
    </cfRule>
    <cfRule type="expression" dxfId="4" priority="16">
      <formula>AND(COUNTIF(E141:H141,"&lt;&gt;" &amp; "")&gt;0,NOT(ISBLANK(C141)))</formula>
    </cfRule>
  </conditionalFormatting>
  <conditionalFormatting sqref="C142">
    <cfRule type="expression" dxfId="3" priority="17">
      <formula>COUNTIF(E142:H142,"&lt;&gt;" &amp; "")&gt;0</formula>
    </cfRule>
    <cfRule type="expression" dxfId="2" priority="18">
      <formula>AND(COUNTIF(E142:H142,"&lt;&gt;" &amp; "")&gt;0,NOT(ISBLANK(C142)))</formula>
    </cfRule>
  </conditionalFormatting>
  <conditionalFormatting sqref="C143">
    <cfRule type="expression" dxfId="1" priority="19">
      <formula>COUNTIF(E143:H143,"&lt;&gt;" &amp; "")&gt;0</formula>
    </cfRule>
    <cfRule type="expression" dxfId="0" priority="20">
      <formula>AND(COUNTIF(E143:H143,"&lt;&gt;" &amp; "")&gt;0,NOT(ISBLANK(C143)))</formula>
    </cfRule>
  </conditionalFormatting>
  <dataValidations count="6">
    <dataValidation type="list" allowBlank="1" showInputMessage="1" showErrorMessage="1" sqref="B62:B71 B2:B11" xr:uid="{00000000-0002-0000-0200-000000000000}">
      <formula1>"Number (per year)"</formula1>
    </dataValidation>
    <dataValidation type="list" allowBlank="1" showInputMessage="1" showErrorMessage="1" sqref="B26:B35 B14:B23 B218:B227" xr:uid="{00000000-0002-0000-0200-00000A000000}">
      <formula1>"Number"</formula1>
    </dataValidation>
    <dataValidation type="list" allowBlank="1" showInputMessage="1" showErrorMessage="1" sqref="B38:B47" xr:uid="{00000000-0002-0000-0200-00001E000000}">
      <formula1>"Proportion"</formula1>
    </dataValidation>
    <dataValidation type="list" allowBlank="1" showInputMessage="1" showErrorMessage="1" sqref="B206:B215 B194:B203 B182:B191 B170:B179 B158:B167 B98:B107 B86:B95 B74:B83 B50:B59" xr:uid="{00000000-0002-0000-0200-000028000000}">
      <formula1>"Probability (per year)"</formula1>
    </dataValidation>
    <dataValidation type="list" allowBlank="1" showInputMessage="1" showErrorMessage="1" sqref="B146:B155" xr:uid="{00000000-0002-0000-0200-00005A000000}">
      <formula1>"Duration (years)"</formula1>
    </dataValidation>
    <dataValidation type="list" allowBlank="1" showInputMessage="1" showErrorMessage="1" sqref="B134:B143 B122:B131" xr:uid="{685EDB9A-0B80-E141-A03B-6F142E546F79}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B0F5-B365-054E-9AE1-258ACEE3C3CE}">
  <sheetPr>
    <tabColor rgb="FF92D050"/>
  </sheetPr>
  <dimension ref="B2:R18"/>
  <sheetViews>
    <sheetView workbookViewId="0">
      <selection activeCell="K5" sqref="K5"/>
    </sheetView>
  </sheetViews>
  <sheetFormatPr baseColWidth="10" defaultRowHeight="15" x14ac:dyDescent="0.2"/>
  <cols>
    <col min="6" max="6" width="12" bestFit="1" customWidth="1"/>
    <col min="7" max="7" width="18.6640625" customWidth="1"/>
    <col min="8" max="8" width="22.1640625" bestFit="1" customWidth="1"/>
    <col min="9" max="9" width="19" bestFit="1" customWidth="1"/>
  </cols>
  <sheetData>
    <row r="2" spans="2:18" x14ac:dyDescent="0.2">
      <c r="B2" t="s">
        <v>48</v>
      </c>
      <c r="D2">
        <v>1.8</v>
      </c>
      <c r="G2" s="9" t="s">
        <v>53</v>
      </c>
      <c r="K2" t="s">
        <v>57</v>
      </c>
    </row>
    <row r="3" spans="2:18" x14ac:dyDescent="0.2">
      <c r="K3">
        <v>12.7</v>
      </c>
      <c r="L3">
        <f>$K$3/(1-0.5)</f>
        <v>25.4</v>
      </c>
      <c r="M3">
        <f>$K$3/(1-0.96)</f>
        <v>317.49999999999972</v>
      </c>
    </row>
    <row r="4" spans="2:18" x14ac:dyDescent="0.2">
      <c r="C4" s="9">
        <v>2016</v>
      </c>
      <c r="D4" s="9">
        <v>2017</v>
      </c>
      <c r="E4" s="9"/>
      <c r="G4" s="9" t="s">
        <v>52</v>
      </c>
      <c r="H4" s="9" t="s">
        <v>54</v>
      </c>
      <c r="I4" s="9" t="s">
        <v>55</v>
      </c>
      <c r="N4" s="9" t="s">
        <v>56</v>
      </c>
    </row>
    <row r="5" spans="2:18" x14ac:dyDescent="0.2">
      <c r="B5" t="s">
        <v>7</v>
      </c>
      <c r="C5" s="7">
        <f>SUM(Stocks!E14:E23)</f>
        <v>6900000</v>
      </c>
      <c r="F5" t="s">
        <v>32</v>
      </c>
      <c r="G5" s="7">
        <f>Stocks!E14-H5-I5</f>
        <v>120130.19798576178</v>
      </c>
      <c r="H5" s="7">
        <f>Stocks!E74-I5</f>
        <v>11869.928509342215</v>
      </c>
      <c r="I5" s="7">
        <f>Stocks!E86</f>
        <v>52129.866291857456</v>
      </c>
      <c r="K5" s="7">
        <f>G5/K$3</f>
        <v>9459.0707075402988</v>
      </c>
      <c r="L5" s="7">
        <f>H5/L$3</f>
        <v>467.32002005284312</v>
      </c>
      <c r="M5" s="7">
        <f t="shared" ref="M5:M14" si="0">I5/M$3</f>
        <v>164.1885552499449</v>
      </c>
      <c r="N5" s="7">
        <f>SUM(K5:M5)</f>
        <v>10090.579282843086</v>
      </c>
      <c r="P5" s="12">
        <f>K5/$N5</f>
        <v>0.93741602363934295</v>
      </c>
      <c r="Q5" s="12">
        <f t="shared" ref="Q5:Q14" si="1">L5/$N5</f>
        <v>4.631250664145941E-2</v>
      </c>
      <c r="R5" s="12">
        <f t="shared" ref="R5:R14" si="2">M5/$N5</f>
        <v>1.6271469719197698E-2</v>
      </c>
    </row>
    <row r="6" spans="2:18" x14ac:dyDescent="0.2">
      <c r="B6" t="s">
        <v>42</v>
      </c>
      <c r="C6" s="7">
        <f>SUM(Stocks!E26:E35)</f>
        <v>5933999.9999999991</v>
      </c>
      <c r="F6" t="s">
        <v>33</v>
      </c>
      <c r="G6" s="7">
        <f>Stocks!E15-H6-I6</f>
        <v>162697.30595489847</v>
      </c>
      <c r="H6" s="7">
        <f>Stocks!E75-I6</f>
        <v>29201.382096427129</v>
      </c>
      <c r="I6" s="7">
        <f>Stocks!E87</f>
        <v>128378.64529822244</v>
      </c>
      <c r="K6" s="7">
        <f t="shared" ref="K6:K14" si="3">G6/K$3</f>
        <v>12810.811492511692</v>
      </c>
      <c r="L6" s="7">
        <f t="shared" ref="L6:L14" si="4">H6/L$3</f>
        <v>1149.6607124577611</v>
      </c>
      <c r="M6" s="7">
        <f t="shared" si="0"/>
        <v>404.34218991566161</v>
      </c>
      <c r="N6" s="7">
        <f t="shared" ref="N6:N15" si="5">SUM(K6:M6)</f>
        <v>14364.814394885114</v>
      </c>
      <c r="P6" s="12">
        <f t="shared" ref="P6:P14" si="6">K6/$N6</f>
        <v>0.89181879698168898</v>
      </c>
      <c r="Q6" s="12">
        <f t="shared" si="1"/>
        <v>8.0033105952773131E-2</v>
      </c>
      <c r="R6" s="12">
        <f t="shared" si="2"/>
        <v>2.8148097065537853E-2</v>
      </c>
    </row>
    <row r="7" spans="2:18" x14ac:dyDescent="0.2">
      <c r="B7" t="s">
        <v>43</v>
      </c>
      <c r="C7">
        <f>SUM(Stocks!E38:E47)</f>
        <v>5518622</v>
      </c>
      <c r="F7" t="s">
        <v>34</v>
      </c>
      <c r="G7" s="7">
        <f>Stocks!E16-H7-I7</f>
        <v>122933.16978789844</v>
      </c>
      <c r="H7" s="7">
        <f>Stocks!E76-I7</f>
        <v>12146.886971601685</v>
      </c>
      <c r="I7" s="7">
        <f>Stocks!E88</f>
        <v>53346.201132848466</v>
      </c>
      <c r="K7" s="7">
        <f t="shared" si="3"/>
        <v>9679.7771486534202</v>
      </c>
      <c r="L7" s="7">
        <f t="shared" si="4"/>
        <v>478.22389651975141</v>
      </c>
      <c r="M7" s="7">
        <f t="shared" si="0"/>
        <v>168.01953112708193</v>
      </c>
      <c r="N7" s="7">
        <f t="shared" si="5"/>
        <v>10326.020576300254</v>
      </c>
      <c r="P7" s="12">
        <f t="shared" si="6"/>
        <v>0.93741602363934295</v>
      </c>
      <c r="Q7" s="12">
        <f t="shared" si="1"/>
        <v>4.6312506641459347E-2</v>
      </c>
      <c r="R7" s="12">
        <f t="shared" si="2"/>
        <v>1.6271469719197698E-2</v>
      </c>
    </row>
    <row r="8" spans="2:18" x14ac:dyDescent="0.2">
      <c r="B8" t="s">
        <v>10</v>
      </c>
      <c r="C8" s="7">
        <f>SUM(Stocks!E50:E59)</f>
        <v>5281260.9999999991</v>
      </c>
      <c r="F8" t="s">
        <v>35</v>
      </c>
      <c r="G8" s="7">
        <f>Stocks!E17-H8-I8</f>
        <v>323081.08209314133</v>
      </c>
      <c r="H8" s="7">
        <f>Stocks!E77-I8</f>
        <v>57987.525183387392</v>
      </c>
      <c r="I8" s="7">
        <f>Stocks!E89</f>
        <v>254931.76667657349</v>
      </c>
      <c r="K8" s="7">
        <f t="shared" si="3"/>
        <v>25439.455282924515</v>
      </c>
      <c r="L8" s="7">
        <f t="shared" si="4"/>
        <v>2282.9734324168267</v>
      </c>
      <c r="M8" s="7">
        <f t="shared" si="0"/>
        <v>802.93469819393295</v>
      </c>
      <c r="N8" s="7">
        <f t="shared" si="5"/>
        <v>28525.363413535277</v>
      </c>
      <c r="P8" s="12">
        <f t="shared" si="6"/>
        <v>0.89181879698168898</v>
      </c>
      <c r="Q8" s="12">
        <f t="shared" si="1"/>
        <v>8.0033105952773118E-2</v>
      </c>
      <c r="R8" s="12">
        <f t="shared" si="2"/>
        <v>2.8148097065537846E-2</v>
      </c>
    </row>
    <row r="9" spans="2:18" x14ac:dyDescent="0.2">
      <c r="B9" t="s">
        <v>44</v>
      </c>
      <c r="C9" s="7">
        <f>SUM(Stocks!E62:E71)</f>
        <v>5043899.9999999981</v>
      </c>
      <c r="F9" t="s">
        <v>36</v>
      </c>
      <c r="G9" s="7">
        <f>Stocks!E18-H9-I9</f>
        <v>539519.81282953755</v>
      </c>
      <c r="H9" s="7">
        <f>Stocks!E78-I9</f>
        <v>80730.965720613138</v>
      </c>
      <c r="I9" s="7">
        <f>Stocks!E90</f>
        <v>353392.39874390338</v>
      </c>
      <c r="K9" s="7">
        <f t="shared" si="3"/>
        <v>42481.87502594784</v>
      </c>
      <c r="L9" s="7">
        <f t="shared" si="4"/>
        <v>3178.3844771894937</v>
      </c>
      <c r="M9" s="7">
        <f t="shared" si="0"/>
        <v>1113.0469251776494</v>
      </c>
      <c r="N9" s="7">
        <f t="shared" si="5"/>
        <v>46773.306428314987</v>
      </c>
      <c r="P9" s="12">
        <f t="shared" si="6"/>
        <v>0.90825041610123891</v>
      </c>
      <c r="Q9" s="12">
        <f t="shared" si="1"/>
        <v>6.7952956929839936E-2</v>
      </c>
      <c r="R9" s="12">
        <f t="shared" si="2"/>
        <v>2.3796626968921066E-2</v>
      </c>
    </row>
    <row r="10" spans="2:18" x14ac:dyDescent="0.2">
      <c r="B10" t="s">
        <v>45</v>
      </c>
      <c r="C10" s="7">
        <f>SUM(Stocks!E74:E83)</f>
        <v>3807611.9999999995</v>
      </c>
      <c r="F10" t="s">
        <v>37</v>
      </c>
      <c r="G10" s="7">
        <f>Stocks!E19-H10-I10</f>
        <v>559980.27817482606</v>
      </c>
      <c r="H10" s="7">
        <f>Stocks!E79-I10</f>
        <v>183272.22333908954</v>
      </c>
      <c r="I10" s="7">
        <f>Stocks!E91</f>
        <v>802863.80550158152</v>
      </c>
      <c r="K10" s="7">
        <f t="shared" si="3"/>
        <v>44092.935289356385</v>
      </c>
      <c r="L10" s="7">
        <f t="shared" si="4"/>
        <v>7215.4418637436829</v>
      </c>
      <c r="M10" s="7">
        <f t="shared" si="0"/>
        <v>2528.7048992175819</v>
      </c>
      <c r="N10" s="7">
        <f t="shared" si="5"/>
        <v>53837.082052317652</v>
      </c>
      <c r="P10" s="12">
        <f t="shared" si="6"/>
        <v>0.81900678135764993</v>
      </c>
      <c r="Q10" s="12">
        <f t="shared" si="1"/>
        <v>0.13402364297403563</v>
      </c>
      <c r="R10" s="12">
        <f t="shared" si="2"/>
        <v>4.6969575668314341E-2</v>
      </c>
    </row>
    <row r="11" spans="2:18" x14ac:dyDescent="0.2">
      <c r="B11" t="s">
        <v>46</v>
      </c>
      <c r="C11" s="7">
        <f>SUM(Stocks!E86:E95)</f>
        <v>3126200.0000000005</v>
      </c>
      <c r="F11" t="s">
        <v>38</v>
      </c>
      <c r="G11" s="7">
        <f>Stocks!E20-H11-I11</f>
        <v>513527.74007286172</v>
      </c>
      <c r="H11" s="7">
        <f>Stocks!E80-I11</f>
        <v>83567.536712934205</v>
      </c>
      <c r="I11" s="7">
        <f>Stocks!E92</f>
        <v>365621.58371069498</v>
      </c>
      <c r="K11" s="7">
        <f t="shared" si="3"/>
        <v>40435.255123847382</v>
      </c>
      <c r="L11" s="7">
        <f t="shared" si="4"/>
        <v>3290.0605005092207</v>
      </c>
      <c r="M11" s="7">
        <f t="shared" si="0"/>
        <v>1151.5640431832924</v>
      </c>
      <c r="N11" s="7">
        <f t="shared" si="5"/>
        <v>44876.879667539899</v>
      </c>
      <c r="P11" s="12">
        <f t="shared" si="6"/>
        <v>0.90102643997093212</v>
      </c>
      <c r="Q11" s="12">
        <f t="shared" si="1"/>
        <v>7.3313040587556028E-2</v>
      </c>
      <c r="R11" s="12">
        <f t="shared" si="2"/>
        <v>2.5660519441511782E-2</v>
      </c>
    </row>
    <row r="12" spans="2:18" x14ac:dyDescent="0.2">
      <c r="F12" t="s">
        <v>39</v>
      </c>
      <c r="G12" s="7">
        <f>Stocks!E21-H12-I12</f>
        <v>459362.24080337142</v>
      </c>
      <c r="H12" s="7">
        <f>Stocks!E81-I12</f>
        <v>172263.80149111175</v>
      </c>
      <c r="I12" s="7">
        <f>Stocks!E93</f>
        <v>754223.63311878406</v>
      </c>
      <c r="K12" s="7">
        <f t="shared" si="3"/>
        <v>36170.255181367829</v>
      </c>
      <c r="L12" s="7">
        <f t="shared" si="4"/>
        <v>6782.0394287839272</v>
      </c>
      <c r="M12" s="7">
        <f t="shared" si="0"/>
        <v>2375.5075058859361</v>
      </c>
      <c r="N12" s="7">
        <f t="shared" si="5"/>
        <v>45327.802116037696</v>
      </c>
      <c r="P12" s="12">
        <f t="shared" si="6"/>
        <v>0.79797063816977398</v>
      </c>
      <c r="Q12" s="12">
        <f t="shared" si="1"/>
        <v>0.14962206663853075</v>
      </c>
      <c r="R12" s="12">
        <f t="shared" si="2"/>
        <v>5.240729519169525E-2</v>
      </c>
    </row>
    <row r="13" spans="2:18" x14ac:dyDescent="0.2">
      <c r="B13" t="s">
        <v>42</v>
      </c>
      <c r="C13" s="8">
        <f t="shared" ref="C13:C18" si="7">C6/C$5</f>
        <v>0.85999999999999988</v>
      </c>
      <c r="F13" t="s">
        <v>40</v>
      </c>
      <c r="G13" s="7">
        <f>Stocks!E22-H13-I13</f>
        <v>157989.96882039119</v>
      </c>
      <c r="H13" s="7">
        <f>Stocks!E82-I13</f>
        <v>17153.08130458981</v>
      </c>
      <c r="I13" s="7">
        <f>Stocks!E94</f>
        <v>122948.10170377881</v>
      </c>
      <c r="K13" s="7">
        <f t="shared" si="3"/>
        <v>12440.155025227654</v>
      </c>
      <c r="L13" s="7">
        <f t="shared" si="4"/>
        <v>675.31816159802406</v>
      </c>
      <c r="M13" s="7">
        <f t="shared" si="0"/>
        <v>387.23811560245332</v>
      </c>
      <c r="N13" s="7">
        <f t="shared" si="5"/>
        <v>13502.711302428132</v>
      </c>
      <c r="P13" s="12">
        <f t="shared" si="6"/>
        <v>0.92130793191072646</v>
      </c>
      <c r="Q13" s="12">
        <f t="shared" si="1"/>
        <v>5.0013522949023184E-2</v>
      </c>
      <c r="R13" s="12">
        <f t="shared" si="2"/>
        <v>2.8678545140250318E-2</v>
      </c>
    </row>
    <row r="14" spans="2:18" x14ac:dyDescent="0.2">
      <c r="B14" t="s">
        <v>43</v>
      </c>
      <c r="C14" s="8">
        <f t="shared" si="7"/>
        <v>0.79980028985507245</v>
      </c>
      <c r="F14" t="s">
        <v>41</v>
      </c>
      <c r="G14" s="7">
        <f>Stocks!E23-H14-I14</f>
        <v>133166.20347731095</v>
      </c>
      <c r="H14" s="7">
        <f>Stocks!E83-I14</f>
        <v>33218.66867090232</v>
      </c>
      <c r="I14" s="7">
        <f>Stocks!E95</f>
        <v>238363.99782175635</v>
      </c>
      <c r="K14" s="7">
        <f t="shared" si="3"/>
        <v>10485.52783285913</v>
      </c>
      <c r="L14" s="7">
        <f t="shared" si="4"/>
        <v>1307.8216012166267</v>
      </c>
      <c r="M14" s="7">
        <f t="shared" si="0"/>
        <v>750.75274904490254</v>
      </c>
      <c r="N14" s="7">
        <f t="shared" si="5"/>
        <v>12544.10218312066</v>
      </c>
      <c r="P14" s="12">
        <f t="shared" si="6"/>
        <v>0.83589304996004044</v>
      </c>
      <c r="Q14" s="12">
        <f t="shared" si="1"/>
        <v>0.10425788805965173</v>
      </c>
      <c r="R14" s="12">
        <f t="shared" si="2"/>
        <v>5.9849061980307781E-2</v>
      </c>
    </row>
    <row r="15" spans="2:18" x14ac:dyDescent="0.2">
      <c r="B15" t="s">
        <v>10</v>
      </c>
      <c r="C15" s="8">
        <f t="shared" si="7"/>
        <v>0.76540014492753605</v>
      </c>
      <c r="F15" s="9" t="s">
        <v>56</v>
      </c>
      <c r="G15" s="11">
        <f>SUM(G5:G14)</f>
        <v>3092387.9999999991</v>
      </c>
      <c r="H15" s="11">
        <f>SUM(H5:H14)</f>
        <v>681411.99999999907</v>
      </c>
      <c r="I15" s="11">
        <f>SUM(I5:I14)</f>
        <v>3126200.0000000005</v>
      </c>
      <c r="K15" s="11">
        <f>SUM(K5:K14)</f>
        <v>243495.11811023619</v>
      </c>
      <c r="L15" s="11">
        <f>SUM(L5:L14)</f>
        <v>26827.24409448816</v>
      </c>
      <c r="M15" s="11">
        <f>SUM(M5:M14)</f>
        <v>9846.2992125984383</v>
      </c>
      <c r="N15" s="11">
        <f t="shared" si="5"/>
        <v>280168.66141732276</v>
      </c>
      <c r="O15" s="7"/>
      <c r="P15" s="12">
        <f t="shared" ref="P15" si="8">K15/$N15</f>
        <v>0.86910190768103135</v>
      </c>
      <c r="Q15" s="12">
        <f t="shared" ref="Q15" si="9">L15/$N15</f>
        <v>9.5753907516900591E-2</v>
      </c>
      <c r="R15" s="12">
        <f t="shared" ref="R15" si="10">M15/$N15</f>
        <v>3.5144184802068101E-2</v>
      </c>
    </row>
    <row r="16" spans="2:18" x14ac:dyDescent="0.2">
      <c r="B16" t="s">
        <v>44</v>
      </c>
      <c r="C16" s="8">
        <f t="shared" si="7"/>
        <v>0.73099999999999976</v>
      </c>
      <c r="M16" s="7"/>
    </row>
    <row r="17" spans="2:3" x14ac:dyDescent="0.2">
      <c r="B17" t="s">
        <v>45</v>
      </c>
      <c r="C17" s="8">
        <f t="shared" si="7"/>
        <v>0.55182782608695646</v>
      </c>
    </row>
    <row r="18" spans="2:3" x14ac:dyDescent="0.2">
      <c r="B18" t="s">
        <v>46</v>
      </c>
      <c r="C18" s="8">
        <f t="shared" si="7"/>
        <v>0.453072463768116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4641-E00A-2C4A-81DC-364B65AEB612}">
  <dimension ref="B4:H15"/>
  <sheetViews>
    <sheetView tabSelected="1" workbookViewId="0">
      <selection activeCell="K15" sqref="K15"/>
    </sheetView>
  </sheetViews>
  <sheetFormatPr baseColWidth="10" defaultRowHeight="15" x14ac:dyDescent="0.2"/>
  <cols>
    <col min="2" max="2" width="12" bestFit="1" customWidth="1"/>
    <col min="3" max="3" width="13.6640625" bestFit="1" customWidth="1"/>
    <col min="4" max="6" width="12.83203125" bestFit="1" customWidth="1"/>
    <col min="7" max="8" width="12.6640625" bestFit="1" customWidth="1"/>
  </cols>
  <sheetData>
    <row r="4" spans="2:8" ht="32" x14ac:dyDescent="0.2">
      <c r="C4" s="15" t="s">
        <v>2</v>
      </c>
      <c r="D4" s="15" t="s">
        <v>7</v>
      </c>
      <c r="E4" s="15" t="s">
        <v>8</v>
      </c>
      <c r="F4" s="15" t="s">
        <v>11</v>
      </c>
      <c r="G4" s="15" t="s">
        <v>12</v>
      </c>
      <c r="H4" s="15" t="s">
        <v>13</v>
      </c>
    </row>
    <row r="5" spans="2:8" x14ac:dyDescent="0.2">
      <c r="B5" s="14" t="str">
        <f>'Population Definitions'!A2</f>
        <v>Males 0-14</v>
      </c>
      <c r="C5" s="16">
        <f>Stocks!E2</f>
        <v>8359400</v>
      </c>
      <c r="D5" s="16">
        <f>Stocks!E14</f>
        <v>184129.99278696146</v>
      </c>
      <c r="E5" s="16">
        <f>Stocks!E26</f>
        <v>123872.94029672278</v>
      </c>
      <c r="F5" s="16">
        <f>Stocks!E62</f>
        <v>102804.48277317845</v>
      </c>
      <c r="G5" s="16">
        <f>Stocks!E74</f>
        <v>63999.79480119967</v>
      </c>
      <c r="H5" s="16">
        <f>Stocks!E86</f>
        <v>52129.866291857456</v>
      </c>
    </row>
    <row r="6" spans="2:8" x14ac:dyDescent="0.2">
      <c r="B6" s="14" t="str">
        <f>'Population Definitions'!A3</f>
        <v>Females 0-14</v>
      </c>
      <c r="C6" s="16">
        <f>Stocks!E3</f>
        <v>8252643</v>
      </c>
      <c r="D6" s="16">
        <f>Stocks!E15</f>
        <v>320277.33334954805</v>
      </c>
      <c r="E6" s="16">
        <f>Stocks!E27</f>
        <v>311858.22803411831</v>
      </c>
      <c r="F6" s="16">
        <f>Stocks!E63</f>
        <v>265245.10141723522</v>
      </c>
      <c r="G6" s="16">
        <f>Stocks!E75</f>
        <v>157580.02739464957</v>
      </c>
      <c r="H6" s="16">
        <f>Stocks!E87</f>
        <v>128378.64529822244</v>
      </c>
    </row>
    <row r="7" spans="2:8" x14ac:dyDescent="0.2">
      <c r="B7" s="14" t="str">
        <f>'Population Definitions'!A4</f>
        <v>Males 15-24</v>
      </c>
      <c r="C7" s="16">
        <f>Stocks!E4</f>
        <v>5223540</v>
      </c>
      <c r="D7" s="16">
        <f>Stocks!E16</f>
        <v>188426.2578923486</v>
      </c>
      <c r="E7" s="16">
        <f>Stocks!E28</f>
        <v>126763.2406918043</v>
      </c>
      <c r="F7" s="16">
        <f>Stocks!E64</f>
        <v>105203.19742759544</v>
      </c>
      <c r="G7" s="16">
        <f>Stocks!E76</f>
        <v>65493.088104450151</v>
      </c>
      <c r="H7" s="16">
        <f>Stocks!E88</f>
        <v>53346.201132848466</v>
      </c>
    </row>
    <row r="8" spans="2:8" x14ac:dyDescent="0.2">
      <c r="B8" s="14" t="str">
        <f>'Population Definitions'!A5</f>
        <v>Females 15-24</v>
      </c>
      <c r="C8" s="16">
        <f>Stocks!E5</f>
        <v>5203079</v>
      </c>
      <c r="D8" s="16">
        <f>Stocks!E17</f>
        <v>636000.37395310216</v>
      </c>
      <c r="E8" s="16">
        <f>Stocks!E29</f>
        <v>619281.88166092383</v>
      </c>
      <c r="F8" s="16">
        <f>Stocks!E65</f>
        <v>526718.45967468678</v>
      </c>
      <c r="G8" s="16">
        <f>Stocks!E77</f>
        <v>312919.29185996088</v>
      </c>
      <c r="H8" s="16">
        <f>Stocks!E89</f>
        <v>254931.76667657349</v>
      </c>
    </row>
    <row r="9" spans="2:8" x14ac:dyDescent="0.2">
      <c r="B9" s="14" t="str">
        <f>'Population Definitions'!A6</f>
        <v>Males 25-34</v>
      </c>
      <c r="C9" s="16">
        <f>Stocks!E6</f>
        <v>4738721</v>
      </c>
      <c r="D9" s="16">
        <f>Stocks!E18</f>
        <v>973643.17729405407</v>
      </c>
      <c r="E9" s="16">
        <f>Stocks!E30</f>
        <v>655015.73831484048</v>
      </c>
      <c r="F9" s="16">
        <f>Stocks!E66</f>
        <v>543609.87980463984</v>
      </c>
      <c r="G9" s="16">
        <f>Stocks!E78</f>
        <v>434123.36446451652</v>
      </c>
      <c r="H9" s="16">
        <f>Stocks!E90</f>
        <v>353392.39874390338</v>
      </c>
    </row>
    <row r="10" spans="2:8" x14ac:dyDescent="0.2">
      <c r="B10" s="14" t="str">
        <f>'Population Definitions'!A7</f>
        <v>Females 25-34</v>
      </c>
      <c r="C10" s="16">
        <f>Stocks!E7</f>
        <v>4801226</v>
      </c>
      <c r="D10" s="16">
        <f>Stocks!E19</f>
        <v>1546116.307015497</v>
      </c>
      <c r="E10" s="16">
        <f>Stocks!E31</f>
        <v>1505473.6680796337</v>
      </c>
      <c r="F10" s="16">
        <f>Stocks!E67</f>
        <v>1280452.0768554893</v>
      </c>
      <c r="G10" s="16">
        <f>Stocks!E79</f>
        <v>986136.02884067106</v>
      </c>
      <c r="H10" s="16">
        <f>Stocks!E91</f>
        <v>802863.80550158152</v>
      </c>
    </row>
    <row r="11" spans="2:8" x14ac:dyDescent="0.2">
      <c r="B11" s="14" t="str">
        <f>'Population Definitions'!A8</f>
        <v>Males 35-49</v>
      </c>
      <c r="C11" s="16">
        <f>Stocks!E8</f>
        <v>4792031</v>
      </c>
      <c r="D11" s="16">
        <f>Stocks!E20</f>
        <v>962716.86049649096</v>
      </c>
      <c r="E11" s="16">
        <f>Stocks!E32</f>
        <v>647665.08909229049</v>
      </c>
      <c r="F11" s="16">
        <f>Stocks!E68</f>
        <v>537509.43777459534</v>
      </c>
      <c r="G11" s="16">
        <f>Stocks!E80</f>
        <v>449189.12042362918</v>
      </c>
      <c r="H11" s="16">
        <f>Stocks!E92</f>
        <v>365621.58371069498</v>
      </c>
    </row>
    <row r="12" spans="2:8" x14ac:dyDescent="0.2">
      <c r="B12" s="14" t="str">
        <f>'Population Definitions'!A9</f>
        <v>Females 35-49</v>
      </c>
      <c r="C12" s="16">
        <f>Stocks!E9</f>
        <v>4926422</v>
      </c>
      <c r="D12" s="16">
        <f>Stocks!E21</f>
        <v>1385849.6754132672</v>
      </c>
      <c r="E12" s="16">
        <f>Stocks!E33</f>
        <v>1349419.9529391997</v>
      </c>
      <c r="F12" s="16">
        <f>Stocks!E69</f>
        <v>1147723.5490244641</v>
      </c>
      <c r="G12" s="16">
        <f>Stocks!E81</f>
        <v>926487.4346098958</v>
      </c>
      <c r="H12" s="16">
        <f>Stocks!E93</f>
        <v>754223.63311878406</v>
      </c>
    </row>
    <row r="13" spans="2:8" x14ac:dyDescent="0.2">
      <c r="B13" s="14" t="str">
        <f>'Population Definitions'!A10</f>
        <v>Males 50+</v>
      </c>
      <c r="C13" s="16">
        <f>Stocks!E10</f>
        <v>3764595</v>
      </c>
      <c r="D13" s="16">
        <f>Stocks!E22</f>
        <v>298091.15182875982</v>
      </c>
      <c r="E13" s="16">
        <f>Stocks!E34</f>
        <v>200539.99293959694</v>
      </c>
      <c r="F13" s="16">
        <f>Stocks!E70</f>
        <v>177560.77039078108</v>
      </c>
      <c r="G13" s="16">
        <f>Stocks!E82</f>
        <v>140101.18300836862</v>
      </c>
      <c r="H13" s="16">
        <f>Stocks!E94</f>
        <v>122948.10170377881</v>
      </c>
    </row>
    <row r="14" spans="2:8" x14ac:dyDescent="0.2">
      <c r="B14" s="14" t="str">
        <f>'Population Definitions'!A11</f>
        <v>Females 50+</v>
      </c>
      <c r="C14" s="16">
        <f>Stocks!E11</f>
        <v>4895262</v>
      </c>
      <c r="D14" s="16">
        <f>Stocks!E23</f>
        <v>404748.86996996962</v>
      </c>
      <c r="E14" s="16">
        <f>Stocks!E35</f>
        <v>394109.26795086794</v>
      </c>
      <c r="F14" s="16">
        <f>Stocks!E71</f>
        <v>357073.0448573333</v>
      </c>
      <c r="G14" s="16">
        <f>Stocks!E83</f>
        <v>271582.66649265867</v>
      </c>
      <c r="H14" s="16">
        <f>Stocks!E95</f>
        <v>238363.99782175635</v>
      </c>
    </row>
    <row r="15" spans="2:8" x14ac:dyDescent="0.2">
      <c r="B15" s="9" t="s">
        <v>56</v>
      </c>
      <c r="C15" s="17">
        <f>SUM(C5:C14)</f>
        <v>54956919</v>
      </c>
      <c r="D15" s="17">
        <f>SUM(D5:D14)</f>
        <v>6900000</v>
      </c>
      <c r="E15" s="17">
        <f>SUM(E5:E14)</f>
        <v>5933999.9999999991</v>
      </c>
      <c r="F15" s="17">
        <f>SUM(F5:F14)</f>
        <v>5043899.9999999981</v>
      </c>
      <c r="G15" s="17">
        <f>SUM(G5:G14)</f>
        <v>3807611.9999999995</v>
      </c>
      <c r="H15" s="17">
        <f>SUM(H5:H14)</f>
        <v>3126200.0000000005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#ignore - Misc calcs</vt:lpstr>
      <vt:lpstr>#ignore - 2016 cascade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2018-11-30T16:04:52Z</dcterms:created>
  <dcterms:modified xsi:type="dcterms:W3CDTF">2019-01-04T13:37:28Z</dcterms:modified>
  <cp:category>atomica:databook</cp:category>
</cp:coreProperties>
</file>