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V113" i="1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D94"/>
  <c r="C94"/>
  <c r="D83"/>
  <c r="C83"/>
  <c r="D75"/>
  <c r="C75"/>
  <c r="H75"/>
  <c r="G75"/>
  <c r="F75"/>
  <c r="E75"/>
  <c r="E64"/>
  <c r="D64"/>
  <c r="C64"/>
  <c r="J56"/>
  <c r="I56"/>
  <c r="H56"/>
  <c r="G56"/>
  <c r="F56"/>
  <c r="E56"/>
  <c r="D56"/>
  <c r="C56"/>
  <c r="E45"/>
  <c r="C45"/>
  <c r="K37"/>
  <c r="J37"/>
  <c r="I37"/>
  <c r="H37"/>
  <c r="G37"/>
  <c r="F37"/>
  <c r="E37"/>
  <c r="D37"/>
  <c r="C37"/>
  <c r="E26"/>
  <c r="C26"/>
  <c r="K18"/>
  <c r="J18"/>
  <c r="I18"/>
  <c r="H18"/>
  <c r="G18"/>
  <c r="F18"/>
  <c r="E18"/>
  <c r="E10"/>
  <c r="D18"/>
  <c r="C18"/>
  <c r="K17"/>
  <c r="G17"/>
  <c r="D17"/>
  <c r="C17"/>
  <c r="K16"/>
  <c r="F16"/>
  <c r="I16"/>
  <c r="J16"/>
  <c r="D16"/>
  <c r="C16"/>
  <c r="K14"/>
  <c r="G14"/>
  <c r="J14"/>
  <c r="I14"/>
  <c r="D14"/>
  <c r="C14"/>
  <c r="K15"/>
  <c r="J15"/>
  <c r="F15"/>
  <c r="D15"/>
  <c r="C15"/>
  <c r="I13"/>
  <c r="J13"/>
  <c r="G13"/>
  <c r="F13"/>
  <c r="D13"/>
  <c r="C13"/>
  <c r="K7"/>
  <c r="F7"/>
  <c r="E7"/>
  <c r="G7"/>
  <c r="D7"/>
  <c r="C7"/>
  <c r="D90"/>
  <c r="C90"/>
  <c r="I54"/>
  <c r="D92"/>
  <c r="C92"/>
  <c r="E54"/>
  <c r="C54"/>
  <c r="J52"/>
  <c r="I52"/>
  <c r="G52"/>
  <c r="E52"/>
  <c r="C52"/>
  <c r="D89"/>
  <c r="C89"/>
  <c r="I51"/>
  <c r="G51"/>
  <c r="E51"/>
  <c r="F49"/>
  <c r="D49"/>
  <c r="C49"/>
  <c r="D86"/>
  <c r="C86"/>
  <c r="G67"/>
  <c r="F67"/>
  <c r="H48"/>
  <c r="D48"/>
  <c r="D50"/>
  <c r="E36"/>
  <c r="C36"/>
  <c r="K35"/>
  <c r="H35"/>
  <c r="C35"/>
  <c r="K33"/>
  <c r="H33"/>
  <c r="C33"/>
  <c r="E34"/>
  <c r="C34"/>
  <c r="K32"/>
  <c r="H32"/>
  <c r="C32"/>
  <c r="F30"/>
  <c r="D30"/>
  <c r="J30"/>
  <c r="I30"/>
  <c r="C30"/>
  <c r="H29"/>
  <c r="F29"/>
  <c r="D29"/>
  <c r="C29"/>
  <c r="G28"/>
  <c r="E28"/>
  <c r="D28"/>
  <c r="C28"/>
  <c r="F27"/>
  <c r="D27"/>
  <c r="C27"/>
  <c r="G31"/>
  <c r="F31"/>
  <c r="E31"/>
  <c r="D31"/>
  <c r="C31"/>
  <c r="J11"/>
  <c r="I11"/>
  <c r="E11"/>
  <c r="D11"/>
  <c r="C11"/>
  <c r="D10"/>
  <c r="C10"/>
  <c r="D9"/>
  <c r="C9"/>
  <c r="F12"/>
  <c r="E12"/>
  <c r="D12"/>
  <c r="C12"/>
  <c r="E8"/>
  <c r="D8"/>
  <c r="C8"/>
</calcChain>
</file>

<file path=xl/sharedStrings.xml><?xml version="1.0" encoding="utf-8"?>
<sst xmlns="http://schemas.openxmlformats.org/spreadsheetml/2006/main" count="139" uniqueCount="70">
  <si>
    <t>agenda</t>
  </si>
  <si>
    <t>festa_cocktail</t>
  </si>
  <si>
    <t>show</t>
  </si>
  <si>
    <t>dataset</t>
  </si>
  <si>
    <t>map</t>
  </si>
  <si>
    <t>photos</t>
  </si>
  <si>
    <t>share</t>
  </si>
  <si>
    <t>user interest</t>
  </si>
  <si>
    <t>esposizione</t>
  </si>
  <si>
    <t>workshop</t>
  </si>
  <si>
    <t>incontro</t>
  </si>
  <si>
    <t>conferenza</t>
  </si>
  <si>
    <t>presentazione</t>
  </si>
  <si>
    <t>press_view</t>
  </si>
  <si>
    <t>brand country</t>
  </si>
  <si>
    <t>check-ins</t>
  </si>
  <si>
    <t>phone</t>
  </si>
  <si>
    <t>male phone</t>
  </si>
  <si>
    <t>female phone</t>
  </si>
  <si>
    <t>young phone</t>
  </si>
  <si>
    <t>senior phone</t>
  </si>
  <si>
    <t>GB</t>
  </si>
  <si>
    <t>JP</t>
  </si>
  <si>
    <t>IT</t>
  </si>
  <si>
    <t>DE</t>
  </si>
  <si>
    <t>IL</t>
  </si>
  <si>
    <t>CH</t>
  </si>
  <si>
    <t>AT</t>
  </si>
  <si>
    <t>NL</t>
  </si>
  <si>
    <t>DK</t>
  </si>
  <si>
    <t>TOT</t>
  </si>
  <si>
    <t>designer country</t>
  </si>
  <si>
    <t>designer birthdate</t>
  </si>
  <si>
    <t>designer sex</t>
  </si>
  <si>
    <t>1960-1970</t>
  </si>
  <si>
    <t>1970-1980</t>
  </si>
  <si>
    <t>1980-1990</t>
  </si>
  <si>
    <t>1990-2000</t>
  </si>
  <si>
    <t>male</t>
  </si>
  <si>
    <t>female</t>
  </si>
  <si>
    <t>FI</t>
  </si>
  <si>
    <t>FR</t>
  </si>
  <si>
    <t>NO</t>
  </si>
  <si>
    <t>Architecture</t>
  </si>
  <si>
    <t>Art</t>
  </si>
  <si>
    <t>Conferences</t>
  </si>
  <si>
    <t>Fashion</t>
  </si>
  <si>
    <t>Food &amp; beverage</t>
  </si>
  <si>
    <t>Furniture</t>
  </si>
  <si>
    <t>Installations</t>
  </si>
  <si>
    <t>Kitchen</t>
  </si>
  <si>
    <t>Lightning</t>
  </si>
  <si>
    <t>Living</t>
  </si>
  <si>
    <t>Other</t>
  </si>
  <si>
    <t>Product Design</t>
  </si>
  <si>
    <t>Special materials</t>
  </si>
  <si>
    <t>Technology</t>
  </si>
  <si>
    <t>category</t>
  </si>
  <si>
    <t>Bathroom</t>
  </si>
  <si>
    <t>Graphic Design</t>
  </si>
  <si>
    <t>Party</t>
  </si>
  <si>
    <t>Jewels</t>
  </si>
  <si>
    <t>Exteriors</t>
  </si>
  <si>
    <t>Games</t>
  </si>
  <si>
    <t>festa_riservata</t>
  </si>
  <si>
    <t>phone activities</t>
  </si>
  <si>
    <t>1940-1950</t>
  </si>
  <si>
    <t>1950-1960</t>
  </si>
  <si>
    <t>Results from the events analysis.</t>
  </si>
  <si>
    <t>type of event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</si>
</sst>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0" fillId="0" borderId="2" xfId="0" applyBorder="1"/>
    <xf numFmtId="10" fontId="0" fillId="0" borderId="2" xfId="0" applyNumberFormat="1" applyBorder="1"/>
    <xf numFmtId="10" fontId="1" fillId="0" borderId="2" xfId="0" applyNumberFormat="1" applyFont="1" applyBorder="1"/>
    <xf numFmtId="0" fontId="0" fillId="0" borderId="3" xfId="0" applyBorder="1"/>
    <xf numFmtId="0" fontId="0" fillId="0" borderId="1" xfId="0" applyBorder="1"/>
    <xf numFmtId="0" fontId="1" fillId="0" borderId="4" xfId="0" applyFont="1" applyBorder="1"/>
    <xf numFmtId="0" fontId="0" fillId="0" borderId="0" xfId="0" applyBorder="1"/>
    <xf numFmtId="0" fontId="1" fillId="0" borderId="0" xfId="0" applyFont="1" applyBorder="1"/>
    <xf numFmtId="10" fontId="0" fillId="0" borderId="0" xfId="0" applyNumberFormat="1" applyBorder="1"/>
    <xf numFmtId="0" fontId="0" fillId="0" borderId="6" xfId="0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8" xfId="0" applyBorder="1"/>
    <xf numFmtId="0" fontId="0" fillId="2" borderId="2" xfId="0" applyFill="1" applyBorder="1"/>
    <xf numFmtId="10" fontId="0" fillId="2" borderId="2" xfId="0" applyNumberFormat="1" applyFill="1" applyBorder="1"/>
    <xf numFmtId="0" fontId="0" fillId="2" borderId="1" xfId="0" applyFill="1" applyBorder="1"/>
    <xf numFmtId="10" fontId="1" fillId="2" borderId="2" xfId="0" applyNumberFormat="1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9" xfId="0" applyNumberFormat="1" applyBorder="1"/>
    <xf numFmtId="0" fontId="0" fillId="2" borderId="13" xfId="0" applyFill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10" fontId="0" fillId="0" borderId="12" xfId="0" applyNumberFormat="1" applyBorder="1"/>
    <xf numFmtId="10" fontId="0" fillId="0" borderId="8" xfId="0" applyNumberFormat="1" applyBorder="1"/>
    <xf numFmtId="0" fontId="1" fillId="0" borderId="8" xfId="0" applyFont="1" applyBorder="1"/>
    <xf numFmtId="9" fontId="0" fillId="0" borderId="0" xfId="0" applyNumberFormat="1"/>
    <xf numFmtId="2" fontId="0" fillId="0" borderId="10" xfId="0" applyNumberFormat="1" applyBorder="1"/>
    <xf numFmtId="2" fontId="0" fillId="0" borderId="11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2" xfId="0" applyNumberFormat="1" applyBorder="1"/>
    <xf numFmtId="10" fontId="0" fillId="0" borderId="3" xfId="0" applyNumberFormat="1" applyBorder="1"/>
    <xf numFmtId="0" fontId="1" fillId="0" borderId="1" xfId="0" applyFont="1" applyBorder="1"/>
    <xf numFmtId="0" fontId="0" fillId="0" borderId="12" xfId="0" applyBorder="1"/>
    <xf numFmtId="0" fontId="0" fillId="0" borderId="0" xfId="0" applyFill="1" applyBorder="1"/>
    <xf numFmtId="10" fontId="0" fillId="0" borderId="0" xfId="0" applyNumberFormat="1" applyFill="1" applyBorder="1"/>
    <xf numFmtId="10" fontId="1" fillId="0" borderId="0" xfId="0" applyNumberFormat="1" applyFont="1" applyFill="1" applyBorder="1"/>
    <xf numFmtId="0" fontId="1" fillId="0" borderId="0" xfId="0" applyFont="1" applyFill="1" applyBorder="1"/>
    <xf numFmtId="10" fontId="1" fillId="2" borderId="3" xfId="0" applyNumberFormat="1" applyFont="1" applyFill="1" applyBorder="1"/>
    <xf numFmtId="10" fontId="1" fillId="0" borderId="6" xfId="0" applyNumberFormat="1" applyFont="1" applyBorder="1"/>
    <xf numFmtId="0" fontId="1" fillId="0" borderId="14" xfId="0" applyFont="1" applyBorder="1"/>
    <xf numFmtId="0" fontId="1" fillId="0" borderId="7" xfId="0" applyFont="1" applyBorder="1"/>
    <xf numFmtId="10" fontId="1" fillId="0" borderId="7" xfId="0" applyNumberFormat="1" applyFont="1" applyBorder="1"/>
    <xf numFmtId="2" fontId="0" fillId="0" borderId="8" xfId="0" applyNumberFormat="1" applyFill="1" applyBorder="1"/>
    <xf numFmtId="49" fontId="0" fillId="0" borderId="0" xfId="0" applyNumberFormat="1" applyBorder="1" applyAlignment="1">
      <alignment horizontal="right"/>
    </xf>
    <xf numFmtId="10" fontId="0" fillId="0" borderId="0" xfId="0" applyNumberFormat="1" applyFont="1" applyBorder="1"/>
    <xf numFmtId="0" fontId="0" fillId="2" borderId="6" xfId="0" applyFill="1" applyBorder="1"/>
    <xf numFmtId="10" fontId="0" fillId="0" borderId="6" xfId="0" applyNumberFormat="1" applyFont="1" applyBorder="1"/>
    <xf numFmtId="0" fontId="1" fillId="0" borderId="13" xfId="0" applyFont="1" applyBorder="1"/>
    <xf numFmtId="0" fontId="1" fillId="0" borderId="7" xfId="0" applyFont="1" applyFill="1" applyBorder="1"/>
    <xf numFmtId="0" fontId="0" fillId="0" borderId="2" xfId="0" applyFill="1" applyBorder="1"/>
    <xf numFmtId="0" fontId="0" fillId="0" borderId="3" xfId="0" applyFill="1" applyBorder="1"/>
    <xf numFmtId="2" fontId="0" fillId="0" borderId="0" xfId="0" applyNumberFormat="1" applyFill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3"/>
  <sheetViews>
    <sheetView tabSelected="1" topLeftCell="A59" workbookViewId="0">
      <selection activeCell="G95" sqref="G95"/>
    </sheetView>
  </sheetViews>
  <sheetFormatPr defaultRowHeight="15"/>
  <cols>
    <col min="2" max="2" width="15.28515625" customWidth="1"/>
    <col min="3" max="3" width="11.5703125" style="2" customWidth="1"/>
    <col min="4" max="4" width="15.28515625" style="2" customWidth="1"/>
    <col min="5" max="5" width="10.140625" style="2" customWidth="1"/>
    <col min="6" max="6" width="12" customWidth="1"/>
    <col min="7" max="7" width="12.85546875" customWidth="1"/>
    <col min="8" max="8" width="16.140625" customWidth="1"/>
    <col min="9" max="9" width="13.28515625" customWidth="1"/>
    <col min="10" max="10" width="10.85546875" customWidth="1"/>
    <col min="11" max="11" width="15.28515625" customWidth="1"/>
    <col min="12" max="12" width="11.85546875" customWidth="1"/>
    <col min="14" max="14" width="9.42578125" customWidth="1"/>
    <col min="15" max="15" width="10.5703125" customWidth="1"/>
    <col min="16" max="16" width="9" customWidth="1"/>
    <col min="17" max="17" width="8" customWidth="1"/>
    <col min="18" max="18" width="7.28515625" customWidth="1"/>
    <col min="19" max="19" width="15.85546875" customWidth="1"/>
    <col min="20" max="20" width="17.7109375" customWidth="1"/>
    <col min="21" max="21" width="11.28515625" customWidth="1"/>
    <col min="22" max="22" width="10" customWidth="1"/>
  </cols>
  <sheetData>
    <row r="1" spans="1:12">
      <c r="E1" s="3" t="s">
        <v>68</v>
      </c>
    </row>
    <row r="5" spans="1:12">
      <c r="A5" s="19"/>
      <c r="B5" s="17"/>
      <c r="C5" s="18"/>
      <c r="D5" s="18"/>
      <c r="E5" s="5"/>
      <c r="F5" s="20" t="s">
        <v>69</v>
      </c>
      <c r="G5" s="17"/>
      <c r="H5" s="17"/>
      <c r="I5" s="17"/>
      <c r="J5" s="17"/>
      <c r="K5" s="7"/>
    </row>
    <row r="6" spans="1:12">
      <c r="A6" s="22"/>
      <c r="B6" s="8"/>
      <c r="C6" s="6" t="s">
        <v>8</v>
      </c>
      <c r="D6" s="6" t="s">
        <v>1</v>
      </c>
      <c r="E6" s="6" t="s">
        <v>2</v>
      </c>
      <c r="F6" s="31" t="s">
        <v>9</v>
      </c>
      <c r="G6" s="31" t="s">
        <v>10</v>
      </c>
      <c r="H6" s="31" t="s">
        <v>11</v>
      </c>
      <c r="I6" s="31" t="s">
        <v>12</v>
      </c>
      <c r="J6" s="31" t="s">
        <v>13</v>
      </c>
      <c r="K6" s="32" t="s">
        <v>64</v>
      </c>
      <c r="L6" s="1"/>
    </row>
    <row r="7" spans="1:12">
      <c r="A7" s="22"/>
      <c r="B7" s="9" t="s">
        <v>15</v>
      </c>
      <c r="C7" s="58">
        <f>1/6</f>
        <v>0.16666666666666666</v>
      </c>
      <c r="D7" s="58">
        <f>1/6</f>
        <v>0.16666666666666666</v>
      </c>
      <c r="E7" s="58">
        <f>1/6</f>
        <v>0.16666666666666666</v>
      </c>
      <c r="F7" s="58">
        <f>1/6</f>
        <v>0.16666666666666666</v>
      </c>
      <c r="G7" s="58">
        <f>1/6</f>
        <v>0.16666666666666666</v>
      </c>
      <c r="H7" s="11"/>
      <c r="I7" s="11"/>
      <c r="J7" s="11"/>
      <c r="K7" s="60">
        <f>1/6</f>
        <v>0.16666666666666666</v>
      </c>
    </row>
    <row r="8" spans="1:12">
      <c r="A8" s="22"/>
      <c r="B8" s="9" t="s">
        <v>0</v>
      </c>
      <c r="C8" s="12">
        <f>9/12</f>
        <v>0.75</v>
      </c>
      <c r="D8" s="12">
        <f>2/12</f>
        <v>0.16666666666666666</v>
      </c>
      <c r="E8" s="12">
        <f>1/12</f>
        <v>8.3333333333333329E-2</v>
      </c>
      <c r="F8" s="10"/>
      <c r="G8" s="10"/>
      <c r="H8" s="10"/>
      <c r="I8" s="10"/>
      <c r="J8" s="10"/>
      <c r="K8" s="13"/>
    </row>
    <row r="9" spans="1:12">
      <c r="A9" s="22"/>
      <c r="B9" s="9" t="s">
        <v>4</v>
      </c>
      <c r="C9" s="12">
        <f>10/16</f>
        <v>0.625</v>
      </c>
      <c r="D9" s="12">
        <f>3/16</f>
        <v>0.1875</v>
      </c>
      <c r="E9" s="12"/>
      <c r="F9" s="12">
        <v>6.25E-2</v>
      </c>
      <c r="G9" s="12">
        <v>6.25E-2</v>
      </c>
      <c r="H9" s="12">
        <v>6.25E-2</v>
      </c>
      <c r="I9" s="10"/>
      <c r="J9" s="10"/>
      <c r="K9" s="13"/>
    </row>
    <row r="10" spans="1:12">
      <c r="A10" s="23" t="s">
        <v>3</v>
      </c>
      <c r="B10" s="9" t="s">
        <v>5</v>
      </c>
      <c r="C10" s="12">
        <f>10/16</f>
        <v>0.625</v>
      </c>
      <c r="D10" s="12">
        <f>4/16</f>
        <v>0.25</v>
      </c>
      <c r="E10" s="12">
        <f>1/16</f>
        <v>6.25E-2</v>
      </c>
      <c r="F10" s="12"/>
      <c r="G10" s="12"/>
      <c r="H10" s="12">
        <v>6.25E-2</v>
      </c>
      <c r="I10" s="10"/>
      <c r="J10" s="10"/>
      <c r="K10" s="13"/>
    </row>
    <row r="11" spans="1:12">
      <c r="A11" s="22"/>
      <c r="B11" s="9" t="s">
        <v>6</v>
      </c>
      <c r="C11" s="12">
        <f>9/15</f>
        <v>0.6</v>
      </c>
      <c r="D11" s="12">
        <f>3/15</f>
        <v>0.2</v>
      </c>
      <c r="E11" s="12">
        <f>1/15</f>
        <v>6.6666666666666666E-2</v>
      </c>
      <c r="F11" s="10"/>
      <c r="G11" s="10"/>
      <c r="H11" s="10"/>
      <c r="I11" s="12">
        <f>1/15</f>
        <v>6.6666666666666666E-2</v>
      </c>
      <c r="J11" s="12">
        <f>1/15</f>
        <v>6.6666666666666666E-2</v>
      </c>
      <c r="K11" s="13"/>
    </row>
    <row r="12" spans="1:12">
      <c r="A12" s="22"/>
      <c r="B12" s="9" t="s">
        <v>7</v>
      </c>
      <c r="C12" s="12">
        <f>10/14</f>
        <v>0.7142857142857143</v>
      </c>
      <c r="D12" s="12">
        <f>2/14</f>
        <v>0.14285714285714285</v>
      </c>
      <c r="E12" s="12">
        <f>1/14</f>
        <v>7.1428571428571425E-2</v>
      </c>
      <c r="F12" s="12">
        <f>1/14</f>
        <v>7.1428571428571425E-2</v>
      </c>
      <c r="G12" s="10"/>
      <c r="H12" s="10"/>
      <c r="I12" s="10"/>
      <c r="J12" s="10"/>
      <c r="K12" s="13"/>
    </row>
    <row r="13" spans="1:12">
      <c r="A13" s="59"/>
      <c r="B13" s="9" t="s">
        <v>65</v>
      </c>
      <c r="C13" s="2">
        <f>6/13</f>
        <v>0.46153846153846156</v>
      </c>
      <c r="D13" s="2">
        <f>2/13</f>
        <v>0.15384615384615385</v>
      </c>
      <c r="F13" s="2">
        <f>1/13</f>
        <v>7.6923076923076927E-2</v>
      </c>
      <c r="G13" s="2">
        <f>1/13</f>
        <v>7.6923076923076927E-2</v>
      </c>
      <c r="I13" s="2">
        <f>2/13</f>
        <v>0.15384615384615385</v>
      </c>
      <c r="J13" s="2">
        <f>1/13</f>
        <v>7.6923076923076927E-2</v>
      </c>
      <c r="K13" s="13"/>
    </row>
    <row r="14" spans="1:12">
      <c r="A14" s="59"/>
      <c r="B14" s="9" t="s">
        <v>17</v>
      </c>
      <c r="C14" s="2">
        <f>7/17</f>
        <v>0.41176470588235292</v>
      </c>
      <c r="D14" s="2">
        <f>3/17</f>
        <v>0.17647058823529413</v>
      </c>
      <c r="F14" s="2"/>
      <c r="G14" s="2">
        <f>1/17</f>
        <v>5.8823529411764705E-2</v>
      </c>
      <c r="I14" s="2">
        <f>3/17</f>
        <v>0.17647058823529413</v>
      </c>
      <c r="J14" s="2">
        <f>2/17</f>
        <v>0.11764705882352941</v>
      </c>
      <c r="K14" s="14">
        <f>1/17</f>
        <v>5.8823529411764705E-2</v>
      </c>
    </row>
    <row r="15" spans="1:12">
      <c r="A15" s="59"/>
      <c r="B15" s="9" t="s">
        <v>18</v>
      </c>
      <c r="C15" s="2">
        <f>7/12</f>
        <v>0.58333333333333337</v>
      </c>
      <c r="D15" s="2">
        <f>2/12</f>
        <v>0.16666666666666666</v>
      </c>
      <c r="F15" s="2">
        <f>1/12</f>
        <v>8.3333333333333329E-2</v>
      </c>
      <c r="G15" s="2"/>
      <c r="I15" s="2"/>
      <c r="J15" s="2">
        <f>1/12</f>
        <v>8.3333333333333329E-2</v>
      </c>
      <c r="K15" s="14">
        <f>1/12</f>
        <v>8.3333333333333329E-2</v>
      </c>
    </row>
    <row r="16" spans="1:12">
      <c r="A16" s="59"/>
      <c r="B16" s="9" t="s">
        <v>19</v>
      </c>
      <c r="C16" s="2">
        <f>7/16</f>
        <v>0.4375</v>
      </c>
      <c r="D16" s="2">
        <f>2/16</f>
        <v>0.125</v>
      </c>
      <c r="F16" s="2">
        <f>1/16</f>
        <v>6.25E-2</v>
      </c>
      <c r="G16" s="2"/>
      <c r="I16" s="2">
        <f>2/16</f>
        <v>0.125</v>
      </c>
      <c r="J16" s="2">
        <f>3/16</f>
        <v>0.1875</v>
      </c>
      <c r="K16" s="14">
        <f>1/16</f>
        <v>6.25E-2</v>
      </c>
    </row>
    <row r="17" spans="1:11">
      <c r="A17" s="59"/>
      <c r="B17" s="35" t="s">
        <v>20</v>
      </c>
      <c r="C17" s="2">
        <f>5/11</f>
        <v>0.45454545454545453</v>
      </c>
      <c r="D17" s="2">
        <f>4/11</f>
        <v>0.36363636363636365</v>
      </c>
      <c r="F17" s="2"/>
      <c r="G17" s="2">
        <f>1/11</f>
        <v>9.0909090909090912E-2</v>
      </c>
      <c r="I17" s="2"/>
      <c r="J17" s="2"/>
      <c r="K17" s="14">
        <f>1/11</f>
        <v>9.0909090909090912E-2</v>
      </c>
    </row>
    <row r="18" spans="1:11">
      <c r="A18" s="16"/>
      <c r="B18" s="32" t="s">
        <v>30</v>
      </c>
      <c r="C18" s="5">
        <f>(10+10+10+10+9+6+7+7+7+5)/(6+12+16+16+15+14+13+17+12+16+11)</f>
        <v>0.54729729729729726</v>
      </c>
      <c r="D18" s="5">
        <f>(1+2+3+4+3+2+2+2+2+3+4)/148</f>
        <v>0.1891891891891892</v>
      </c>
      <c r="E18" s="5">
        <f>5/148</f>
        <v>3.3783783783783786E-2</v>
      </c>
      <c r="F18" s="5">
        <f>6/148</f>
        <v>4.0540540540540543E-2</v>
      </c>
      <c r="G18" s="5">
        <f>5/148</f>
        <v>3.3783783783783786E-2</v>
      </c>
      <c r="H18" s="5">
        <f>(1+1)/148</f>
        <v>1.3513513513513514E-2</v>
      </c>
      <c r="I18" s="5">
        <f>8/148</f>
        <v>5.4054054054054057E-2</v>
      </c>
      <c r="J18" s="5">
        <f>8/148</f>
        <v>5.4054054054054057E-2</v>
      </c>
      <c r="K18" s="44">
        <f>5/148</f>
        <v>3.3783783783783786E-2</v>
      </c>
    </row>
    <row r="19" spans="1:11">
      <c r="C19" s="39"/>
    </row>
    <row r="20" spans="1:11">
      <c r="C20" s="39"/>
    </row>
    <row r="21" spans="1:11">
      <c r="C21" s="39"/>
    </row>
    <row r="22" spans="1:11">
      <c r="C22" s="39"/>
    </row>
    <row r="24" spans="1:11">
      <c r="A24" s="24"/>
      <c r="B24" s="25"/>
      <c r="C24" s="20"/>
      <c r="D24" s="20"/>
      <c r="E24" s="20" t="s">
        <v>14</v>
      </c>
      <c r="F24" s="17"/>
      <c r="G24" s="17"/>
      <c r="H24" s="17"/>
      <c r="I24" s="17"/>
      <c r="J24" s="17"/>
      <c r="K24" s="21"/>
    </row>
    <row r="25" spans="1:11">
      <c r="A25" s="22"/>
      <c r="B25" s="8"/>
      <c r="C25" s="3" t="s">
        <v>23</v>
      </c>
      <c r="D25" s="3" t="s">
        <v>22</v>
      </c>
      <c r="E25" s="3" t="s">
        <v>21</v>
      </c>
      <c r="F25" s="1" t="s">
        <v>24</v>
      </c>
      <c r="G25" s="1" t="s">
        <v>25</v>
      </c>
      <c r="H25" s="1" t="s">
        <v>26</v>
      </c>
      <c r="I25" s="1" t="s">
        <v>27</v>
      </c>
      <c r="J25" s="1" t="s">
        <v>28</v>
      </c>
      <c r="K25" s="35" t="s">
        <v>29</v>
      </c>
    </row>
    <row r="26" spans="1:11">
      <c r="A26" s="22"/>
      <c r="B26" s="1" t="s">
        <v>15</v>
      </c>
      <c r="C26" s="26">
        <f>11/12</f>
        <v>0.91666666666666663</v>
      </c>
      <c r="D26" s="27"/>
      <c r="E26" s="27">
        <f>1/12</f>
        <v>8.3333333333333329E-2</v>
      </c>
      <c r="F26" s="27"/>
      <c r="G26" s="27"/>
      <c r="H26" s="27"/>
      <c r="I26" s="27"/>
      <c r="J26" s="27"/>
      <c r="K26" s="33"/>
    </row>
    <row r="27" spans="1:11">
      <c r="A27" s="22"/>
      <c r="B27" s="11" t="s">
        <v>0</v>
      </c>
      <c r="C27" s="28">
        <f>3/5</f>
        <v>0.6</v>
      </c>
      <c r="D27" s="12">
        <f>1/5</f>
        <v>0.2</v>
      </c>
      <c r="E27" s="12"/>
      <c r="F27" s="12">
        <f>1/5</f>
        <v>0.2</v>
      </c>
      <c r="G27" s="12"/>
      <c r="H27" s="12"/>
      <c r="I27" s="12"/>
      <c r="J27" s="12"/>
      <c r="K27" s="14"/>
    </row>
    <row r="28" spans="1:11">
      <c r="A28" s="22"/>
      <c r="B28" s="11" t="s">
        <v>4</v>
      </c>
      <c r="C28" s="28">
        <f>6/9</f>
        <v>0.66666666666666663</v>
      </c>
      <c r="D28" s="12">
        <f>1/9</f>
        <v>0.1111111111111111</v>
      </c>
      <c r="E28" s="12">
        <f>1/9</f>
        <v>0.1111111111111111</v>
      </c>
      <c r="F28" s="12"/>
      <c r="G28" s="12">
        <f>1/9</f>
        <v>0.1111111111111111</v>
      </c>
      <c r="H28" s="12"/>
      <c r="I28" s="12"/>
      <c r="J28" s="12"/>
      <c r="K28" s="14"/>
    </row>
    <row r="29" spans="1:11">
      <c r="A29" s="22"/>
      <c r="B29" s="11" t="s">
        <v>5</v>
      </c>
      <c r="C29" s="28">
        <f>6/9</f>
        <v>0.66666666666666663</v>
      </c>
      <c r="D29" s="12">
        <f>1/9</f>
        <v>0.1111111111111111</v>
      </c>
      <c r="E29" s="12"/>
      <c r="F29" s="12">
        <f>1/9</f>
        <v>0.1111111111111111</v>
      </c>
      <c r="G29" s="12"/>
      <c r="H29" s="12">
        <f>1/9</f>
        <v>0.1111111111111111</v>
      </c>
      <c r="I29" s="12"/>
      <c r="J29" s="12"/>
      <c r="K29" s="14"/>
    </row>
    <row r="30" spans="1:11">
      <c r="A30" s="23"/>
      <c r="B30" s="11" t="s">
        <v>6</v>
      </c>
      <c r="C30" s="28">
        <f>4/9</f>
        <v>0.44444444444444442</v>
      </c>
      <c r="D30" s="12">
        <f>1/9</f>
        <v>0.1111111111111111</v>
      </c>
      <c r="E30" s="12"/>
      <c r="F30" s="12">
        <f>1/9</f>
        <v>0.1111111111111111</v>
      </c>
      <c r="G30" s="12"/>
      <c r="H30" s="12"/>
      <c r="I30" s="12">
        <f>2/9</f>
        <v>0.22222222222222221</v>
      </c>
      <c r="J30" s="12">
        <f>1/9</f>
        <v>0.1111111111111111</v>
      </c>
      <c r="K30" s="14"/>
    </row>
    <row r="31" spans="1:11">
      <c r="A31" s="23" t="s">
        <v>3</v>
      </c>
      <c r="B31" s="11" t="s">
        <v>7</v>
      </c>
      <c r="C31" s="28">
        <f>5/9</f>
        <v>0.55555555555555558</v>
      </c>
      <c r="D31" s="12">
        <f>1/9</f>
        <v>0.1111111111111111</v>
      </c>
      <c r="E31" s="12">
        <f>1/9</f>
        <v>0.1111111111111111</v>
      </c>
      <c r="F31" s="12">
        <f>1/9</f>
        <v>0.1111111111111111</v>
      </c>
      <c r="G31" s="12">
        <f>1/9</f>
        <v>0.1111111111111111</v>
      </c>
      <c r="H31" s="12"/>
      <c r="I31" s="12"/>
      <c r="J31" s="12"/>
      <c r="K31" s="14"/>
    </row>
    <row r="32" spans="1:11">
      <c r="A32" s="22"/>
      <c r="B32" s="1" t="s">
        <v>16</v>
      </c>
      <c r="C32" s="28">
        <f>11/13</f>
        <v>0.84615384615384615</v>
      </c>
      <c r="D32" s="12"/>
      <c r="E32" s="12"/>
      <c r="F32" s="12"/>
      <c r="G32" s="12"/>
      <c r="H32" s="12">
        <f>1/13</f>
        <v>7.6923076923076927E-2</v>
      </c>
      <c r="I32" s="12"/>
      <c r="J32" s="12"/>
      <c r="K32" s="14">
        <f>1/13</f>
        <v>7.6923076923076927E-2</v>
      </c>
    </row>
    <row r="33" spans="1:14">
      <c r="A33" s="22"/>
      <c r="B33" s="1" t="s">
        <v>17</v>
      </c>
      <c r="C33" s="28">
        <f>10/13</f>
        <v>0.76923076923076927</v>
      </c>
      <c r="D33" s="12"/>
      <c r="E33" s="12"/>
      <c r="F33" s="12"/>
      <c r="G33" s="12"/>
      <c r="H33" s="12">
        <f>2/13</f>
        <v>0.15384615384615385</v>
      </c>
      <c r="I33" s="12"/>
      <c r="J33" s="12"/>
      <c r="K33" s="14">
        <f>1/13</f>
        <v>7.6923076923076927E-2</v>
      </c>
    </row>
    <row r="34" spans="1:14">
      <c r="A34" s="22"/>
      <c r="B34" s="1" t="s">
        <v>18</v>
      </c>
      <c r="C34" s="28">
        <f>9/10</f>
        <v>0.9</v>
      </c>
      <c r="D34" s="12"/>
      <c r="E34" s="12">
        <f>0.1</f>
        <v>0.1</v>
      </c>
      <c r="F34" s="12"/>
      <c r="G34" s="12"/>
      <c r="H34" s="12"/>
      <c r="I34" s="12"/>
      <c r="J34" s="12"/>
      <c r="K34" s="14"/>
    </row>
    <row r="35" spans="1:14">
      <c r="A35" s="22"/>
      <c r="B35" s="1" t="s">
        <v>19</v>
      </c>
      <c r="C35" s="28">
        <f>11/13</f>
        <v>0.84615384615384615</v>
      </c>
      <c r="D35" s="12"/>
      <c r="E35" s="12"/>
      <c r="F35" s="12"/>
      <c r="G35" s="12"/>
      <c r="H35" s="12">
        <f>1/13</f>
        <v>7.6923076923076927E-2</v>
      </c>
      <c r="I35" s="12"/>
      <c r="J35" s="12"/>
      <c r="K35" s="14">
        <f>1/13</f>
        <v>7.6923076923076927E-2</v>
      </c>
    </row>
    <row r="36" spans="1:14">
      <c r="A36" s="29"/>
      <c r="B36" s="30" t="s">
        <v>20</v>
      </c>
      <c r="C36" s="15">
        <f>8/9</f>
        <v>0.88888888888888884</v>
      </c>
      <c r="D36" s="15"/>
      <c r="E36" s="15">
        <f>1/9</f>
        <v>0.1111111111111111</v>
      </c>
      <c r="F36" s="15"/>
      <c r="G36" s="15"/>
      <c r="H36" s="15"/>
      <c r="I36" s="15"/>
      <c r="J36" s="15"/>
      <c r="K36" s="34"/>
    </row>
    <row r="37" spans="1:14">
      <c r="B37" s="45" t="s">
        <v>30</v>
      </c>
      <c r="C37" s="5">
        <f>(11+3+6+6+4+5+11+10+9+11+8)/111</f>
        <v>0.7567567567567568</v>
      </c>
      <c r="D37" s="5">
        <f>5/111</f>
        <v>4.5045045045045043E-2</v>
      </c>
      <c r="E37" s="5">
        <f>5/111</f>
        <v>4.5045045045045043E-2</v>
      </c>
      <c r="F37" s="5">
        <f>4/111</f>
        <v>3.6036036036036036E-2</v>
      </c>
      <c r="G37" s="5">
        <f>2/111</f>
        <v>1.8018018018018018E-2</v>
      </c>
      <c r="H37" s="5">
        <f>5/111</f>
        <v>4.5045045045045043E-2</v>
      </c>
      <c r="I37" s="5">
        <f>2/111</f>
        <v>1.8018018018018018E-2</v>
      </c>
      <c r="J37" s="5">
        <f>1/111</f>
        <v>9.0090090090090089E-3</v>
      </c>
      <c r="K37" s="44">
        <f>3/111</f>
        <v>2.7027027027027029E-2</v>
      </c>
    </row>
    <row r="39" spans="1:14">
      <c r="A39" s="1"/>
    </row>
    <row r="43" spans="1:14">
      <c r="A43" s="24"/>
      <c r="B43" s="25"/>
      <c r="C43" s="20"/>
      <c r="D43" s="20"/>
      <c r="E43" s="20" t="s">
        <v>31</v>
      </c>
      <c r="F43" s="17"/>
      <c r="G43" s="17"/>
      <c r="H43" s="17"/>
      <c r="I43" s="17"/>
      <c r="J43" s="21"/>
      <c r="K43" s="47"/>
      <c r="L43" s="10"/>
      <c r="M43" s="10"/>
      <c r="N43" s="10"/>
    </row>
    <row r="44" spans="1:14">
      <c r="A44" s="22"/>
      <c r="B44" s="8"/>
      <c r="C44" s="3" t="s">
        <v>23</v>
      </c>
      <c r="D44" s="3" t="s">
        <v>22</v>
      </c>
      <c r="E44" s="3" t="s">
        <v>21</v>
      </c>
      <c r="F44" s="1" t="s">
        <v>28</v>
      </c>
      <c r="G44" s="31" t="s">
        <v>29</v>
      </c>
      <c r="H44" s="31" t="s">
        <v>40</v>
      </c>
      <c r="I44" s="31" t="s">
        <v>41</v>
      </c>
      <c r="J44" s="32" t="s">
        <v>42</v>
      </c>
    </row>
    <row r="45" spans="1:14">
      <c r="A45" s="22"/>
      <c r="B45" s="1" t="s">
        <v>15</v>
      </c>
      <c r="C45" s="26">
        <f>11/12</f>
        <v>0.91666666666666663</v>
      </c>
      <c r="D45" s="27"/>
      <c r="E45" s="27">
        <f>1/12</f>
        <v>8.3333333333333329E-2</v>
      </c>
      <c r="F45" s="27"/>
      <c r="G45" s="12"/>
      <c r="J45" s="46"/>
    </row>
    <row r="46" spans="1:14">
      <c r="A46" s="22"/>
      <c r="B46" s="11" t="s">
        <v>0</v>
      </c>
      <c r="C46" s="28">
        <v>0.5</v>
      </c>
      <c r="D46" s="12">
        <v>0.5</v>
      </c>
      <c r="E46" s="12"/>
      <c r="F46" s="12"/>
      <c r="G46" s="12"/>
      <c r="J46" s="13"/>
    </row>
    <row r="47" spans="1:14">
      <c r="A47" s="22"/>
      <c r="B47" s="11" t="s">
        <v>4</v>
      </c>
      <c r="C47" s="28">
        <v>0.25</v>
      </c>
      <c r="D47" s="12">
        <v>0.25</v>
      </c>
      <c r="E47" s="12">
        <v>0.5</v>
      </c>
      <c r="F47" s="12"/>
      <c r="G47" s="12"/>
      <c r="J47" s="13"/>
    </row>
    <row r="48" spans="1:14">
      <c r="A48" s="22"/>
      <c r="B48" s="11" t="s">
        <v>5</v>
      </c>
      <c r="C48" s="28">
        <v>0.25</v>
      </c>
      <c r="D48" s="12">
        <f>1/12</f>
        <v>8.3333333333333329E-2</v>
      </c>
      <c r="E48" s="12"/>
      <c r="F48" s="12"/>
      <c r="G48" s="12"/>
      <c r="H48" s="2">
        <f>2/3</f>
        <v>0.66666666666666663</v>
      </c>
      <c r="J48" s="13"/>
    </row>
    <row r="49" spans="1:11">
      <c r="A49" s="23"/>
      <c r="B49" s="9" t="s">
        <v>6</v>
      </c>
      <c r="C49" s="12">
        <f>1/3</f>
        <v>0.33333333333333331</v>
      </c>
      <c r="D49" s="12">
        <f>1/3</f>
        <v>0.33333333333333331</v>
      </c>
      <c r="E49" s="12"/>
      <c r="F49" s="12">
        <f>1/3</f>
        <v>0.33333333333333331</v>
      </c>
      <c r="G49" s="12"/>
      <c r="J49" s="13"/>
    </row>
    <row r="50" spans="1:11">
      <c r="A50" s="23" t="s">
        <v>3</v>
      </c>
      <c r="B50" s="9" t="s">
        <v>7</v>
      </c>
      <c r="C50" s="12">
        <v>0.5</v>
      </c>
      <c r="D50" s="12">
        <f>1/4</f>
        <v>0.25</v>
      </c>
      <c r="E50" s="12">
        <v>0.25</v>
      </c>
      <c r="F50" s="12"/>
      <c r="G50" s="12"/>
      <c r="J50" s="13"/>
    </row>
    <row r="51" spans="1:11">
      <c r="A51" s="22"/>
      <c r="B51" s="9" t="s">
        <v>16</v>
      </c>
      <c r="C51" s="12">
        <v>0.5</v>
      </c>
      <c r="D51" s="12"/>
      <c r="E51" s="12">
        <f>1/6</f>
        <v>0.16666666666666666</v>
      </c>
      <c r="F51" s="12"/>
      <c r="G51" s="12">
        <f>1/6</f>
        <v>0.16666666666666666</v>
      </c>
      <c r="I51" s="12">
        <f>1/6</f>
        <v>0.16666666666666666</v>
      </c>
      <c r="J51" s="13"/>
    </row>
    <row r="52" spans="1:11">
      <c r="A52" s="22"/>
      <c r="B52" s="9" t="s">
        <v>17</v>
      </c>
      <c r="C52" s="12">
        <f>8/12</f>
        <v>0.66666666666666663</v>
      </c>
      <c r="D52" s="12"/>
      <c r="E52" s="12">
        <f>1/12</f>
        <v>8.3333333333333329E-2</v>
      </c>
      <c r="F52" s="12"/>
      <c r="G52" s="12">
        <f>1/12</f>
        <v>8.3333333333333329E-2</v>
      </c>
      <c r="I52" s="12">
        <f>1/12</f>
        <v>8.3333333333333329E-2</v>
      </c>
      <c r="J52" s="14">
        <f>1/12</f>
        <v>8.3333333333333329E-2</v>
      </c>
    </row>
    <row r="53" spans="1:11">
      <c r="A53" s="22"/>
      <c r="B53" s="9" t="s">
        <v>18</v>
      </c>
      <c r="C53" s="2">
        <v>1</v>
      </c>
      <c r="F53" s="12"/>
      <c r="G53" s="10"/>
      <c r="J53" s="13"/>
    </row>
    <row r="54" spans="1:11">
      <c r="A54" s="22"/>
      <c r="B54" s="1" t="s">
        <v>19</v>
      </c>
      <c r="C54" s="28">
        <f>2/5</f>
        <v>0.4</v>
      </c>
      <c r="D54" s="12"/>
      <c r="E54" s="12">
        <f>1/5</f>
        <v>0.2</v>
      </c>
      <c r="F54" s="12"/>
      <c r="G54" s="12">
        <v>0.2</v>
      </c>
      <c r="I54" s="36">
        <f>20%</f>
        <v>0.2</v>
      </c>
      <c r="J54" s="13"/>
    </row>
    <row r="55" spans="1:11">
      <c r="A55" s="29"/>
      <c r="B55" s="30" t="s">
        <v>20</v>
      </c>
      <c r="C55" s="15">
        <v>1</v>
      </c>
      <c r="D55" s="15"/>
      <c r="E55" s="15"/>
      <c r="F55" s="15"/>
      <c r="G55" s="12"/>
      <c r="J55" s="13"/>
    </row>
    <row r="56" spans="1:11">
      <c r="B56" s="45" t="s">
        <v>30</v>
      </c>
      <c r="C56" s="5">
        <f>41/69</f>
        <v>0.59420289855072461</v>
      </c>
      <c r="D56" s="5">
        <f>5/69</f>
        <v>7.2463768115942032E-2</v>
      </c>
      <c r="E56" s="5">
        <f>7/69</f>
        <v>0.10144927536231885</v>
      </c>
      <c r="F56" s="5">
        <f>1/69</f>
        <v>1.4492753623188406E-2</v>
      </c>
      <c r="G56" s="5">
        <f>3/69</f>
        <v>4.3478260869565216E-2</v>
      </c>
      <c r="H56" s="5">
        <f>8/69</f>
        <v>0.11594202898550725</v>
      </c>
      <c r="I56" s="5">
        <f>3/69</f>
        <v>4.3478260869565216E-2</v>
      </c>
      <c r="J56" s="44">
        <f>1/69</f>
        <v>1.4492753623188406E-2</v>
      </c>
    </row>
    <row r="57" spans="1:11">
      <c r="C57" s="39"/>
    </row>
    <row r="62" spans="1:11">
      <c r="A62" s="24"/>
      <c r="B62" s="25"/>
      <c r="C62" s="20"/>
      <c r="D62" s="20" t="s">
        <v>32</v>
      </c>
      <c r="E62" s="17"/>
      <c r="F62" s="4"/>
      <c r="G62" s="63"/>
      <c r="H62" s="64"/>
      <c r="I62" s="47"/>
      <c r="J62" s="47"/>
      <c r="K62" s="47"/>
    </row>
    <row r="63" spans="1:11">
      <c r="A63" s="22"/>
      <c r="B63" s="8"/>
      <c r="C63" s="61" t="s">
        <v>66</v>
      </c>
      <c r="D63" s="62" t="s">
        <v>67</v>
      </c>
      <c r="E63" s="55" t="s">
        <v>34</v>
      </c>
      <c r="F63" s="55" t="s">
        <v>35</v>
      </c>
      <c r="G63" s="54" t="s">
        <v>36</v>
      </c>
      <c r="H63" s="35" t="s">
        <v>37</v>
      </c>
      <c r="K63" s="11"/>
    </row>
    <row r="64" spans="1:11">
      <c r="A64" s="22"/>
      <c r="B64" s="53" t="s">
        <v>15</v>
      </c>
      <c r="C64" s="2">
        <f>1/3</f>
        <v>0.33333333333333331</v>
      </c>
      <c r="D64" s="12">
        <f>1/3</f>
        <v>0.33333333333333331</v>
      </c>
      <c r="E64" s="12">
        <f>1/3</f>
        <v>0.33333333333333331</v>
      </c>
      <c r="F64" s="12"/>
      <c r="G64" s="12"/>
      <c r="H64" s="14"/>
      <c r="K64" s="12"/>
    </row>
    <row r="65" spans="1:11">
      <c r="A65" s="22"/>
      <c r="B65" s="9" t="s">
        <v>0</v>
      </c>
      <c r="C65"/>
      <c r="D65" s="12"/>
      <c r="E65" s="12"/>
      <c r="F65" s="12"/>
      <c r="G65" s="12"/>
      <c r="H65" s="14"/>
      <c r="K65" s="12"/>
    </row>
    <row r="66" spans="1:11">
      <c r="A66" s="22"/>
      <c r="B66" s="9" t="s">
        <v>4</v>
      </c>
      <c r="C66"/>
      <c r="D66" s="12"/>
      <c r="E66" s="12"/>
      <c r="F66" s="12"/>
      <c r="G66" s="12"/>
      <c r="H66" s="14"/>
      <c r="K66" s="12"/>
    </row>
    <row r="67" spans="1:11">
      <c r="A67" s="22"/>
      <c r="B67" s="9" t="s">
        <v>5</v>
      </c>
      <c r="C67"/>
      <c r="D67" s="12"/>
      <c r="E67" s="12"/>
      <c r="F67" s="12">
        <f>1/6</f>
        <v>0.16666666666666666</v>
      </c>
      <c r="G67" s="12">
        <f>5/6</f>
        <v>0.83333333333333337</v>
      </c>
      <c r="H67" s="14"/>
      <c r="K67" s="12"/>
    </row>
    <row r="68" spans="1:11">
      <c r="A68" s="23"/>
      <c r="B68" s="9" t="s">
        <v>6</v>
      </c>
      <c r="C68"/>
      <c r="D68" s="12"/>
      <c r="E68" s="12"/>
      <c r="F68" s="12"/>
      <c r="G68" s="12"/>
      <c r="H68" s="14"/>
      <c r="K68" s="12"/>
    </row>
    <row r="69" spans="1:11">
      <c r="A69" s="23" t="s">
        <v>3</v>
      </c>
      <c r="B69" s="9" t="s">
        <v>7</v>
      </c>
      <c r="C69"/>
      <c r="D69" s="12"/>
      <c r="E69" s="12"/>
      <c r="F69" s="12"/>
      <c r="G69" s="12"/>
      <c r="H69" s="14"/>
      <c r="K69" s="12"/>
    </row>
    <row r="70" spans="1:11">
      <c r="A70" s="22"/>
      <c r="B70" s="9" t="s">
        <v>16</v>
      </c>
      <c r="C70"/>
      <c r="D70" s="12"/>
      <c r="E70" s="12">
        <v>0.5</v>
      </c>
      <c r="F70" s="12">
        <v>0.5</v>
      </c>
      <c r="G70" s="12"/>
      <c r="H70" s="14"/>
      <c r="K70" s="12"/>
    </row>
    <row r="71" spans="1:11">
      <c r="A71" s="22"/>
      <c r="B71" s="9" t="s">
        <v>17</v>
      </c>
      <c r="C71"/>
      <c r="D71" s="12"/>
      <c r="E71" s="12">
        <v>0.25</v>
      </c>
      <c r="F71" s="12">
        <v>0.25</v>
      </c>
      <c r="G71" s="12">
        <v>0.25</v>
      </c>
      <c r="H71" s="14">
        <v>0.25</v>
      </c>
      <c r="K71" s="12"/>
    </row>
    <row r="72" spans="1:11">
      <c r="A72" s="22"/>
      <c r="B72" s="9" t="s">
        <v>18</v>
      </c>
      <c r="C72"/>
      <c r="D72" s="12"/>
      <c r="F72" s="2"/>
      <c r="H72" s="13"/>
      <c r="K72" s="12"/>
    </row>
    <row r="73" spans="1:11">
      <c r="A73" s="22"/>
      <c r="B73" s="9" t="s">
        <v>19</v>
      </c>
      <c r="C73"/>
      <c r="D73" s="12"/>
      <c r="E73" s="12">
        <v>0.5</v>
      </c>
      <c r="F73" s="12">
        <v>0.5</v>
      </c>
      <c r="G73" s="12"/>
      <c r="H73" s="14"/>
      <c r="K73" s="12"/>
    </row>
    <row r="74" spans="1:11">
      <c r="A74" s="29"/>
      <c r="B74" s="30" t="s">
        <v>20</v>
      </c>
      <c r="C74"/>
      <c r="D74" s="12"/>
      <c r="E74" s="12"/>
      <c r="F74" s="12"/>
      <c r="G74" s="12"/>
      <c r="H74" s="14"/>
      <c r="K74" s="12"/>
    </row>
    <row r="75" spans="1:11">
      <c r="B75" s="45" t="s">
        <v>30</v>
      </c>
      <c r="C75" s="44">
        <f>1/14</f>
        <v>7.1428571428571425E-2</v>
      </c>
      <c r="D75" s="44">
        <f>1/14</f>
        <v>7.1428571428571425E-2</v>
      </c>
      <c r="E75" s="5">
        <f>3/14</f>
        <v>0.21428571428571427</v>
      </c>
      <c r="F75" s="5">
        <f>2/14</f>
        <v>0.14285714285714285</v>
      </c>
      <c r="G75" s="5">
        <f>6/14</f>
        <v>0.42857142857142855</v>
      </c>
      <c r="H75" s="44">
        <f>1/14</f>
        <v>7.1428571428571425E-2</v>
      </c>
      <c r="K75" s="10"/>
    </row>
    <row r="81" spans="1:11">
      <c r="A81" s="24"/>
      <c r="B81" s="25"/>
      <c r="C81" s="20" t="s">
        <v>33</v>
      </c>
      <c r="D81" s="51"/>
      <c r="E81" s="48"/>
      <c r="F81" s="47"/>
      <c r="G81" s="47"/>
      <c r="H81" s="47"/>
      <c r="I81" s="47"/>
      <c r="J81" s="47"/>
      <c r="K81" s="47"/>
    </row>
    <row r="82" spans="1:11">
      <c r="A82" s="22"/>
      <c r="B82" s="8"/>
      <c r="C82" s="3" t="s">
        <v>38</v>
      </c>
      <c r="D82" s="52" t="s">
        <v>39</v>
      </c>
      <c r="E82" s="49"/>
      <c r="F82" s="50"/>
      <c r="G82" s="50"/>
      <c r="H82" s="50"/>
      <c r="I82" s="50"/>
      <c r="J82" s="50"/>
      <c r="K82" s="50"/>
    </row>
    <row r="83" spans="1:11">
      <c r="A83" s="22"/>
      <c r="B83" s="1" t="s">
        <v>15</v>
      </c>
      <c r="C83" s="26">
        <f>6/12</f>
        <v>0.5</v>
      </c>
      <c r="D83" s="33">
        <f>6/12</f>
        <v>0.5</v>
      </c>
      <c r="E83" s="48"/>
      <c r="F83" s="48"/>
      <c r="G83" s="48"/>
      <c r="H83" s="48"/>
      <c r="I83" s="48"/>
      <c r="J83" s="48"/>
      <c r="K83" s="48"/>
    </row>
    <row r="84" spans="1:11">
      <c r="A84" s="22"/>
      <c r="B84" s="11" t="s">
        <v>0</v>
      </c>
      <c r="C84" s="28">
        <v>0.5</v>
      </c>
      <c r="D84" s="14">
        <v>0.5</v>
      </c>
      <c r="E84" s="48"/>
      <c r="F84" s="48"/>
      <c r="G84" s="48"/>
      <c r="H84" s="48"/>
      <c r="I84" s="48"/>
      <c r="J84" s="48"/>
      <c r="K84" s="48"/>
    </row>
    <row r="85" spans="1:11">
      <c r="A85" s="22"/>
      <c r="B85" s="11" t="s">
        <v>4</v>
      </c>
      <c r="C85" s="28">
        <v>0.75</v>
      </c>
      <c r="D85" s="14">
        <v>0.25</v>
      </c>
      <c r="E85" s="49"/>
      <c r="F85" s="48"/>
      <c r="G85" s="48"/>
      <c r="H85" s="48"/>
      <c r="I85" s="48"/>
      <c r="J85" s="48"/>
      <c r="K85" s="48"/>
    </row>
    <row r="86" spans="1:11">
      <c r="A86" s="22"/>
      <c r="B86" s="11" t="s">
        <v>5</v>
      </c>
      <c r="C86" s="28">
        <f>3/11</f>
        <v>0.27272727272727271</v>
      </c>
      <c r="D86" s="14">
        <f>8/11</f>
        <v>0.72727272727272729</v>
      </c>
      <c r="E86" s="48"/>
      <c r="F86" s="48"/>
      <c r="G86" s="48"/>
      <c r="H86" s="48"/>
      <c r="I86" s="48"/>
      <c r="J86" s="48"/>
      <c r="K86" s="48"/>
    </row>
    <row r="87" spans="1:11">
      <c r="A87" s="23"/>
      <c r="B87" s="11" t="s">
        <v>6</v>
      </c>
      <c r="C87" s="28">
        <v>0.5</v>
      </c>
      <c r="D87" s="14">
        <v>0.5</v>
      </c>
      <c r="E87" s="48"/>
      <c r="F87" s="48"/>
      <c r="G87" s="48"/>
      <c r="H87" s="48"/>
      <c r="I87" s="48"/>
      <c r="J87" s="48"/>
      <c r="K87" s="48"/>
    </row>
    <row r="88" spans="1:11">
      <c r="A88" s="23" t="s">
        <v>3</v>
      </c>
      <c r="B88" s="11" t="s">
        <v>7</v>
      </c>
      <c r="C88" s="28">
        <v>0.5</v>
      </c>
      <c r="D88" s="14">
        <v>0.5</v>
      </c>
      <c r="E88" s="48"/>
      <c r="F88" s="48"/>
      <c r="G88" s="48"/>
      <c r="H88" s="48"/>
      <c r="I88" s="48"/>
      <c r="J88" s="48"/>
      <c r="K88" s="48"/>
    </row>
    <row r="89" spans="1:11">
      <c r="A89" s="22"/>
      <c r="B89" s="1" t="s">
        <v>16</v>
      </c>
      <c r="C89" s="28">
        <f>2/7</f>
        <v>0.2857142857142857</v>
      </c>
      <c r="D89" s="14">
        <f>5/7</f>
        <v>0.7142857142857143</v>
      </c>
      <c r="E89" s="48"/>
      <c r="F89" s="48"/>
      <c r="G89" s="48"/>
      <c r="H89" s="48"/>
      <c r="I89" s="48"/>
      <c r="J89" s="48"/>
      <c r="K89" s="48"/>
    </row>
    <row r="90" spans="1:11">
      <c r="A90" s="22"/>
      <c r="B90" s="1" t="s">
        <v>17</v>
      </c>
      <c r="C90" s="28">
        <f>1/3</f>
        <v>0.33333333333333331</v>
      </c>
      <c r="D90" s="14">
        <f>2/3</f>
        <v>0.66666666666666663</v>
      </c>
      <c r="E90" s="48"/>
      <c r="F90" s="48"/>
      <c r="G90" s="48"/>
      <c r="H90" s="48"/>
      <c r="I90" s="48"/>
      <c r="J90" s="48"/>
      <c r="K90" s="48"/>
    </row>
    <row r="91" spans="1:11">
      <c r="A91" s="22"/>
      <c r="B91" s="9" t="s">
        <v>18</v>
      </c>
      <c r="C91" s="12">
        <v>1</v>
      </c>
      <c r="D91" s="14"/>
      <c r="E91" s="48"/>
      <c r="F91" s="48"/>
      <c r="G91" s="48"/>
      <c r="H91" s="48"/>
      <c r="I91" s="48"/>
      <c r="J91" s="48"/>
      <c r="K91" s="48"/>
    </row>
    <row r="92" spans="1:11">
      <c r="A92" s="22"/>
      <c r="B92" s="1" t="s">
        <v>19</v>
      </c>
      <c r="C92" s="28">
        <f>1/6</f>
        <v>0.16666666666666666</v>
      </c>
      <c r="D92" s="14">
        <f>5/6</f>
        <v>0.83333333333333337</v>
      </c>
      <c r="E92" s="48"/>
      <c r="F92" s="48"/>
      <c r="G92" s="48"/>
      <c r="H92" s="48"/>
      <c r="I92" s="48"/>
      <c r="J92" s="48"/>
      <c r="K92" s="48"/>
    </row>
    <row r="93" spans="1:11">
      <c r="A93" s="29"/>
      <c r="B93" s="30" t="s">
        <v>20</v>
      </c>
      <c r="C93" s="15">
        <v>1</v>
      </c>
      <c r="D93" s="34"/>
      <c r="E93" s="48"/>
      <c r="F93" s="48"/>
      <c r="G93" s="48"/>
      <c r="H93" s="48"/>
      <c r="I93" s="48"/>
      <c r="J93" s="48"/>
      <c r="K93" s="48"/>
    </row>
    <row r="94" spans="1:11">
      <c r="B94" s="45" t="s">
        <v>30</v>
      </c>
      <c r="C94" s="5">
        <f>29/68</f>
        <v>0.4264705882352941</v>
      </c>
      <c r="D94" s="44">
        <f>39/68</f>
        <v>0.57352941176470584</v>
      </c>
      <c r="E94" s="48"/>
      <c r="F94" s="48"/>
      <c r="G94" s="47"/>
      <c r="H94" s="47"/>
      <c r="I94" s="47"/>
      <c r="J94" s="47"/>
      <c r="K94" s="47"/>
    </row>
    <row r="98" spans="1:22">
      <c r="R98" s="10"/>
    </row>
    <row r="99" spans="1:22">
      <c r="R99" s="10"/>
    </row>
    <row r="100" spans="1:22">
      <c r="A100" s="24"/>
      <c r="B100" s="25"/>
      <c r="C100" s="20"/>
      <c r="D100" s="20"/>
      <c r="E100" s="5"/>
      <c r="F100" s="17"/>
      <c r="G100" s="17"/>
      <c r="H100" s="17"/>
      <c r="I100" s="17"/>
      <c r="J100" s="17"/>
      <c r="K100" s="17"/>
      <c r="L100" s="20" t="s">
        <v>57</v>
      </c>
      <c r="M100" s="4"/>
      <c r="N100" s="4"/>
      <c r="O100" s="4"/>
      <c r="P100" s="4"/>
      <c r="Q100" s="4"/>
      <c r="R100" s="4"/>
      <c r="S100" s="4"/>
      <c r="T100" s="4"/>
      <c r="U100" s="4"/>
      <c r="V100" s="7"/>
    </row>
    <row r="101" spans="1:22">
      <c r="A101" s="22"/>
      <c r="B101" s="8"/>
      <c r="C101" s="3" t="s">
        <v>43</v>
      </c>
      <c r="D101" s="3" t="s">
        <v>44</v>
      </c>
      <c r="E101" s="54" t="s">
        <v>62</v>
      </c>
      <c r="F101" s="55" t="s">
        <v>45</v>
      </c>
      <c r="G101" s="54" t="s">
        <v>46</v>
      </c>
      <c r="H101" s="54" t="s">
        <v>47</v>
      </c>
      <c r="I101" s="54" t="s">
        <v>48</v>
      </c>
      <c r="J101" s="54" t="s">
        <v>63</v>
      </c>
      <c r="K101" s="31" t="s">
        <v>59</v>
      </c>
      <c r="L101" s="31" t="s">
        <v>49</v>
      </c>
      <c r="M101" s="31" t="s">
        <v>61</v>
      </c>
      <c r="N101" s="31" t="s">
        <v>50</v>
      </c>
      <c r="O101" s="31" t="s">
        <v>51</v>
      </c>
      <c r="P101" s="31" t="s">
        <v>52</v>
      </c>
      <c r="Q101" s="31" t="s">
        <v>53</v>
      </c>
      <c r="R101" s="31" t="s">
        <v>60</v>
      </c>
      <c r="S101" s="31" t="s">
        <v>54</v>
      </c>
      <c r="T101" s="31" t="s">
        <v>55</v>
      </c>
      <c r="U101" s="31" t="s">
        <v>56</v>
      </c>
      <c r="V101" s="32" t="s">
        <v>58</v>
      </c>
    </row>
    <row r="102" spans="1:22">
      <c r="A102" s="22"/>
      <c r="B102" s="1" t="s">
        <v>15</v>
      </c>
      <c r="C102" s="37">
        <v>3</v>
      </c>
      <c r="D102" s="38">
        <v>4</v>
      </c>
      <c r="E102"/>
      <c r="F102" s="41">
        <v>1</v>
      </c>
      <c r="G102" s="41">
        <v>1</v>
      </c>
      <c r="H102" s="41">
        <v>1</v>
      </c>
      <c r="I102" s="41">
        <v>4</v>
      </c>
      <c r="K102" s="65">
        <v>2</v>
      </c>
      <c r="L102" s="41">
        <v>4</v>
      </c>
      <c r="N102" s="41">
        <v>1</v>
      </c>
      <c r="O102" s="41">
        <v>1</v>
      </c>
      <c r="P102" s="39">
        <v>1</v>
      </c>
      <c r="Q102" s="39">
        <v>2</v>
      </c>
      <c r="S102" s="39">
        <v>3</v>
      </c>
      <c r="T102" s="39">
        <v>1</v>
      </c>
      <c r="U102" s="39">
        <v>2</v>
      </c>
      <c r="V102" s="46">
        <v>1</v>
      </c>
    </row>
    <row r="103" spans="1:22">
      <c r="A103" s="22"/>
      <c r="B103" s="11" t="s">
        <v>0</v>
      </c>
      <c r="C103" s="40">
        <v>1</v>
      </c>
      <c r="D103" s="41"/>
      <c r="E103"/>
      <c r="F103" s="41"/>
      <c r="G103" s="41"/>
      <c r="H103" s="41">
        <v>2</v>
      </c>
      <c r="I103" s="41">
        <v>2</v>
      </c>
      <c r="K103">
        <v>2</v>
      </c>
      <c r="L103" s="41">
        <v>4</v>
      </c>
      <c r="N103" s="41">
        <v>1</v>
      </c>
      <c r="O103" s="41">
        <v>1</v>
      </c>
      <c r="P103" s="39">
        <v>1</v>
      </c>
      <c r="Q103" s="39"/>
      <c r="R103" s="39">
        <v>1</v>
      </c>
      <c r="S103" s="39">
        <v>7</v>
      </c>
      <c r="T103" s="39">
        <v>1</v>
      </c>
      <c r="U103" s="39">
        <v>2</v>
      </c>
      <c r="V103" s="13"/>
    </row>
    <row r="104" spans="1:22">
      <c r="A104" s="22"/>
      <c r="B104" s="11" t="s">
        <v>4</v>
      </c>
      <c r="C104" s="40">
        <v>2</v>
      </c>
      <c r="D104" s="41">
        <v>3</v>
      </c>
      <c r="E104"/>
      <c r="F104" s="41">
        <v>1</v>
      </c>
      <c r="G104" s="41"/>
      <c r="H104" s="41">
        <v>2</v>
      </c>
      <c r="I104" s="41">
        <v>4</v>
      </c>
      <c r="K104">
        <v>1</v>
      </c>
      <c r="L104" s="41">
        <v>5</v>
      </c>
      <c r="N104" s="41">
        <v>1</v>
      </c>
      <c r="O104" s="41">
        <v>1</v>
      </c>
      <c r="P104" s="39">
        <v>1</v>
      </c>
      <c r="Q104" s="39">
        <v>1</v>
      </c>
      <c r="R104">
        <v>2</v>
      </c>
      <c r="S104" s="39">
        <v>7</v>
      </c>
      <c r="T104" s="39">
        <v>1</v>
      </c>
      <c r="U104" s="39"/>
      <c r="V104" s="13">
        <v>1</v>
      </c>
    </row>
    <row r="105" spans="1:22">
      <c r="A105" s="22"/>
      <c r="B105" s="11" t="s">
        <v>5</v>
      </c>
      <c r="C105" s="40">
        <v>2</v>
      </c>
      <c r="D105" s="41">
        <v>3</v>
      </c>
      <c r="E105"/>
      <c r="F105" s="41">
        <v>1</v>
      </c>
      <c r="G105" s="41"/>
      <c r="H105" s="41">
        <v>2</v>
      </c>
      <c r="I105" s="41">
        <v>2</v>
      </c>
      <c r="L105" s="41">
        <v>4</v>
      </c>
      <c r="M105">
        <v>1</v>
      </c>
      <c r="N105" s="41"/>
      <c r="O105" s="41">
        <v>3</v>
      </c>
      <c r="P105" s="39">
        <v>2</v>
      </c>
      <c r="Q105" s="39">
        <v>1</v>
      </c>
      <c r="S105" s="39">
        <v>6</v>
      </c>
      <c r="T105" s="39">
        <v>2</v>
      </c>
      <c r="U105" s="39">
        <v>3</v>
      </c>
      <c r="V105" s="13"/>
    </row>
    <row r="106" spans="1:22">
      <c r="A106" s="23"/>
      <c r="B106" s="11" t="s">
        <v>6</v>
      </c>
      <c r="C106" s="40">
        <v>1</v>
      </c>
      <c r="D106" s="41">
        <v>2</v>
      </c>
      <c r="E106"/>
      <c r="F106" s="41">
        <v>1</v>
      </c>
      <c r="G106" s="41"/>
      <c r="H106" s="41">
        <v>3</v>
      </c>
      <c r="I106" s="41">
        <v>4</v>
      </c>
      <c r="K106">
        <v>1</v>
      </c>
      <c r="L106" s="41">
        <v>5</v>
      </c>
      <c r="N106" s="41">
        <v>1</v>
      </c>
      <c r="O106" s="41">
        <v>3</v>
      </c>
      <c r="P106" s="39">
        <v>4</v>
      </c>
      <c r="Q106" s="39">
        <v>1</v>
      </c>
      <c r="R106" s="39">
        <v>1</v>
      </c>
      <c r="S106" s="39">
        <v>4</v>
      </c>
      <c r="T106" s="39">
        <v>1</v>
      </c>
      <c r="U106" s="39">
        <v>4</v>
      </c>
      <c r="V106" s="13"/>
    </row>
    <row r="107" spans="1:22">
      <c r="A107" s="23" t="s">
        <v>3</v>
      </c>
      <c r="B107" s="11" t="s">
        <v>7</v>
      </c>
      <c r="C107" s="40">
        <v>1</v>
      </c>
      <c r="D107" s="41">
        <v>1</v>
      </c>
      <c r="E107" s="39">
        <v>2</v>
      </c>
      <c r="F107" s="41">
        <v>1</v>
      </c>
      <c r="G107" s="41"/>
      <c r="H107" s="41">
        <v>3</v>
      </c>
      <c r="I107" s="41">
        <v>3</v>
      </c>
      <c r="J107" s="39">
        <v>1</v>
      </c>
      <c r="K107" s="39">
        <v>1</v>
      </c>
      <c r="L107" s="41">
        <v>6</v>
      </c>
      <c r="M107" s="39">
        <v>1</v>
      </c>
      <c r="N107" s="41">
        <v>1</v>
      </c>
      <c r="O107" s="41">
        <v>2</v>
      </c>
      <c r="P107" s="39">
        <v>1</v>
      </c>
      <c r="Q107" s="39"/>
      <c r="R107" s="39">
        <v>2</v>
      </c>
      <c r="S107" s="39">
        <v>7</v>
      </c>
      <c r="T107" s="39"/>
      <c r="U107" s="39">
        <v>2</v>
      </c>
      <c r="V107" s="13"/>
    </row>
    <row r="108" spans="1:22">
      <c r="A108" s="22"/>
      <c r="B108" s="1" t="s">
        <v>16</v>
      </c>
      <c r="C108" s="40">
        <v>1</v>
      </c>
      <c r="D108" s="41">
        <v>1</v>
      </c>
      <c r="E108">
        <v>2</v>
      </c>
      <c r="F108" s="41">
        <v>1</v>
      </c>
      <c r="G108" s="41">
        <v>1</v>
      </c>
      <c r="H108" s="41">
        <v>3</v>
      </c>
      <c r="I108" s="41">
        <v>2</v>
      </c>
      <c r="J108" s="65">
        <v>1</v>
      </c>
      <c r="K108" s="39">
        <v>1</v>
      </c>
      <c r="L108" s="41">
        <v>1</v>
      </c>
      <c r="M108" s="39">
        <v>1</v>
      </c>
      <c r="N108" s="41"/>
      <c r="O108" s="41">
        <v>1</v>
      </c>
      <c r="P108" s="39">
        <v>1</v>
      </c>
      <c r="Q108" s="39">
        <v>1</v>
      </c>
      <c r="R108" s="39">
        <v>3</v>
      </c>
      <c r="S108" s="39">
        <v>3</v>
      </c>
      <c r="T108" s="39">
        <v>1</v>
      </c>
      <c r="U108" s="39"/>
      <c r="V108" s="13"/>
    </row>
    <row r="109" spans="1:22">
      <c r="A109" s="22"/>
      <c r="B109" s="1" t="s">
        <v>17</v>
      </c>
      <c r="C109" s="40">
        <v>2</v>
      </c>
      <c r="D109" s="41">
        <v>3</v>
      </c>
      <c r="E109">
        <v>3</v>
      </c>
      <c r="F109" s="41"/>
      <c r="G109" s="41">
        <v>1</v>
      </c>
      <c r="H109" s="41">
        <v>3</v>
      </c>
      <c r="I109" s="41">
        <v>4</v>
      </c>
      <c r="J109">
        <v>1</v>
      </c>
      <c r="K109">
        <v>2</v>
      </c>
      <c r="L109" s="41">
        <v>4</v>
      </c>
      <c r="M109">
        <v>1</v>
      </c>
      <c r="N109" s="41"/>
      <c r="O109" s="41">
        <v>1</v>
      </c>
      <c r="P109" s="39">
        <v>2</v>
      </c>
      <c r="Q109" s="39">
        <v>1</v>
      </c>
      <c r="R109" s="39">
        <v>3</v>
      </c>
      <c r="S109" s="39">
        <v>5</v>
      </c>
      <c r="T109" s="39">
        <v>2</v>
      </c>
      <c r="U109" s="39">
        <v>1</v>
      </c>
      <c r="V109" s="13"/>
    </row>
    <row r="110" spans="1:22">
      <c r="A110" s="22"/>
      <c r="B110" s="1" t="s">
        <v>18</v>
      </c>
      <c r="C110" s="40">
        <v>3</v>
      </c>
      <c r="D110" s="41">
        <v>3</v>
      </c>
      <c r="E110">
        <v>3</v>
      </c>
      <c r="F110" s="41">
        <v>1</v>
      </c>
      <c r="G110" s="41">
        <v>2</v>
      </c>
      <c r="H110" s="41"/>
      <c r="I110" s="41">
        <v>3</v>
      </c>
      <c r="J110">
        <v>1</v>
      </c>
      <c r="K110" s="39">
        <v>1</v>
      </c>
      <c r="L110" s="41">
        <v>3</v>
      </c>
      <c r="M110">
        <v>1</v>
      </c>
      <c r="N110" s="41">
        <v>1</v>
      </c>
      <c r="O110" s="41">
        <v>1</v>
      </c>
      <c r="P110" s="39">
        <v>2</v>
      </c>
      <c r="Q110" s="39"/>
      <c r="R110">
        <v>2</v>
      </c>
      <c r="S110" s="39">
        <v>3</v>
      </c>
      <c r="T110" s="39">
        <v>1</v>
      </c>
      <c r="U110" s="39">
        <v>1</v>
      </c>
      <c r="V110" s="13"/>
    </row>
    <row r="111" spans="1:22">
      <c r="A111" s="22"/>
      <c r="B111" s="1" t="s">
        <v>19</v>
      </c>
      <c r="C111" s="40">
        <v>2</v>
      </c>
      <c r="D111" s="41">
        <v>2</v>
      </c>
      <c r="E111">
        <v>2</v>
      </c>
      <c r="F111" s="41">
        <v>1</v>
      </c>
      <c r="G111" s="41">
        <v>2</v>
      </c>
      <c r="H111" s="41">
        <v>2</v>
      </c>
      <c r="I111" s="41">
        <v>3</v>
      </c>
      <c r="J111" s="65">
        <v>1</v>
      </c>
      <c r="K111" s="39">
        <v>1</v>
      </c>
      <c r="L111" s="41">
        <v>3</v>
      </c>
      <c r="M111" s="39">
        <v>1</v>
      </c>
      <c r="N111" s="41"/>
      <c r="O111" s="41">
        <v>1</v>
      </c>
      <c r="P111" s="39">
        <v>1</v>
      </c>
      <c r="Q111" s="39">
        <v>1</v>
      </c>
      <c r="R111" s="39">
        <v>1</v>
      </c>
      <c r="S111" s="39">
        <v>3</v>
      </c>
      <c r="T111" s="39">
        <v>1</v>
      </c>
      <c r="U111" s="39"/>
      <c r="V111" s="13"/>
    </row>
    <row r="112" spans="1:22">
      <c r="A112" s="29"/>
      <c r="B112" s="30" t="s">
        <v>20</v>
      </c>
      <c r="C112" s="42">
        <v>1</v>
      </c>
      <c r="D112" s="42">
        <v>3</v>
      </c>
      <c r="E112" s="39"/>
      <c r="F112" s="42"/>
      <c r="G112" s="42">
        <v>1</v>
      </c>
      <c r="H112" s="42">
        <v>2</v>
      </c>
      <c r="I112" s="42">
        <v>2</v>
      </c>
      <c r="J112" s="39"/>
      <c r="K112" s="39">
        <v>2</v>
      </c>
      <c r="L112" s="41">
        <v>2</v>
      </c>
      <c r="M112" s="39">
        <v>1</v>
      </c>
      <c r="N112" s="41"/>
      <c r="O112" s="41">
        <v>1</v>
      </c>
      <c r="P112" s="39">
        <v>1</v>
      </c>
      <c r="Q112" s="39"/>
      <c r="R112" s="39">
        <v>3</v>
      </c>
      <c r="S112" s="39">
        <v>3</v>
      </c>
      <c r="T112" s="39">
        <v>1</v>
      </c>
      <c r="U112" s="39">
        <v>1</v>
      </c>
      <c r="V112" s="56"/>
    </row>
    <row r="113" spans="2:22">
      <c r="B113" s="45" t="s">
        <v>30</v>
      </c>
      <c r="C113" s="43">
        <f t="shared" ref="C113:I113" si="0">SUM(C102:C112)</f>
        <v>19</v>
      </c>
      <c r="D113" s="43">
        <f t="shared" si="0"/>
        <v>25</v>
      </c>
      <c r="E113" s="43">
        <f t="shared" si="0"/>
        <v>12</v>
      </c>
      <c r="F113" s="43">
        <f t="shared" si="0"/>
        <v>8</v>
      </c>
      <c r="G113" s="43">
        <f t="shared" si="0"/>
        <v>8</v>
      </c>
      <c r="H113" s="43">
        <f t="shared" si="0"/>
        <v>23</v>
      </c>
      <c r="I113" s="43">
        <f t="shared" si="0"/>
        <v>33</v>
      </c>
      <c r="J113" s="43">
        <f>SUM(J107:J112)</f>
        <v>5</v>
      </c>
      <c r="K113" s="43">
        <f>SUM(K102:K112)</f>
        <v>14</v>
      </c>
      <c r="L113" s="43">
        <f>SUM(L102:L112)</f>
        <v>41</v>
      </c>
      <c r="M113" s="43">
        <f>SUM(M105:M112)</f>
        <v>7</v>
      </c>
      <c r="N113" s="43">
        <f>SUM(N102:N112)</f>
        <v>6</v>
      </c>
      <c r="O113" s="43">
        <f>SUM(O102:O112)</f>
        <v>16</v>
      </c>
      <c r="P113" s="43">
        <f>SUM(P102:P112)</f>
        <v>17</v>
      </c>
      <c r="Q113" s="43">
        <f>SUM(Q102:Q112)</f>
        <v>8</v>
      </c>
      <c r="R113" s="43">
        <f>SUM(R103:R112)</f>
        <v>18</v>
      </c>
      <c r="S113" s="43">
        <f>SUM(S102:S112)</f>
        <v>51</v>
      </c>
      <c r="T113" s="43">
        <f>SUM(T102:T112)</f>
        <v>12</v>
      </c>
      <c r="U113" s="43">
        <f>SUM(U102:U112)</f>
        <v>16</v>
      </c>
      <c r="V113" s="7">
        <f>SUM(V102:V112)</f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" sqref="C1"/>
    </sheetView>
  </sheetViews>
  <sheetFormatPr defaultRowHeight="15"/>
  <cols>
    <col min="1" max="1" width="13.42578125" customWidth="1"/>
    <col min="2" max="2" width="19" customWidth="1"/>
    <col min="3" max="3" width="18.5703125" customWidth="1"/>
  </cols>
  <sheetData>
    <row r="1" spans="1:3">
      <c r="A1" s="11"/>
      <c r="B1" s="11"/>
      <c r="C1" s="11"/>
    </row>
    <row r="2" spans="1:3">
      <c r="A2" s="11"/>
      <c r="B2" s="57"/>
      <c r="C2" s="57"/>
    </row>
    <row r="3" spans="1:3">
      <c r="A3" s="11"/>
      <c r="B3" s="57"/>
      <c r="C3" s="57"/>
    </row>
    <row r="4" spans="1:3">
      <c r="A4" s="11"/>
      <c r="B4" s="57"/>
      <c r="C4" s="57"/>
    </row>
    <row r="5" spans="1:3">
      <c r="A5" s="11"/>
      <c r="B5" s="57"/>
      <c r="C5" s="5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Windows7</dc:creator>
  <cp:lastModifiedBy>Windows7</cp:lastModifiedBy>
  <dcterms:created xsi:type="dcterms:W3CDTF">2017-05-31T22:27:01Z</dcterms:created>
  <dcterms:modified xsi:type="dcterms:W3CDTF">2017-06-05T09:16:21Z</dcterms:modified>
</cp:coreProperties>
</file>