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tabRatio="500" activeTab="3"/>
  </bookViews>
  <sheets>
    <sheet name="Gráfico_Valores" sheetId="4" r:id="rId1"/>
    <sheet name="DespesasDez2023" sheetId="1" r:id="rId2"/>
    <sheet name="Resumo" sheetId="2" r:id="rId3"/>
    <sheet name="Fuções Data e hora" sheetId="3" r:id="rId4"/>
  </sheets>
  <definedNames>
    <definedName name="_xlnm._FilterDatabase" localSheetId="1" hidden="1">DespesasDez2023!$B$1:$G$18</definedName>
    <definedName name="_xlnm.Criteria" localSheetId="1">DespesasDez2023!$B$1:$G$15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<sst xmlns="http://schemas.openxmlformats.org/spreadsheetml/2006/main" count="66" uniqueCount="49">
  <si>
    <t xml:space="preserve">         Despesas Mensais</t>
  </si>
  <si>
    <t>Data</t>
  </si>
  <si>
    <t>Descrição</t>
  </si>
  <si>
    <t>Valor Gasto</t>
  </si>
  <si>
    <t>Forma de Pagamento</t>
  </si>
  <si>
    <t>Categoria</t>
  </si>
  <si>
    <t>Proporção(%)</t>
  </si>
  <si>
    <t>Pagamento-Categoria</t>
  </si>
  <si>
    <t>Status</t>
  </si>
  <si>
    <t>Tipo de Transação</t>
  </si>
  <si>
    <t>Água</t>
  </si>
  <si>
    <t>Dinheiro</t>
  </si>
  <si>
    <t>Fixa</t>
  </si>
  <si>
    <t>Luz</t>
  </si>
  <si>
    <t>Compra</t>
  </si>
  <si>
    <t>Cartão de Crédito</t>
  </si>
  <si>
    <t>Alimentação</t>
  </si>
  <si>
    <t>Papelaria</t>
  </si>
  <si>
    <t>Educação</t>
  </si>
  <si>
    <t>Padaria</t>
  </si>
  <si>
    <t>Cartão de Débito</t>
  </si>
  <si>
    <t>Farmácia</t>
  </si>
  <si>
    <t>Medicamentos</t>
  </si>
  <si>
    <t>Cinema</t>
  </si>
  <si>
    <t>Pix</t>
  </si>
  <si>
    <t>Lazer</t>
  </si>
  <si>
    <t>Almoço</t>
  </si>
  <si>
    <t>Camiseta</t>
  </si>
  <si>
    <t>Outros</t>
  </si>
  <si>
    <t>Aluguel</t>
  </si>
  <si>
    <t>Moradia</t>
  </si>
  <si>
    <t>Curso</t>
  </si>
  <si>
    <t>Presente</t>
  </si>
  <si>
    <t>Total</t>
  </si>
  <si>
    <t>Média</t>
  </si>
  <si>
    <t>Mínimo</t>
  </si>
  <si>
    <t>Máximo</t>
  </si>
  <si>
    <t>Resumo Anual</t>
  </si>
  <si>
    <t>Dezembro 2023</t>
  </si>
  <si>
    <t xml:space="preserve">Média </t>
  </si>
  <si>
    <t xml:space="preserve">Mínimo </t>
  </si>
  <si>
    <t>Manipulação de Data e Hora</t>
  </si>
  <si>
    <t>Hoje:</t>
  </si>
  <si>
    <t>Agora:</t>
  </si>
  <si>
    <t xml:space="preserve">Dia: </t>
  </si>
  <si>
    <t>Mês:</t>
  </si>
  <si>
    <t>Ano:</t>
  </si>
  <si>
    <t>Data:</t>
  </si>
  <si>
    <t>Dia da Semana: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</si>
</sst>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,##0.00_-;\-* #,##0.00_-;_-* &quot;-&quot;??_-;_-@_-"/>
    <numFmt numFmtId="177" formatCode="_-&quot;R$ &quot;* #,##0.00_-;&quot;-R$ &quot;* #,##0.00_-;_-&quot;R$ &quot;* \-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dd/mm/yyyy\ h:mm"/>
    <numFmt numFmtId="181" formatCode="_-[$R$-416]\ * #,##0.00_-;\-[$R$-416]\ * #,##0.00_-;_-[$R$-416]\ * &quot;-&quot;??_-;_-@_-"/>
    <numFmt numFmtId="182" formatCode="d/mmm"/>
    <numFmt numFmtId="183" formatCode="[$R$-416]\ #,##0.00;[Red]\-[$R$-416]\ #,##0.00"/>
  </numFmts>
  <fonts count="31">
    <font>
      <sz val="10"/>
      <color rgb="FF000000"/>
      <name val="Calibri"/>
      <charset val="134"/>
    </font>
    <font>
      <sz val="12"/>
      <color theme="1"/>
      <name val="Bahnschrift SemiCondensed"/>
      <charset val="134"/>
    </font>
    <font>
      <sz val="14"/>
      <color theme="1" tint="0.149998474074526"/>
      <name val="Calibri"/>
      <charset val="134"/>
    </font>
    <font>
      <sz val="12"/>
      <color theme="1" tint="0.149998474074526"/>
      <name val="Calibri"/>
      <charset val="134"/>
    </font>
    <font>
      <sz val="12"/>
      <color rgb="FFFFFFFF"/>
      <name val="Calibri"/>
      <charset val="134"/>
    </font>
    <font>
      <sz val="12"/>
      <color rgb="FF000000"/>
      <name val="Calibri"/>
      <charset val="134"/>
    </font>
    <font>
      <sz val="10"/>
      <color rgb="FF000000"/>
      <name val="Bahnschrift SemiLight Condensed"/>
      <charset val="1"/>
    </font>
    <font>
      <sz val="10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FFC000"/>
        <bgColor rgb="FFFFBF00"/>
      </patternFill>
    </fill>
    <fill>
      <patternFill patternType="solid">
        <fgColor rgb="FFFFF2CC"/>
        <bgColor rgb="FFFFFFFF"/>
      </patternFill>
    </fill>
    <fill>
      <patternFill patternType="solid">
        <fgColor rgb="FFFFE994"/>
        <bgColor rgb="FFFFD9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rgb="FFFFC000"/>
      </left>
      <right style="thin">
        <color rgb="FFFFC000"/>
      </right>
      <top/>
      <bottom style="thin">
        <color rgb="FFFFD966"/>
      </bottom>
      <diagonal/>
    </border>
    <border>
      <left style="thin">
        <color rgb="FFFFC000"/>
      </left>
      <right/>
      <top/>
      <bottom style="thin">
        <color rgb="FFFFD966"/>
      </bottom>
      <diagonal/>
    </border>
    <border>
      <left/>
      <right/>
      <top/>
      <bottom style="thin">
        <color rgb="FFFFD966"/>
      </bottom>
      <diagonal/>
    </border>
    <border>
      <left/>
      <right style="thin">
        <color rgb="FFFFC000"/>
      </right>
      <top/>
      <bottom style="thin">
        <color rgb="FFFFD966"/>
      </bottom>
      <diagonal/>
    </border>
    <border>
      <left style="thin">
        <color rgb="FFFFC000"/>
      </left>
      <right/>
      <top style="thin">
        <color rgb="FFFFD966"/>
      </top>
      <bottom style="thin">
        <color rgb="FFFFD966"/>
      </bottom>
      <diagonal/>
    </border>
    <border>
      <left/>
      <right/>
      <top style="thin">
        <color rgb="FFFFD966"/>
      </top>
      <bottom style="thin">
        <color rgb="FFFFD966"/>
      </bottom>
      <diagonal/>
    </border>
    <border>
      <left/>
      <right style="thin">
        <color rgb="FFFFC000"/>
      </right>
      <top style="thin">
        <color rgb="FFFFD966"/>
      </top>
      <bottom style="thin">
        <color rgb="FFFFD966"/>
      </bottom>
      <diagonal/>
    </border>
    <border>
      <left style="thin">
        <color rgb="FFFFC000"/>
      </left>
      <right/>
      <top style="thin">
        <color rgb="FFFFD966"/>
      </top>
      <bottom style="thin">
        <color rgb="FFFFC000"/>
      </bottom>
      <diagonal/>
    </border>
    <border>
      <left/>
      <right/>
      <top style="thin">
        <color rgb="FFFFD966"/>
      </top>
      <bottom style="thin">
        <color rgb="FFFFC000"/>
      </bottom>
      <diagonal/>
    </border>
    <border>
      <left/>
      <right style="thin">
        <color rgb="FFFFC000"/>
      </right>
      <top style="thin">
        <color rgb="FFFFD966"/>
      </top>
      <bottom style="thin">
        <color rgb="FFFFC000"/>
      </bottom>
      <diagonal/>
    </border>
    <border>
      <left style="thin">
        <color rgb="FFFFBF00"/>
      </left>
      <right/>
      <top style="thin">
        <color rgb="FFFFBF00"/>
      </top>
      <bottom style="thin">
        <color rgb="FFFFBF00"/>
      </bottom>
      <diagonal/>
    </border>
    <border>
      <left style="thin">
        <color rgb="FFFFBF00"/>
      </left>
      <right style="thin">
        <color rgb="FFFFBF00"/>
      </right>
      <top style="thin">
        <color rgb="FFFFBF00"/>
      </top>
      <bottom style="thin">
        <color rgb="FFFFBF00"/>
      </bottom>
      <diagonal/>
    </border>
    <border>
      <left style="thin">
        <color rgb="FFFFBF00"/>
      </left>
      <right style="thin">
        <color rgb="FFFFBF00"/>
      </right>
      <top style="thin">
        <color rgb="FFFFBF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1" fillId="0" borderId="0" applyFont="0" applyFill="0" applyBorder="0" applyAlignment="0" applyProtection="0">
      <alignment vertical="center"/>
    </xf>
    <xf numFmtId="177" fontId="0" fillId="0" borderId="0" applyBorder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2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28" applyNumberFormat="0" applyAlignment="0" applyProtection="0">
      <alignment vertical="center"/>
    </xf>
    <xf numFmtId="0" fontId="21" fillId="8" borderId="29" applyNumberFormat="0" applyAlignment="0" applyProtection="0">
      <alignment vertical="center"/>
    </xf>
    <xf numFmtId="0" fontId="22" fillId="8" borderId="28" applyNumberFormat="0" applyAlignment="0" applyProtection="0">
      <alignment vertical="center"/>
    </xf>
    <xf numFmtId="0" fontId="23" fillId="9" borderId="30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58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>
      <alignment vertical="center"/>
    </xf>
    <xf numFmtId="177" fontId="3" fillId="3" borderId="3" xfId="0" applyNumberFormat="1" applyFont="1" applyFill="1" applyBorder="1" applyAlignment="1">
      <alignment horizontal="right" vertical="center"/>
    </xf>
    <xf numFmtId="0" fontId="4" fillId="3" borderId="3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3" fillId="4" borderId="5" xfId="0" applyFont="1" applyFill="1" applyBorder="1">
      <alignment vertical="center"/>
    </xf>
    <xf numFmtId="181" fontId="3" fillId="4" borderId="6" xfId="0" applyNumberFormat="1" applyFont="1" applyFill="1" applyBorder="1" applyAlignment="1">
      <alignment horizontal="right" vertical="center"/>
    </xf>
    <xf numFmtId="0" fontId="3" fillId="4" borderId="6" xfId="0" applyFont="1" applyFill="1" applyBorder="1">
      <alignment vertical="center"/>
    </xf>
    <xf numFmtId="0" fontId="5" fillId="4" borderId="6" xfId="0" applyFont="1" applyFill="1" applyBorder="1">
      <alignment vertical="center"/>
    </xf>
    <xf numFmtId="0" fontId="5" fillId="4" borderId="7" xfId="0" applyFont="1" applyFill="1" applyBorder="1">
      <alignment vertical="center"/>
    </xf>
    <xf numFmtId="0" fontId="3" fillId="0" borderId="5" xfId="0" applyFont="1" applyBorder="1">
      <alignment vertical="center"/>
    </xf>
    <xf numFmtId="181" fontId="3" fillId="0" borderId="6" xfId="0" applyNumberFormat="1" applyFont="1" applyBorder="1" applyAlignment="1">
      <alignment horizontal="right"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3" fillId="0" borderId="6" xfId="0" applyFont="1" applyBorder="1">
      <alignment vertical="center"/>
    </xf>
    <xf numFmtId="0" fontId="5" fillId="4" borderId="5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4" borderId="8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3" borderId="11" xfId="0" applyFont="1" applyFill="1" applyBorder="1" applyAlignment="1">
      <alignment horizontal="center" vertical="center" textRotation="90"/>
    </xf>
    <xf numFmtId="0" fontId="9" fillId="3" borderId="12" xfId="0" applyFont="1" applyFill="1" applyBorder="1" applyAlignment="1"/>
    <xf numFmtId="0" fontId="9" fillId="3" borderId="13" xfId="0" applyFont="1" applyFill="1" applyBorder="1" applyAlignment="1"/>
    <xf numFmtId="182" fontId="7" fillId="5" borderId="14" xfId="0" applyNumberFormat="1" applyFont="1" applyFill="1" applyBorder="1" applyAlignment="1">
      <alignment horizontal="right"/>
    </xf>
    <xf numFmtId="0" fontId="7" fillId="5" borderId="14" xfId="0" applyFont="1" applyFill="1" applyBorder="1" applyAlignment="1"/>
    <xf numFmtId="177" fontId="7" fillId="5" borderId="14" xfId="2" applyFont="1" applyFill="1" applyBorder="1" applyAlignment="1" applyProtection="1">
      <alignment horizontal="right"/>
    </xf>
    <xf numFmtId="10" fontId="7" fillId="5" borderId="15" xfId="0" applyNumberFormat="1" applyFont="1" applyFill="1" applyBorder="1" applyAlignment="1"/>
    <xf numFmtId="0" fontId="7" fillId="5" borderId="16" xfId="0" applyFont="1" applyFill="1" applyBorder="1" applyAlignment="1"/>
    <xf numFmtId="177" fontId="7" fillId="5" borderId="16" xfId="2" applyFont="1" applyFill="1" applyBorder="1" applyAlignment="1" applyProtection="1">
      <alignment horizontal="right"/>
    </xf>
    <xf numFmtId="10" fontId="7" fillId="5" borderId="17" xfId="0" applyNumberFormat="1" applyFont="1" applyFill="1" applyBorder="1" applyAlignment="1"/>
    <xf numFmtId="0" fontId="7" fillId="5" borderId="18" xfId="0" applyFont="1" applyFill="1" applyBorder="1" applyAlignment="1"/>
    <xf numFmtId="0" fontId="7" fillId="5" borderId="19" xfId="0" applyFont="1" applyFill="1" applyBorder="1" applyAlignment="1"/>
    <xf numFmtId="10" fontId="7" fillId="5" borderId="18" xfId="0" applyNumberFormat="1" applyFont="1" applyFill="1" applyBorder="1" applyAlignment="1"/>
    <xf numFmtId="0" fontId="7" fillId="5" borderId="20" xfId="0" applyFont="1" applyFill="1" applyBorder="1" applyAlignment="1"/>
    <xf numFmtId="0" fontId="10" fillId="3" borderId="21" xfId="0" applyFont="1" applyFill="1" applyBorder="1" applyAlignment="1">
      <alignment horizontal="right"/>
    </xf>
    <xf numFmtId="0" fontId="10" fillId="3" borderId="22" xfId="0" applyFont="1" applyFill="1" applyBorder="1" applyAlignment="1">
      <alignment horizontal="right"/>
    </xf>
    <xf numFmtId="183" fontId="7" fillId="3" borderId="0" xfId="0" applyNumberFormat="1" applyFont="1" applyFill="1" applyAlignment="1">
      <alignment horizontal="right"/>
    </xf>
    <xf numFmtId="9" fontId="7" fillId="3" borderId="23" xfId="0" applyNumberFormat="1" applyFont="1" applyFill="1" applyBorder="1" applyAlignment="1">
      <alignment horizontal="right"/>
    </xf>
    <xf numFmtId="0" fontId="10" fillId="3" borderId="24" xfId="0" applyFont="1" applyFill="1" applyBorder="1" applyAlignment="1"/>
    <xf numFmtId="0" fontId="10" fillId="3" borderId="18" xfId="0" applyFont="1" applyFill="1" applyBorder="1" applyAlignment="1">
      <alignment horizontal="right" vertical="center"/>
    </xf>
    <xf numFmtId="0" fontId="10" fillId="3" borderId="19" xfId="0" applyFont="1" applyFill="1" applyBorder="1" applyAlignment="1">
      <alignment horizontal="right" vertical="center"/>
    </xf>
    <xf numFmtId="183" fontId="7" fillId="3" borderId="19" xfId="0" applyNumberFormat="1" applyFont="1" applyFill="1" applyBorder="1" applyAlignment="1">
      <alignment horizontal="right" vertical="center"/>
    </xf>
    <xf numFmtId="10" fontId="7" fillId="3" borderId="23" xfId="0" applyNumberFormat="1" applyFont="1" applyFill="1" applyBorder="1" applyAlignment="1">
      <alignment horizontal="right"/>
    </xf>
    <xf numFmtId="10" fontId="7" fillId="3" borderId="18" xfId="0" applyNumberFormat="1" applyFont="1" applyFill="1" applyBorder="1" applyAlignment="1">
      <alignment horizontal="right" vertical="center"/>
    </xf>
    <xf numFmtId="0" fontId="7" fillId="3" borderId="18" xfId="0" applyFont="1" applyFill="1" applyBorder="1" applyAlignment="1">
      <alignment horizontal="right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994"/>
      <rgbColor rgb="0099CCFF"/>
      <rgbColor rgb="00FF99CC"/>
      <rgbColor rgb="00CC99FF"/>
      <rgbColor rgb="00FFD966"/>
      <rgbColor rgb="003366FF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E994"/>
      <color rgb="00F4B0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lt1"/>
                </a:solidFill>
                <a:latin typeface="+mn-lt"/>
                <a:ea typeface="+mn-ea"/>
                <a:cs typeface="+mn-cs"/>
              </a:rPr>
              <a:t>Valor</a:t>
            </a:r>
            <a:endParaRPr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71382783882784"/>
          <c:y val="0.104895104895105"/>
        </c:manualLayout>
      </c:layout>
      <c:overlay val="0"/>
      <c:spPr>
        <a:gradFill rotWithShape="1">
          <a:gsLst>
            <a:gs pos="0">
              <a:schemeClr val="accent1">
                <a:satMod val="103000"/>
                <a:lumMod val="102000"/>
                <a:tint val="94000"/>
              </a:schemeClr>
            </a:gs>
            <a:gs pos="50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/>
        </a:scene3d>
        <a:sp3d>
          <a:extrusionClr>
            <a:srgbClr val="FFFFFF"/>
          </a:extrusionClr>
          <a:contourClr>
            <a:srgbClr val="FFFFFF"/>
          </a:contourClr>
        </a:sp3d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820422803938029"/>
          <c:y val="0.153324287652646"/>
          <c:w val="0.811951461497367"/>
          <c:h val="0.637407368750652"/>
        </c:manualLayout>
      </c:layout>
      <c:pie3DChart>
        <c:varyColors val="1"/>
        <c:ser>
          <c:idx val="0"/>
          <c:order val="0"/>
          <c:tx>
            <c:strRef>
              <c:f>DespesasDez2023!$D$1</c:f>
              <c:strCache>
                <c:ptCount val="1"/>
                <c:pt idx="0">
                  <c:v>Valor Gasto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>
                <a:gsLst>
                  <a:gs pos="0">
                    <a:srgbClr val="012D86"/>
                  </a:gs>
                  <a:gs pos="100000">
                    <a:srgbClr val="0E2557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DespesasDez2023!$C$2:$C$14</c:f>
              <c:strCache>
                <c:ptCount val="13"/>
                <c:pt idx="0">
                  <c:v>Água</c:v>
                </c:pt>
                <c:pt idx="1">
                  <c:v>Luz</c:v>
                </c:pt>
                <c:pt idx="2">
                  <c:v>Compra</c:v>
                </c:pt>
                <c:pt idx="3">
                  <c:v>Papelaria</c:v>
                </c:pt>
                <c:pt idx="4">
                  <c:v>Padaria</c:v>
                </c:pt>
                <c:pt idx="5">
                  <c:v>Farmácia</c:v>
                </c:pt>
                <c:pt idx="6">
                  <c:v>Cinema</c:v>
                </c:pt>
                <c:pt idx="7">
                  <c:v>Almoço</c:v>
                </c:pt>
                <c:pt idx="8">
                  <c:v>Camiseta</c:v>
                </c:pt>
                <c:pt idx="9">
                  <c:v>Aluguel</c:v>
                </c:pt>
                <c:pt idx="10">
                  <c:v>Curso</c:v>
                </c:pt>
                <c:pt idx="11">
                  <c:v>Padaria</c:v>
                </c:pt>
                <c:pt idx="12">
                  <c:v>Presente</c:v>
                </c:pt>
              </c:strCache>
            </c:strRef>
          </c:cat>
          <c:val>
            <c:numRef>
              <c:f>DespesasDez2023!$D$2:$D$14</c:f>
              <c:numCache>
                <c:formatCode>_-"R$ "* #,##0.00_-;"-R$ "* #,##0.00_-;_-"R$ "* \-??_-;_-@_-</c:formatCode>
                <c:ptCount val="13"/>
                <c:pt idx="0">
                  <c:v>55</c:v>
                </c:pt>
                <c:pt idx="1">
                  <c:v>112.5</c:v>
                </c:pt>
                <c:pt idx="2">
                  <c:v>135</c:v>
                </c:pt>
                <c:pt idx="3">
                  <c:v>22.3</c:v>
                </c:pt>
                <c:pt idx="4">
                  <c:v>42</c:v>
                </c:pt>
                <c:pt idx="5">
                  <c:v>75.2</c:v>
                </c:pt>
                <c:pt idx="6">
                  <c:v>35</c:v>
                </c:pt>
                <c:pt idx="7">
                  <c:v>25.9</c:v>
                </c:pt>
                <c:pt idx="8">
                  <c:v>45.9</c:v>
                </c:pt>
                <c:pt idx="9">
                  <c:v>850</c:v>
                </c:pt>
                <c:pt idx="10">
                  <c:v>125</c:v>
                </c:pt>
                <c:pt idx="11">
                  <c:v>35.5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79945054945055"/>
          <c:y val="0.8036739380022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5ef2120-ff1f-4a8a-8e2f-3069b68205a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2"/>
              </a:solidFill>
              <a:effectLst>
                <a:outerShdw blurRad="393700" dist="876300" dir="2700000" algn="tl" rotWithShape="0">
                  <a:prstClr val="black">
                    <a:alpha val="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DespesasDez2023!$D$1</c:f>
              <c:strCache>
                <c:ptCount val="1"/>
                <c:pt idx="0">
                  <c:v>Valor Gasto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DespesasDez2023!$C$2:$C$13</c:f>
              <c:strCache>
                <c:ptCount val="12"/>
                <c:pt idx="0">
                  <c:v>Água</c:v>
                </c:pt>
                <c:pt idx="1">
                  <c:v>Luz</c:v>
                </c:pt>
                <c:pt idx="2">
                  <c:v>Compra</c:v>
                </c:pt>
                <c:pt idx="3">
                  <c:v>Papelaria</c:v>
                </c:pt>
                <c:pt idx="4">
                  <c:v>Padaria</c:v>
                </c:pt>
                <c:pt idx="5">
                  <c:v>Farmácia</c:v>
                </c:pt>
                <c:pt idx="6">
                  <c:v>Cinema</c:v>
                </c:pt>
                <c:pt idx="7">
                  <c:v>Almoço</c:v>
                </c:pt>
                <c:pt idx="8">
                  <c:v>Camiseta</c:v>
                </c:pt>
                <c:pt idx="9">
                  <c:v>Aluguel</c:v>
                </c:pt>
                <c:pt idx="10">
                  <c:v>Curso</c:v>
                </c:pt>
                <c:pt idx="11">
                  <c:v>Padaria</c:v>
                </c:pt>
              </c:strCache>
            </c:strRef>
          </c:cat>
          <c:val>
            <c:numRef>
              <c:f>DespesasDez2023!$D$2:$D$13</c:f>
              <c:numCache>
                <c:formatCode>_-"R$ "* #,##0.00_-;"-R$ "* #,##0.00_-;_-"R$ "* \-??_-;_-@_-</c:formatCode>
                <c:ptCount val="12"/>
                <c:pt idx="0">
                  <c:v>55</c:v>
                </c:pt>
                <c:pt idx="1">
                  <c:v>112.5</c:v>
                </c:pt>
                <c:pt idx="2">
                  <c:v>135</c:v>
                </c:pt>
                <c:pt idx="3">
                  <c:v>22.3</c:v>
                </c:pt>
                <c:pt idx="4">
                  <c:v>42</c:v>
                </c:pt>
                <c:pt idx="5">
                  <c:v>75.2</c:v>
                </c:pt>
                <c:pt idx="6">
                  <c:v>35</c:v>
                </c:pt>
                <c:pt idx="7">
                  <c:v>25.9</c:v>
                </c:pt>
                <c:pt idx="8">
                  <c:v>45.9</c:v>
                </c:pt>
                <c:pt idx="9">
                  <c:v>850</c:v>
                </c:pt>
                <c:pt idx="10">
                  <c:v>125</c:v>
                </c:pt>
                <c:pt idx="11">
                  <c:v>35.5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13411058"/>
        <c:axId val="835623087"/>
      </c:barChart>
      <c:catAx>
        <c:axId val="6134110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2"/>
                </a:solidFill>
                <a:effectLst>
                  <a:outerShdw blurRad="393700" dist="876300" dir="2700000" algn="tl" rotWithShape="0">
                    <a:prstClr val="black">
                      <a:alpha val="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  <c:crossAx val="835623087"/>
        <c:crosses val="autoZero"/>
        <c:auto val="1"/>
        <c:lblAlgn val="ctr"/>
        <c:lblOffset val="100"/>
        <c:noMultiLvlLbl val="0"/>
      </c:catAx>
      <c:valAx>
        <c:axId val="8356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_-&quot;R$ &quot;* #,##0.00_-;&quot;-R$ &quot;* #,##0.00_-;_-&quot;R$ &quot;* \-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2"/>
                </a:solidFill>
                <a:effectLst>
                  <a:outerShdw blurRad="393700" dist="876300" dir="2700000" algn="tl" rotWithShape="0">
                    <a:prstClr val="black">
                      <a:alpha val="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  <c:crossAx val="6134110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2"/>
                </a:solidFill>
                <a:effectLst>
                  <a:outerShdw blurRad="393700" dist="876300" dir="2700000" algn="tl" rotWithShape="0">
                    <a:prstClr val="black">
                      <a:alpha val="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2"/>
              </a:solidFill>
              <a:effectLst>
                <a:outerShdw blurRad="393700" dist="876300" dir="2700000" algn="tl" rotWithShape="0">
                  <a:prstClr val="black">
                    <a:alpha val="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e9cee0-88af-4f7f-8709-c7be7ec38122}"/>
      </c:ext>
    </c:extLst>
  </c:chart>
  <c:spPr>
    <a:gradFill>
      <a:gsLst>
        <a:gs pos="0">
          <a:srgbClr val="FECF40"/>
        </a:gs>
        <a:gs pos="100000">
          <a:srgbClr val="846C21"/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>
          <a:solidFill>
            <a:schemeClr val="tx2"/>
          </a:solidFill>
          <a:effectLst>
            <a:outerShdw blurRad="393700" dist="876300" dir="2700000" algn="tl" rotWithShape="0">
              <a:prstClr val="black">
                <a:alpha val="0"/>
              </a:prstClr>
            </a:outerShdw>
          </a:effectLst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10160</xdr:colOff>
      <xdr:row>0</xdr:row>
      <xdr:rowOff>635</xdr:rowOff>
    </xdr:from>
    <xdr:to>
      <xdr:col>13</xdr:col>
      <xdr:colOff>406400</xdr:colOff>
      <xdr:row>37</xdr:row>
      <xdr:rowOff>93980</xdr:rowOff>
    </xdr:to>
    <xdr:graphicFrame>
      <xdr:nvGraphicFramePr>
        <xdr:cNvPr id="3" name="Gráfico 2"/>
        <xdr:cNvGraphicFramePr/>
      </xdr:nvGraphicFramePr>
      <xdr:xfrm>
        <a:off x="10160" y="635"/>
        <a:ext cx="83210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18</xdr:row>
      <xdr:rowOff>6350</xdr:rowOff>
    </xdr:from>
    <xdr:to>
      <xdr:col>4</xdr:col>
      <xdr:colOff>771525</xdr:colOff>
      <xdr:row>30</xdr:row>
      <xdr:rowOff>120650</xdr:rowOff>
    </xdr:to>
    <xdr:graphicFrame>
      <xdr:nvGraphicFramePr>
        <xdr:cNvPr id="3" name="Gráfico 2"/>
        <xdr:cNvGraphicFramePr/>
      </xdr:nvGraphicFramePr>
      <xdr:xfrm>
        <a:off x="12700" y="2968625"/>
        <a:ext cx="4321175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H27"/>
  <sheetViews>
    <sheetView topLeftCell="A4" workbookViewId="0">
      <selection activeCell="G2" sqref="G2"/>
    </sheetView>
  </sheetViews>
  <sheetFormatPr defaultColWidth="12.7142857142857" defaultRowHeight="12.75"/>
  <cols>
    <col min="1" max="1" width="4.57142857142857" style="26" customWidth="1"/>
    <col min="2" max="2" width="21.8571428571429" style="26" customWidth="1"/>
    <col min="3" max="3" width="14.8571428571429" style="26" customWidth="1"/>
    <col min="4" max="4" width="12.1428571428571" style="26" customWidth="1"/>
    <col min="5" max="5" width="18.5714285714286" style="26" customWidth="1"/>
    <col min="6" max="6" width="14.5714285714286" style="26" customWidth="1"/>
    <col min="7" max="7" width="18.2857142857143" style="26" customWidth="1"/>
    <col min="8" max="8" width="29.4285714285714" style="26" customWidth="1"/>
    <col min="9" max="9" width="12.7142857142857" style="26"/>
    <col min="10" max="10" width="18.1428571428571" style="26" customWidth="1"/>
    <col min="11" max="32" width="12.7142857142857" style="26"/>
    <col min="33" max="1022" width="12.7142857142857" style="25"/>
  </cols>
  <sheetData>
    <row r="1" ht="18.75" customHeight="1" spans="1:10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28" t="s">
        <v>8</v>
      </c>
      <c r="J1" s="28" t="s">
        <v>9</v>
      </c>
    </row>
    <row r="2" spans="1:10">
      <c r="A2" s="27"/>
      <c r="B2" s="30">
        <v>45270</v>
      </c>
      <c r="C2" s="31" t="s">
        <v>10</v>
      </c>
      <c r="D2" s="32">
        <v>55</v>
      </c>
      <c r="E2" s="31" t="s">
        <v>11</v>
      </c>
      <c r="F2" s="31" t="s">
        <v>12</v>
      </c>
      <c r="G2" s="33">
        <f>D2/D15</f>
        <v>0.035272237542487</v>
      </c>
      <c r="H2" s="31" t="str">
        <f>_xlfn.CONCAT(E2,"-",F2)</f>
        <v>Dinheiro-Fixa</v>
      </c>
      <c r="I2" s="31" t="str">
        <f>IF(D2&lt;=100,"Barato","Caro")</f>
        <v>Barato</v>
      </c>
      <c r="J2" s="30" t="str">
        <f>IF(OR(E2="Dinheiro",E2="Pix",E2="Cartão débito"),"À vista","A prazo")</f>
        <v>À vista</v>
      </c>
    </row>
    <row r="3" spans="1:10">
      <c r="A3" s="27"/>
      <c r="B3" s="30">
        <v>45270</v>
      </c>
      <c r="C3" s="31" t="s">
        <v>13</v>
      </c>
      <c r="D3" s="32">
        <v>112.5</v>
      </c>
      <c r="E3" s="31" t="s">
        <v>11</v>
      </c>
      <c r="F3" s="31" t="s">
        <v>12</v>
      </c>
      <c r="G3" s="33">
        <f t="shared" ref="G3:G14" si="0">D3/$D$15</f>
        <v>0.0721477586096325</v>
      </c>
      <c r="H3" s="31" t="str">
        <f t="shared" ref="H3:H17" si="1">_xlfn.CONCAT(E3,"-",F3)</f>
        <v>Dinheiro-Fixa</v>
      </c>
      <c r="I3" s="31" t="str">
        <f t="shared" ref="I3:I18" si="2">IF(D3&lt;=100,"Barato","Caro")</f>
        <v>Caro</v>
      </c>
      <c r="J3" s="30" t="str">
        <f t="shared" ref="J3:J14" si="3">IF(OR(E3="Dinheiro",E3="Pix",E3="Cartão débito"),"À vista","A prazo")</f>
        <v>À vista</v>
      </c>
    </row>
    <row r="4" spans="1:10">
      <c r="A4" s="27"/>
      <c r="B4" s="30">
        <v>45271</v>
      </c>
      <c r="C4" s="31" t="s">
        <v>14</v>
      </c>
      <c r="D4" s="32">
        <v>135</v>
      </c>
      <c r="E4" s="31" t="s">
        <v>15</v>
      </c>
      <c r="F4" s="31" t="s">
        <v>16</v>
      </c>
      <c r="G4" s="33">
        <f t="shared" si="0"/>
        <v>0.086577310331559</v>
      </c>
      <c r="H4" s="31" t="str">
        <f t="shared" si="1"/>
        <v>Cartão de Crédito-Alimentação</v>
      </c>
      <c r="I4" s="31" t="str">
        <f t="shared" si="2"/>
        <v>Caro</v>
      </c>
      <c r="J4" s="30" t="str">
        <f t="shared" si="3"/>
        <v>A prazo</v>
      </c>
    </row>
    <row r="5" spans="1:10">
      <c r="A5" s="27"/>
      <c r="B5" s="30">
        <v>45272</v>
      </c>
      <c r="C5" s="31" t="s">
        <v>17</v>
      </c>
      <c r="D5" s="32">
        <v>22.3</v>
      </c>
      <c r="E5" s="31" t="s">
        <v>15</v>
      </c>
      <c r="F5" s="31" t="s">
        <v>18</v>
      </c>
      <c r="G5" s="33">
        <f t="shared" si="0"/>
        <v>0.0143012890399538</v>
      </c>
      <c r="H5" s="31" t="str">
        <f t="shared" si="1"/>
        <v>Cartão de Crédito-Educação</v>
      </c>
      <c r="I5" s="31" t="str">
        <f t="shared" si="2"/>
        <v>Barato</v>
      </c>
      <c r="J5" s="30" t="str">
        <f t="shared" si="3"/>
        <v>A prazo</v>
      </c>
    </row>
    <row r="6" spans="1:10">
      <c r="A6" s="27"/>
      <c r="B6" s="30">
        <v>45275</v>
      </c>
      <c r="C6" s="31" t="s">
        <v>19</v>
      </c>
      <c r="D6" s="32">
        <v>42</v>
      </c>
      <c r="E6" s="31" t="s">
        <v>20</v>
      </c>
      <c r="F6" s="31" t="s">
        <v>16</v>
      </c>
      <c r="G6" s="33">
        <f t="shared" si="0"/>
        <v>0.0269351632142628</v>
      </c>
      <c r="H6" s="31" t="str">
        <f t="shared" si="1"/>
        <v>Cartão de Débito-Alimentação</v>
      </c>
      <c r="I6" s="31" t="str">
        <f t="shared" si="2"/>
        <v>Barato</v>
      </c>
      <c r="J6" s="30" t="str">
        <f t="shared" si="3"/>
        <v>A prazo</v>
      </c>
    </row>
    <row r="7" spans="1:10">
      <c r="A7" s="27"/>
      <c r="B7" s="30">
        <v>45276</v>
      </c>
      <c r="C7" s="31" t="s">
        <v>21</v>
      </c>
      <c r="D7" s="32">
        <v>75.2</v>
      </c>
      <c r="E7" s="31" t="s">
        <v>15</v>
      </c>
      <c r="F7" s="31" t="s">
        <v>22</v>
      </c>
      <c r="G7" s="33">
        <f t="shared" si="0"/>
        <v>0.0482267684217277</v>
      </c>
      <c r="H7" s="31" t="str">
        <f t="shared" si="1"/>
        <v>Cartão de Crédito-Medicamentos</v>
      </c>
      <c r="I7" s="31" t="str">
        <f t="shared" si="2"/>
        <v>Barato</v>
      </c>
      <c r="J7" s="30" t="str">
        <f t="shared" si="3"/>
        <v>A prazo</v>
      </c>
    </row>
    <row r="8" spans="1:10">
      <c r="A8" s="27"/>
      <c r="B8" s="30">
        <v>45277</v>
      </c>
      <c r="C8" s="31" t="s">
        <v>23</v>
      </c>
      <c r="D8" s="32">
        <v>35</v>
      </c>
      <c r="E8" s="31" t="s">
        <v>24</v>
      </c>
      <c r="F8" s="31" t="s">
        <v>25</v>
      </c>
      <c r="G8" s="33">
        <f t="shared" si="0"/>
        <v>0.022445969345219</v>
      </c>
      <c r="H8" s="31" t="str">
        <f t="shared" si="1"/>
        <v>Pix-Lazer</v>
      </c>
      <c r="I8" s="31" t="str">
        <f t="shared" si="2"/>
        <v>Barato</v>
      </c>
      <c r="J8" s="30" t="str">
        <f t="shared" si="3"/>
        <v>À vista</v>
      </c>
    </row>
    <row r="9" spans="1:10">
      <c r="A9" s="27"/>
      <c r="B9" s="30">
        <v>45278</v>
      </c>
      <c r="C9" s="31" t="s">
        <v>26</v>
      </c>
      <c r="D9" s="32">
        <v>25.9</v>
      </c>
      <c r="E9" s="31" t="s">
        <v>24</v>
      </c>
      <c r="F9" s="31" t="s">
        <v>16</v>
      </c>
      <c r="G9" s="33">
        <f t="shared" si="0"/>
        <v>0.0166100173154621</v>
      </c>
      <c r="H9" s="31" t="str">
        <f t="shared" si="1"/>
        <v>Pix-Alimentação</v>
      </c>
      <c r="I9" s="31" t="str">
        <f t="shared" si="2"/>
        <v>Barato</v>
      </c>
      <c r="J9" s="30" t="str">
        <f t="shared" si="3"/>
        <v>À vista</v>
      </c>
    </row>
    <row r="10" spans="1:10">
      <c r="A10" s="27"/>
      <c r="B10" s="30">
        <v>45278</v>
      </c>
      <c r="C10" s="31" t="s">
        <v>27</v>
      </c>
      <c r="D10" s="32">
        <v>45.9</v>
      </c>
      <c r="E10" s="31" t="s">
        <v>15</v>
      </c>
      <c r="F10" s="31" t="s">
        <v>28</v>
      </c>
      <c r="G10" s="33">
        <f t="shared" si="0"/>
        <v>0.0294362855127301</v>
      </c>
      <c r="H10" s="31" t="str">
        <f t="shared" si="1"/>
        <v>Cartão de Crédito-Outros</v>
      </c>
      <c r="I10" s="31" t="str">
        <f t="shared" si="2"/>
        <v>Barato</v>
      </c>
      <c r="J10" s="30" t="str">
        <f t="shared" si="3"/>
        <v>A prazo</v>
      </c>
    </row>
    <row r="11" spans="1:10">
      <c r="A11" s="27"/>
      <c r="B11" s="30">
        <v>45280</v>
      </c>
      <c r="C11" s="31" t="s">
        <v>29</v>
      </c>
      <c r="D11" s="32">
        <v>850</v>
      </c>
      <c r="E11" s="31" t="s">
        <v>11</v>
      </c>
      <c r="F11" s="31" t="s">
        <v>30</v>
      </c>
      <c r="G11" s="33">
        <f t="shared" si="0"/>
        <v>0.54511639838389</v>
      </c>
      <c r="H11" s="31" t="str">
        <f t="shared" si="1"/>
        <v>Dinheiro-Moradia</v>
      </c>
      <c r="I11" s="31" t="str">
        <f t="shared" si="2"/>
        <v>Caro</v>
      </c>
      <c r="J11" s="30" t="str">
        <f t="shared" si="3"/>
        <v>À vista</v>
      </c>
    </row>
    <row r="12" spans="1:10">
      <c r="A12" s="27"/>
      <c r="B12" s="30">
        <v>45280</v>
      </c>
      <c r="C12" s="31" t="s">
        <v>31</v>
      </c>
      <c r="D12" s="32">
        <v>125</v>
      </c>
      <c r="E12" s="31" t="s">
        <v>15</v>
      </c>
      <c r="F12" s="31" t="s">
        <v>18</v>
      </c>
      <c r="G12" s="33">
        <f t="shared" si="0"/>
        <v>0.080164176232925</v>
      </c>
      <c r="H12" s="31" t="str">
        <f t="shared" si="1"/>
        <v>Cartão de Crédito-Educação</v>
      </c>
      <c r="I12" s="31" t="str">
        <f t="shared" si="2"/>
        <v>Caro</v>
      </c>
      <c r="J12" s="30" t="str">
        <f t="shared" si="3"/>
        <v>A prazo</v>
      </c>
    </row>
    <row r="13" spans="1:10">
      <c r="A13" s="27"/>
      <c r="B13" s="30">
        <v>45280</v>
      </c>
      <c r="C13" s="34" t="s">
        <v>19</v>
      </c>
      <c r="D13" s="35">
        <v>35.5</v>
      </c>
      <c r="E13" s="34" t="s">
        <v>15</v>
      </c>
      <c r="F13" s="34" t="s">
        <v>16</v>
      </c>
      <c r="G13" s="36">
        <f t="shared" si="0"/>
        <v>0.0227666260501507</v>
      </c>
      <c r="H13" s="34" t="str">
        <f t="shared" si="1"/>
        <v>Cartão de Crédito-Alimentação</v>
      </c>
      <c r="I13" s="31" t="str">
        <f t="shared" si="2"/>
        <v>Barato</v>
      </c>
      <c r="J13" s="30" t="str">
        <f t="shared" si="3"/>
        <v>A prazo</v>
      </c>
    </row>
    <row r="14" spans="1:10">
      <c r="A14" s="27"/>
      <c r="B14" s="30">
        <v>45281</v>
      </c>
      <c r="C14" s="37" t="s">
        <v>32</v>
      </c>
      <c r="D14" s="35"/>
      <c r="E14" s="37" t="s">
        <v>15</v>
      </c>
      <c r="F14" s="38" t="s">
        <v>28</v>
      </c>
      <c r="G14" s="39">
        <f t="shared" si="0"/>
        <v>0</v>
      </c>
      <c r="H14" s="40" t="str">
        <f t="shared" si="1"/>
        <v>Cartão de Crédito-Outros</v>
      </c>
      <c r="I14" s="31" t="str">
        <f t="shared" si="2"/>
        <v>Barato</v>
      </c>
      <c r="J14" s="30" t="str">
        <f t="shared" si="3"/>
        <v>A prazo</v>
      </c>
    </row>
    <row r="15" s="25" customFormat="1" customHeight="1" spans="1:32">
      <c r="A15" s="27"/>
      <c r="B15" s="41" t="s">
        <v>33</v>
      </c>
      <c r="C15" s="42"/>
      <c r="D15" s="43">
        <f>SUM(D2:D13)</f>
        <v>1559.3</v>
      </c>
      <c r="E15" s="44">
        <f>SUM(G2:G14)</f>
        <v>1</v>
      </c>
      <c r="F15" s="44"/>
      <c r="G15" s="44"/>
      <c r="H15" s="45"/>
      <c r="I15" s="45"/>
      <c r="J15" s="45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ht="12" customHeight="1" spans="1:10">
      <c r="A16" s="27"/>
      <c r="B16" s="46" t="s">
        <v>34</v>
      </c>
      <c r="C16" s="47"/>
      <c r="D16" s="48">
        <f>AVERAGE(D$4:D$13)</f>
        <v>139.18</v>
      </c>
      <c r="E16" s="49">
        <f>AVERAGE(G2:G14)</f>
        <v>0.0769230769230769</v>
      </c>
      <c r="F16" s="49"/>
      <c r="G16" s="49"/>
      <c r="H16" s="45"/>
      <c r="I16" s="45"/>
      <c r="J16" s="45"/>
    </row>
    <row r="17" ht="12" customHeight="1" spans="1:10">
      <c r="A17" s="27"/>
      <c r="B17" s="46" t="s">
        <v>35</v>
      </c>
      <c r="C17" s="47"/>
      <c r="D17" s="48">
        <f>MIN(D$2:D$13)</f>
        <v>22.3</v>
      </c>
      <c r="E17" s="44">
        <f>MIN(G2:G14)</f>
        <v>0</v>
      </c>
      <c r="F17" s="44"/>
      <c r="G17" s="44"/>
      <c r="H17" s="45"/>
      <c r="I17" s="45"/>
      <c r="J17" s="45"/>
    </row>
    <row r="18" ht="12" customHeight="1" spans="1:10">
      <c r="A18" s="27"/>
      <c r="B18" s="46" t="s">
        <v>36</v>
      </c>
      <c r="C18" s="47"/>
      <c r="D18" s="48">
        <f>MAX(D$2:D$13)</f>
        <v>850</v>
      </c>
      <c r="E18" s="50">
        <f>MAX(G2:G14)</f>
        <v>0.54511639838389</v>
      </c>
      <c r="F18" s="51"/>
      <c r="G18" s="51"/>
      <c r="H18" s="45"/>
      <c r="I18" s="45"/>
      <c r="J18" s="45"/>
    </row>
    <row r="21" spans="30:1022">
      <c r="AD21" s="25"/>
      <c r="AE21" s="25"/>
      <c r="AF21" s="25"/>
      <c r="AMF21"/>
      <c r="AMG21"/>
      <c r="AMH21"/>
    </row>
    <row r="22" spans="30:1022">
      <c r="AD22" s="25"/>
      <c r="AE22" s="25"/>
      <c r="AF22" s="25"/>
      <c r="AMF22"/>
      <c r="AMG22"/>
      <c r="AMH22"/>
    </row>
    <row r="23" spans="30:1022">
      <c r="AD23" s="25"/>
      <c r="AE23" s="25"/>
      <c r="AF23" s="25"/>
      <c r="AMF23"/>
      <c r="AMG23"/>
      <c r="AMH23"/>
    </row>
    <row r="24" spans="30:1022">
      <c r="AD24" s="25"/>
      <c r="AE24" s="25"/>
      <c r="AF24" s="25"/>
      <c r="AMF24"/>
      <c r="AMG24"/>
      <c r="AMH24"/>
    </row>
    <row r="25" spans="30:1022">
      <c r="AD25" s="25"/>
      <c r="AE25" s="25"/>
      <c r="AF25" s="25"/>
      <c r="AMF25"/>
      <c r="AMG25"/>
      <c r="AMH25"/>
    </row>
    <row r="26" spans="30:1022">
      <c r="AD26" s="25"/>
      <c r="AE26" s="25"/>
      <c r="AF26" s="25"/>
      <c r="AMF26"/>
      <c r="AMG26"/>
      <c r="AMH26"/>
    </row>
    <row r="27" spans="30:1022">
      <c r="AD27" s="25"/>
      <c r="AE27" s="25"/>
      <c r="AF27" s="25"/>
      <c r="AMF27"/>
      <c r="AMG27"/>
      <c r="AMH27"/>
    </row>
  </sheetData>
  <mergeCells count="9">
    <mergeCell ref="B15:C15"/>
    <mergeCell ref="E15:G15"/>
    <mergeCell ref="B16:C16"/>
    <mergeCell ref="E16:G16"/>
    <mergeCell ref="B17:C17"/>
    <mergeCell ref="E17:G17"/>
    <mergeCell ref="B18:C18"/>
    <mergeCell ref="E18:G18"/>
    <mergeCell ref="A1:A18"/>
  </mergeCells>
  <printOptions horizontalCentered="1"/>
  <pageMargins left="0.751388888888889" right="0.751388888888889" top="1" bottom="1" header="0.5" footer="0.5"/>
  <pageSetup paperSize="9" orientation="landscape" horizontalDpi="300" verticalDpi="300"/>
  <headerFooter>
    <oddHeader>&amp;C&amp;"Microsoft JhengHei,Negrito"Despesas dezembro 2023&amp;R&amp;D
&amp;T</oddHeader>
    <oddFooter>&amp;L&amp;P&amp;CRua são francisco do sul, 279
Guarulhos - Sp&amp;REdson Rocha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B5" sqref="B5"/>
    </sheetView>
  </sheetViews>
  <sheetFormatPr defaultColWidth="9.14285714285714" defaultRowHeight="12.75" outlineLevelCol="5"/>
  <cols>
    <col min="1" max="1" width="17.4285714285714" customWidth="1"/>
    <col min="2" max="2" width="14.1428571428571" customWidth="1"/>
  </cols>
  <sheetData>
    <row r="1" s="4" customFormat="1" ht="18.75" spans="1:6">
      <c r="A1" s="5" t="s">
        <v>37</v>
      </c>
      <c r="B1" s="5"/>
      <c r="C1" s="5"/>
      <c r="D1" s="5"/>
      <c r="E1" s="5"/>
      <c r="F1" s="5"/>
    </row>
    <row r="2" ht="15.75" spans="1:6">
      <c r="A2" s="6" t="s">
        <v>38</v>
      </c>
      <c r="B2" s="7">
        <f>DespesasDez2023!D15</f>
        <v>1559.3</v>
      </c>
      <c r="C2" s="8"/>
      <c r="D2" s="8"/>
      <c r="E2" s="8"/>
      <c r="F2" s="9"/>
    </row>
    <row r="3" ht="15.75" spans="1:6">
      <c r="A3" s="10" t="s">
        <v>39</v>
      </c>
      <c r="B3" s="11">
        <f>DespesasDez2023!D16</f>
        <v>139.18</v>
      </c>
      <c r="C3" s="12"/>
      <c r="D3" s="13"/>
      <c r="E3" s="13"/>
      <c r="F3" s="14"/>
    </row>
    <row r="4" ht="15.75" spans="1:6">
      <c r="A4" s="15" t="s">
        <v>40</v>
      </c>
      <c r="B4" s="16">
        <f>DespesasDez2023!D17</f>
        <v>22.3</v>
      </c>
      <c r="C4" s="17"/>
      <c r="D4" s="17"/>
      <c r="E4" s="17"/>
      <c r="F4" s="18"/>
    </row>
    <row r="5" ht="15.75" spans="1:6">
      <c r="A5" s="10" t="s">
        <v>36</v>
      </c>
      <c r="B5" s="11">
        <f>DespesasDez2023!D18</f>
        <v>850</v>
      </c>
      <c r="C5" s="13"/>
      <c r="D5" s="13"/>
      <c r="E5" s="13"/>
      <c r="F5" s="14"/>
    </row>
    <row r="6" ht="15.75" spans="1:6">
      <c r="A6" s="15"/>
      <c r="B6" s="19"/>
      <c r="C6" s="17"/>
      <c r="D6" s="17"/>
      <c r="E6" s="17"/>
      <c r="F6" s="18"/>
    </row>
    <row r="7" ht="15.75" spans="1:6">
      <c r="A7" s="20"/>
      <c r="B7" s="13"/>
      <c r="C7" s="13"/>
      <c r="D7" s="13"/>
      <c r="E7" s="13"/>
      <c r="F7" s="14"/>
    </row>
    <row r="8" ht="15.75" spans="1:6">
      <c r="A8" s="21"/>
      <c r="B8" s="17"/>
      <c r="C8" s="17"/>
      <c r="D8" s="17"/>
      <c r="E8" s="17"/>
      <c r="F8" s="18"/>
    </row>
    <row r="9" ht="15.75" spans="1:6">
      <c r="A9" s="20"/>
      <c r="B9" s="13"/>
      <c r="C9" s="13"/>
      <c r="D9" s="13"/>
      <c r="E9" s="13"/>
      <c r="F9" s="14"/>
    </row>
    <row r="10" ht="15.75" spans="1:6">
      <c r="A10" s="21"/>
      <c r="B10" s="17"/>
      <c r="C10" s="17"/>
      <c r="D10" s="17"/>
      <c r="E10" s="17"/>
      <c r="F10" s="18"/>
    </row>
    <row r="11" ht="15.75" spans="1:6">
      <c r="A11" s="20"/>
      <c r="B11" s="13"/>
      <c r="C11" s="13"/>
      <c r="D11" s="13"/>
      <c r="E11" s="13"/>
      <c r="F11" s="14"/>
    </row>
    <row r="12" ht="15.75" spans="1:6">
      <c r="A12" s="21"/>
      <c r="B12" s="17"/>
      <c r="C12" s="17"/>
      <c r="D12" s="17"/>
      <c r="E12" s="17"/>
      <c r="F12" s="18"/>
    </row>
    <row r="13" ht="15.75" spans="1:6">
      <c r="A13" s="20"/>
      <c r="B13" s="13"/>
      <c r="C13" s="13"/>
      <c r="D13" s="13"/>
      <c r="E13" s="13"/>
      <c r="F13" s="14"/>
    </row>
    <row r="14" ht="15.75" spans="1:6">
      <c r="A14" s="21"/>
      <c r="B14" s="17"/>
      <c r="C14" s="17"/>
      <c r="D14" s="17"/>
      <c r="E14" s="17"/>
      <c r="F14" s="18"/>
    </row>
    <row r="15" ht="15.75" spans="1:6">
      <c r="A15" s="22"/>
      <c r="B15" s="23"/>
      <c r="C15" s="23"/>
      <c r="D15" s="23"/>
      <c r="E15" s="23"/>
      <c r="F15" s="24"/>
    </row>
  </sheetData>
  <mergeCells count="1">
    <mergeCell ref="A1:F1"/>
  </mergeCells>
  <pageMargins left="0.75" right="0.75" top="1" bottom="1" header="0.511805555555555" footer="0.51180555555555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zoomScale="145" zoomScaleNormal="145" workbookViewId="0">
      <selection activeCell="B3" sqref="B3"/>
    </sheetView>
  </sheetViews>
  <sheetFormatPr defaultColWidth="9.14285714285714" defaultRowHeight="12.75" outlineLevelRow="7" outlineLevelCol="1"/>
  <cols>
    <col min="1" max="1" width="17.7142857142857" customWidth="1"/>
    <col min="2" max="2" width="16.5714285714286"/>
  </cols>
  <sheetData>
    <row r="1" ht="15" spans="1:2">
      <c r="A1" s="1" t="s">
        <v>41</v>
      </c>
      <c r="B1" s="1"/>
    </row>
    <row r="2" spans="1:2">
      <c r="A2" t="s">
        <v>42</v>
      </c>
      <c r="B2" s="2">
        <f ca="1">TODAY()</f>
        <v>45635</v>
      </c>
    </row>
    <row r="3" spans="1:2">
      <c r="A3" t="s">
        <v>43</v>
      </c>
      <c r="B3" s="3">
        <f ca="1">NOW()</f>
        <v>45635.8113194444</v>
      </c>
    </row>
    <row r="4" spans="1:2">
      <c r="A4" t="s">
        <v>44</v>
      </c>
      <c r="B4">
        <f ca="1">DAY(B2)</f>
        <v>9</v>
      </c>
    </row>
    <row r="5" spans="1:2">
      <c r="A5" t="s">
        <v>45</v>
      </c>
      <c r="B5">
        <f ca="1">MONTH(B2)</f>
        <v>12</v>
      </c>
    </row>
    <row r="6" spans="1:2">
      <c r="A6" t="s">
        <v>46</v>
      </c>
      <c r="B6">
        <f ca="1">YEAR(B2)</f>
        <v>2024</v>
      </c>
    </row>
    <row r="7" spans="1:2">
      <c r="A7" t="s">
        <v>47</v>
      </c>
      <c r="B7" s="2">
        <f ca="1">DATE(B6,B5,B4)</f>
        <v>45635</v>
      </c>
    </row>
    <row r="8" spans="1:2">
      <c r="A8" t="s">
        <v>48</v>
      </c>
      <c r="B8">
        <f ca="1">WEEKDAY(B7)</f>
        <v>2</v>
      </c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Gráfico_Valores</vt:lpstr>
      <vt:lpstr>DespesasDez2023</vt:lpstr>
      <vt:lpstr>Resumo</vt:lpstr>
      <vt:lpstr>Fuções Data e hora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</cp:revision>
  <dcterms:created xsi:type="dcterms:W3CDTF">2024-11-20T03:05:00Z</dcterms:created>
  <dcterms:modified xsi:type="dcterms:W3CDTF">2024-12-09T22:28:34Z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5615317C34EA4ED8B0137CA485A1D815_11</vt:lpwstr>
  </property>
  <property fmtid="{D5CDD505-2E9C-101B-9397-08002B2CF9AE}" pid="3" name="KSOProductBuildVer">
    <vt:lpwstr>1046-12.2.0.19307</vt:lpwstr>
  </property>
</Properties>
</file>