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ode basics\excel\lessons\5_excel_basics_creating_business_reports_using_pivot_table_and_power_pivot\"/>
    </mc:Choice>
  </mc:AlternateContent>
  <xr:revisionPtr revIDLastSave="0" documentId="13_ncr:1_{83AC25C2-092F-411D-B30F-6E1DC26A2B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2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5" i="1" l="1"/>
  <c r="K45" i="1"/>
  <c r="L45" i="1"/>
  <c r="M45" i="1"/>
  <c r="O45" i="1"/>
  <c r="N45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D6" i="7"/>
  <c r="E10" i="3" a="1"/>
  <c r="E10" i="3" s="1"/>
  <c r="E9" i="3"/>
  <c r="E7" i="3"/>
  <c r="E5" i="3"/>
  <c r="G10" i="3"/>
  <c r="F10" i="3"/>
  <c r="K2" i="1"/>
  <c r="K10" i="1"/>
  <c r="K18" i="1"/>
  <c r="K26" i="1"/>
  <c r="K34" i="1"/>
  <c r="K39" i="1"/>
  <c r="K9" i="1"/>
  <c r="K3" i="1"/>
  <c r="K11" i="1"/>
  <c r="K19" i="1"/>
  <c r="K27" i="1"/>
  <c r="K35" i="1"/>
  <c r="K8" i="1"/>
  <c r="K25" i="1"/>
  <c r="K4" i="1"/>
  <c r="K12" i="1"/>
  <c r="K20" i="1"/>
  <c r="K28" i="1"/>
  <c r="K36" i="1"/>
  <c r="K23" i="1"/>
  <c r="K32" i="1"/>
  <c r="K5" i="1"/>
  <c r="K13" i="1"/>
  <c r="K21" i="1"/>
  <c r="K29" i="1"/>
  <c r="K37" i="1"/>
  <c r="K31" i="1"/>
  <c r="K40" i="1"/>
  <c r="K33" i="1"/>
  <c r="K6" i="1"/>
  <c r="K14" i="1"/>
  <c r="K22" i="1"/>
  <c r="K30" i="1"/>
  <c r="K38" i="1"/>
  <c r="K16" i="1"/>
  <c r="K17" i="1"/>
  <c r="K7" i="1"/>
  <c r="K15" i="1"/>
  <c r="K24" i="1"/>
  <c r="J2" i="1"/>
  <c r="J10" i="1"/>
  <c r="J18" i="1"/>
  <c r="J26" i="1"/>
  <c r="J34" i="1"/>
  <c r="J3" i="1"/>
  <c r="J11" i="1"/>
  <c r="J19" i="1"/>
  <c r="J27" i="1"/>
  <c r="J35" i="1"/>
  <c r="J4" i="1"/>
  <c r="J12" i="1"/>
  <c r="J20" i="1"/>
  <c r="J28" i="1"/>
  <c r="J36" i="1"/>
  <c r="J17" i="1"/>
  <c r="J5" i="1"/>
  <c r="J13" i="1"/>
  <c r="J21" i="1"/>
  <c r="J29" i="1"/>
  <c r="J37" i="1"/>
  <c r="J33" i="1"/>
  <c r="J6" i="1"/>
  <c r="J14" i="1"/>
  <c r="J22" i="1"/>
  <c r="J30" i="1"/>
  <c r="J38" i="1"/>
  <c r="J25" i="1"/>
  <c r="J7" i="1"/>
  <c r="J15" i="1"/>
  <c r="J23" i="1"/>
  <c r="J31" i="1"/>
  <c r="J39" i="1"/>
  <c r="J8" i="1"/>
  <c r="J16" i="1"/>
  <c r="J24" i="1"/>
  <c r="J32" i="1"/>
  <c r="J40" i="1"/>
  <c r="J9" i="1"/>
  <c r="I2" i="1"/>
  <c r="I10" i="1"/>
  <c r="I18" i="1"/>
  <c r="I26" i="1"/>
  <c r="I34" i="1"/>
  <c r="I8" i="1"/>
  <c r="I3" i="1"/>
  <c r="I11" i="1"/>
  <c r="I19" i="1"/>
  <c r="I27" i="1"/>
  <c r="I35" i="1"/>
  <c r="I24" i="1"/>
  <c r="I4" i="1"/>
  <c r="I12" i="1"/>
  <c r="I20" i="1"/>
  <c r="I28" i="1"/>
  <c r="I36" i="1"/>
  <c r="I16" i="1"/>
  <c r="I5" i="1"/>
  <c r="I13" i="1"/>
  <c r="I21" i="1"/>
  <c r="I29" i="1"/>
  <c r="I37" i="1"/>
  <c r="I6" i="1"/>
  <c r="I14" i="1"/>
  <c r="I22" i="1"/>
  <c r="I30" i="1"/>
  <c r="I38" i="1"/>
  <c r="I7" i="1"/>
  <c r="I15" i="1"/>
  <c r="I23" i="1"/>
  <c r="I31" i="1"/>
  <c r="I39" i="1"/>
  <c r="I40" i="1"/>
  <c r="I9" i="1"/>
  <c r="I17" i="1"/>
  <c r="I25" i="1"/>
  <c r="I33" i="1"/>
  <c r="I32" i="1"/>
  <c r="Q30" i="1" l="1"/>
  <c r="Q22" i="1"/>
  <c r="Q29" i="1"/>
  <c r="Q21" i="1"/>
  <c r="Q20" i="1"/>
  <c r="Q12" i="1"/>
  <c r="Q3" i="1"/>
  <c r="Q2" i="1"/>
  <c r="M9" i="1"/>
  <c r="O9" i="1" s="1"/>
  <c r="M40" i="1"/>
  <c r="O40" i="1" s="1"/>
  <c r="M32" i="1"/>
  <c r="O32" i="1" s="1"/>
  <c r="M24" i="1"/>
  <c r="O24" i="1" s="1"/>
  <c r="M16" i="1"/>
  <c r="O16" i="1" s="1"/>
  <c r="M8" i="1"/>
  <c r="O8" i="1" s="1"/>
  <c r="M39" i="1"/>
  <c r="O39" i="1" s="1"/>
  <c r="M31" i="1"/>
  <c r="O31" i="1" s="1"/>
  <c r="M23" i="1"/>
  <c r="O23" i="1" s="1"/>
  <c r="M15" i="1"/>
  <c r="O15" i="1" s="1"/>
  <c r="M7" i="1"/>
  <c r="O7" i="1" s="1"/>
  <c r="M25" i="1"/>
  <c r="O25" i="1" s="1"/>
  <c r="M38" i="1"/>
  <c r="O38" i="1" s="1"/>
  <c r="M30" i="1"/>
  <c r="O30" i="1" s="1"/>
  <c r="M22" i="1"/>
  <c r="O22" i="1" s="1"/>
  <c r="M14" i="1"/>
  <c r="O14" i="1" s="1"/>
  <c r="M6" i="1"/>
  <c r="O6" i="1" s="1"/>
  <c r="M33" i="1"/>
  <c r="O33" i="1" s="1"/>
  <c r="M37" i="1"/>
  <c r="O37" i="1" s="1"/>
  <c r="M29" i="1"/>
  <c r="O29" i="1" s="1"/>
  <c r="M21" i="1"/>
  <c r="O21" i="1" s="1"/>
  <c r="M13" i="1"/>
  <c r="O13" i="1" s="1"/>
  <c r="M5" i="1"/>
  <c r="O5" i="1" s="1"/>
  <c r="M17" i="1"/>
  <c r="O17" i="1" s="1"/>
  <c r="M36" i="1"/>
  <c r="O36" i="1" s="1"/>
  <c r="M28" i="1"/>
  <c r="O28" i="1" s="1"/>
  <c r="M20" i="1"/>
  <c r="O20" i="1" s="1"/>
  <c r="M12" i="1"/>
  <c r="O12" i="1" s="1"/>
  <c r="M4" i="1"/>
  <c r="O4" i="1" s="1"/>
  <c r="M35" i="1"/>
  <c r="O35" i="1" s="1"/>
  <c r="M27" i="1"/>
  <c r="O27" i="1" s="1"/>
  <c r="M19" i="1"/>
  <c r="O19" i="1" s="1"/>
  <c r="M11" i="1"/>
  <c r="O11" i="1" s="1"/>
  <c r="M3" i="1"/>
  <c r="O3" i="1" s="1"/>
  <c r="M34" i="1"/>
  <c r="O34" i="1" s="1"/>
  <c r="M26" i="1"/>
  <c r="O26" i="1" s="1"/>
  <c r="M18" i="1"/>
  <c r="O18" i="1" s="1"/>
  <c r="M10" i="1"/>
  <c r="O10" i="1" s="1"/>
  <c r="M2" i="1"/>
  <c r="O2" i="1" s="1"/>
  <c r="L2" i="1"/>
  <c r="N2" i="1" s="1"/>
  <c r="L9" i="1"/>
  <c r="N9" i="1" s="1"/>
  <c r="L40" i="1"/>
  <c r="N40" i="1" s="1"/>
  <c r="L32" i="1"/>
  <c r="N32" i="1" s="1"/>
  <c r="L24" i="1"/>
  <c r="N24" i="1" s="1"/>
  <c r="L16" i="1"/>
  <c r="N16" i="1" s="1"/>
  <c r="L8" i="1"/>
  <c r="N8" i="1" s="1"/>
  <c r="L39" i="1"/>
  <c r="N39" i="1" s="1"/>
  <c r="L31" i="1"/>
  <c r="N31" i="1" s="1"/>
  <c r="L23" i="1"/>
  <c r="N23" i="1" s="1"/>
  <c r="L15" i="1"/>
  <c r="N15" i="1" s="1"/>
  <c r="L7" i="1"/>
  <c r="N7" i="1" s="1"/>
  <c r="L25" i="1"/>
  <c r="N25" i="1" s="1"/>
  <c r="L38" i="1"/>
  <c r="N38" i="1" s="1"/>
  <c r="L30" i="1"/>
  <c r="N30" i="1" s="1"/>
  <c r="L22" i="1"/>
  <c r="N22" i="1" s="1"/>
  <c r="L14" i="1"/>
  <c r="N14" i="1" s="1"/>
  <c r="L6" i="1"/>
  <c r="N6" i="1" s="1"/>
  <c r="L33" i="1"/>
  <c r="N33" i="1" s="1"/>
  <c r="L37" i="1"/>
  <c r="N37" i="1" s="1"/>
  <c r="L29" i="1"/>
  <c r="N29" i="1" s="1"/>
  <c r="L21" i="1"/>
  <c r="N21" i="1" s="1"/>
  <c r="L13" i="1"/>
  <c r="N13" i="1" s="1"/>
  <c r="L5" i="1"/>
  <c r="N5" i="1" s="1"/>
  <c r="L17" i="1"/>
  <c r="N17" i="1" s="1"/>
  <c r="L36" i="1"/>
  <c r="N36" i="1" s="1"/>
  <c r="L28" i="1"/>
  <c r="N28" i="1" s="1"/>
  <c r="L20" i="1"/>
  <c r="N20" i="1" s="1"/>
  <c r="L12" i="1"/>
  <c r="N12" i="1" s="1"/>
  <c r="L4" i="1"/>
  <c r="N4" i="1" s="1"/>
  <c r="L35" i="1"/>
  <c r="N35" i="1" s="1"/>
  <c r="L27" i="1"/>
  <c r="N27" i="1" s="1"/>
  <c r="L19" i="1"/>
  <c r="N19" i="1" s="1"/>
  <c r="L11" i="1"/>
  <c r="N11" i="1" s="1"/>
  <c r="L3" i="1"/>
  <c r="N3" i="1" s="1"/>
  <c r="L34" i="1"/>
  <c r="N34" i="1" s="1"/>
  <c r="L26" i="1"/>
  <c r="N26" i="1" s="1"/>
  <c r="L18" i="1"/>
  <c r="N18" i="1" s="1"/>
  <c r="L10" i="1"/>
  <c r="N10" i="1" s="1"/>
  <c r="Q11" i="1" l="1"/>
  <c r="Q10" i="1"/>
  <c r="Q19" i="1"/>
  <c r="Q28" i="1"/>
  <c r="Q37" i="1"/>
  <c r="Q38" i="1"/>
  <c r="Q18" i="1"/>
  <c r="Q27" i="1"/>
  <c r="Q36" i="1"/>
  <c r="Q31" i="1"/>
  <c r="Q16" i="1"/>
  <c r="Q26" i="1"/>
  <c r="Q35" i="1"/>
  <c r="Q23" i="1"/>
  <c r="Q40" i="1"/>
  <c r="Q17" i="1"/>
  <c r="Q34" i="1"/>
  <c r="Q8" i="1"/>
  <c r="Q32" i="1"/>
  <c r="Q33" i="1"/>
  <c r="Q7" i="1"/>
  <c r="Q39" i="1"/>
  <c r="Q25" i="1"/>
  <c r="Q5" i="1"/>
  <c r="Q6" i="1"/>
  <c r="Q15" i="1"/>
  <c r="Q9" i="1"/>
  <c r="Q4" i="1"/>
  <c r="Q13" i="1"/>
  <c r="Q14" i="1"/>
  <c r="Q24" i="1"/>
  <c r="P22" i="1"/>
  <c r="P3" i="1"/>
  <c r="P12" i="1"/>
  <c r="P21" i="1"/>
  <c r="P2" i="1"/>
  <c r="P11" i="1"/>
  <c r="P20" i="1"/>
  <c r="P29" i="1"/>
  <c r="P30" i="1"/>
  <c r="P10" i="1"/>
  <c r="P19" i="1"/>
  <c r="P28" i="1"/>
  <c r="P37" i="1"/>
  <c r="P38" i="1"/>
  <c r="P18" i="1"/>
  <c r="P27" i="1"/>
  <c r="P36" i="1"/>
  <c r="P31" i="1"/>
  <c r="P16" i="1"/>
  <c r="P26" i="1"/>
  <c r="P35" i="1"/>
  <c r="P23" i="1"/>
  <c r="P40" i="1"/>
  <c r="P17" i="1"/>
  <c r="P34" i="1"/>
  <c r="P8" i="1"/>
  <c r="P32" i="1"/>
  <c r="P33" i="1"/>
  <c r="P7" i="1"/>
  <c r="P39" i="1"/>
  <c r="P25" i="1"/>
  <c r="P5" i="1"/>
  <c r="P6" i="1"/>
  <c r="P15" i="1"/>
  <c r="P9" i="1"/>
  <c r="P4" i="1"/>
  <c r="P13" i="1"/>
  <c r="P14" i="1"/>
  <c r="P2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<sst xmlns="http://schemas.openxmlformats.org/spreadsheetml/2006/main" count="315" uniqueCount="176">
  <si>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</si>
  <si>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</si>
  <si>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</si>
  <si>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</si>
  <si>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</si>
  <si>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</si>
  <si>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</si>
  <si>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</si>
  <si>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</si>
  <si>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</si>
  <si>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</si>
  <si>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</si>
  <si>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</si>
  <si>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</si>
  <si>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</si>
  <si>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</si>
  <si>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</si>
  <si>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</si>
  <si>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</si>
  <si>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</si>
  <si>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</si>
  <si>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</si>
  <si>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</si>
  <si>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</si>
  <si>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</si>
  <si>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</si>
  <si>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</si>
  <si>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</si>
  <si>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</si>
  <si>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</si>
  <si>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</si>
  <si>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</si>
  <si>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</si>
  <si>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</si>
  <si>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</si>
  <si>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</si>
  <si>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</si>
  <si>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</si>
  <si>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</si>
  <si>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</si>
  <si>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</si>
  <si>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</si>
  <si>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</si>
  <si>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</si>
  <si>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</si>
  <si>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</si>
  <si>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</si>
  <si>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</si>
  <si>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</si>
  <si>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</si>
  <si>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</si>
  <si>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</si>
  <si>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</si>
  <si>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</si>
  <si>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</si>
  <si>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</si>
  <si>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</si>
  <si>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</si>
  <si>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</si>
  <si>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</si>
  <si>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</si>
  <si>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</si>
  <si>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</si>
  <si>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</si>
  <si>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</si>
  <si>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</si>
  <si>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</si>
  <si>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</si>
  <si>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</si>
  <si>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</si>
  <si>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</si>
  <si>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</si>
  <si>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</si>
  <si>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</si>
  <si>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</si>
  <si>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</si>
  <si>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</si>
  <si>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</si>
  <si>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</si>
  <si>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</si>
  <si>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</si>
  <si>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</si>
  <si>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</si>
  <si>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</si>
  <si>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</si>
  <si>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</si>
  <si>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</si>
  <si>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</si>
  <si>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</si>
  <si>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</si>
  <si>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</si>
  <si>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</si>
  <si>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</si>
  <si>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</si>
  <si>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</si>
  <si>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</si>
  <si>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</si>
  <si>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</si>
  <si>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</si>
  <si>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</si>
  <si>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</si>
  <si>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</si>
  <si>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</si>
  <si>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</si>
  <si>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</si>
  <si>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</si>
  <si>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</si>
  <si>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</si>
  <si>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</si>
  <si>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</si>
  <si>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</si>
  <si>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</si>
  <si>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</si>
  <si>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</si>
  <si>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</si>
  <si>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</si>
  <si>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</si>
  <si>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Column1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</si>
  <si>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</si>
  <si>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</si>
  <si>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</si>
  <si>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</si>
  <si>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</si>
  <si>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</si>
  <si>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</si>
  <si>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</si>
  <si>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</si>
  <si>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</si>
  <si>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</si>
  <si>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</si>
  <si>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</si>
  <si>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</si>
  <si>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</si>
  <si>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</si>
  <si>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</si>
  <si>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</si>
  <si>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</si>
  <si>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</si>
  <si>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</si>
  <si>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</si>
  <si>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</si>
  <si>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</si>
  <si>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</si>
  <si>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</si>
  <si>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</si>
  <si>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</si>
  <si>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</si>
  <si>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</si>
  <si>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</si>
  <si>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</si>
  <si>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</si>
  <si>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</si>
  <si>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</si>
  <si>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</si>
  <si>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</si>
  <si>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</si>
  <si>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</si>
  <si>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</si>
  <si>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item</t>
  </si>
  <si>
    <t>price</t>
  </si>
  <si>
    <t>dosa</t>
  </si>
  <si>
    <t>burger</t>
  </si>
  <si>
    <t>dumplings</t>
  </si>
  <si>
    <t>samosa</t>
  </si>
  <si>
    <t>budget in millions</t>
  </si>
  <si>
    <t>revenue in millions</t>
  </si>
  <si>
    <t>budget USD</t>
  </si>
  <si>
    <t>budget INR</t>
  </si>
  <si>
    <t>revenue INR</t>
  </si>
  <si>
    <t>revenue USD</t>
  </si>
  <si>
    <t>Total budget in INR</t>
  </si>
  <si>
    <t>Total revenue in INR</t>
  </si>
  <si>
    <t>Total Bollywood movies</t>
  </si>
  <si>
    <t>Total bollywood movie revenue in INR</t>
  </si>
  <si>
    <t>Average bollywood movie revenue</t>
  </si>
  <si>
    <t>Average bollywood movie revenue in INR and in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</si>
</sst>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_ [$₹-439]* #,##0.00_ ;_ [$₹-439]* \-#,##0.00_ ;_ [$₹-439]* &quot;-&quot;??_ ;_ @_ 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0" borderId="0" xfId="0" applyNumberFormat="1"/>
    <xf numFmtId="0" fontId="0" fillId="4" borderId="0" xfId="0" applyFill="1"/>
    <xf numFmtId="2" fontId="0" fillId="4" borderId="0" xfId="0" applyNumberFormat="1" applyFill="1"/>
    <xf numFmtId="9" fontId="0" fillId="4" borderId="0" xfId="1" applyFont="1" applyFill="1"/>
    <xf numFmtId="178" fontId="0" fillId="4" borderId="0" xfId="0" applyNumberFormat="1" applyFill="1"/>
  </cellXfs>
  <cellStyles count="2">
    <cellStyle name="Normal" xfId="0" builtinId="0"/>
    <cellStyle name="Percent" xfId="1" builtinId="5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3" tint="-0.499984740745262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0">
  <autoFilter ref="A1:Q40" xr:uid="{6A7FE39D-5614-4A7F-89B7-C167ABC0A251}"/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6">
      <calculatedColumnFormula>_xll.XLOOKUP(Movies[[#This Row],[movie_id]:[movie_id]],Financials[[#All],[movie_id]:[movie_id]],Financials[[#All],[budget]],"Not Available",0)</calculatedColumnFormula>
    </tableColumn>
    <tableColumn id="19" xr3:uid="{DB0D2613-55BC-4836-9E67-0E5D587EA27B}" name="revenue" dataDxfId="9">
      <calculatedColumnFormula>_xll.XLOOKUP(Movies[[#This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8">
      <calculatedColumnFormula>_xll.XLOOKUP(Movies[[#This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7">
      <calculatedColumnFormula>_xll.XLOOKUP(Movies[[#This Row],[movie_id]:[movie_id]],Financials[[#All],[movie_id]:[movie_id]],Financials[[#All],[currency]],"Not Available",0)</calculatedColumnFormula>
    </tableColumn>
    <tableColumn id="2" xr3:uid="{EC76D07F-021B-484A-91A9-6FB5C92098DE}" name="budget in millions" dataDxfId="5">
      <calculatedColumnFormula>IF(Movies[[#This Row],[unit]]="Billions",Movies[[#This Row],[budget]]*1000,Movies[[#This Row],[budget]])</calculatedColumnFormula>
    </tableColumn>
    <tableColumn id="9" xr3:uid="{098386C0-4235-45A0-BBEF-4B273E9A8C00}" name="revenue in millions" dataDxfId="4">
      <calculatedColumnFormula>IF(Movies[[#This Row],[unit]]="Billions",Movies[[#This Row],[revenue]]*1000,Movies[[#This Row],[revenue]])</calculatedColumnFormula>
    </tableColumn>
    <tableColumn id="10" xr3:uid="{927524AC-EA54-43C5-9C98-A26FC0757EEB}" name="budget INR" dataDxfId="3">
      <calculatedColumnFormula>IF(Movies[[#This Row],[currency]]="USD",Movies[[#This Row],[budget in millions]]*84,Movies[[#This Row],[budget in millions]])</calculatedColumnFormula>
    </tableColumn>
    <tableColumn id="11" xr3:uid="{6E742259-55C5-4458-9AF7-CE979AC34171}" name="revenue INR" dataDxfId="2">
      <calculatedColumnFormula>IF(Movies[[#This Row],[currency]]="USD",Movies[[#This Row],[revenue in millions]]*84,Movies[[#This Row],[revenue in millions]])</calculatedColumnFormula>
    </tableColumn>
    <tableColumn id="12" xr3:uid="{9F235E36-7109-4462-8E6E-985C374F3A21}" name="budget USD" dataDxfId="1">
      <calculatedColumnFormula>IF(Movies[[#This Row],[currency]]="INR",Movies[[#This Row],[budget in millions]]/84,Movies[[#This Row],[budget in millions]])</calculatedColumnFormula>
    </tableColumn>
    <tableColumn id="13" xr3:uid="{3392D844-458A-4DC9-93C0-11A16A154A97}" name="revenue USD" dataDxfId="0">
      <calculatedColumnFormula>IF(Movies[[#This Row],[currency]]="INR", Movies[[#This Row],[revenue in millions]]/84,Movies[[#This Row],[revenue in millions]])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B1:G41" totalsRowShown="0" headerRowDxfId="19">
  <autoFilter ref="B1:G41" xr:uid="{DCEC907F-917F-4689-8EAB-F7CEF660B9E4}"/>
  <tableColumns count="6">
    <tableColumn id="11" xr3:uid="{3B214738-6712-41C9-A2AE-849DC52F1095}" name="Column1"/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18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7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16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FFF1B8-5E32-4991-97B9-678A159F69C3}" name="food" displayName="food" ref="A1:B5" totalsRowShown="0" headerRowDxfId="15">
  <autoFilter ref="A1:B5" xr:uid="{CBFFF1B8-5E32-4991-97B9-678A159F69C3}"/>
  <tableColumns count="2">
    <tableColumn id="1" xr3:uid="{5870D46B-8ECA-4171-B5FB-5312A13C1564}" name="item"/>
    <tableColumn id="2" xr3:uid="{2C61D844-7207-4690-8472-4A25DD4DA9E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zoomScale="55" zoomScaleNormal="55" workbookViewId="0">
      <selection activeCell="J45" sqref="J45"/>
    </sheetView>
  </sheetViews>
  <sheetFormatPr defaultRowHeight="14.4" x14ac:dyDescent="0.3"/>
  <cols>
    <col min="1" max="1" width="11.88671875" customWidth="1"/>
    <col min="2" max="2" width="29.6640625" customWidth="1"/>
    <col min="3" max="3" width="10.5546875" bestFit="1" customWidth="1"/>
    <col min="4" max="4" width="9.6640625" customWidth="1"/>
    <col min="5" max="5" width="6.109375" customWidth="1"/>
    <col min="6" max="6" width="22" customWidth="1"/>
    <col min="7" max="7" width="6.33203125" customWidth="1"/>
    <col min="8" max="9" width="16.6640625" customWidth="1"/>
    <col min="10" max="10" width="59.44140625" customWidth="1"/>
    <col min="11" max="11" width="31.33203125" customWidth="1"/>
    <col min="12" max="12" width="34.6640625" customWidth="1"/>
    <col min="13" max="13" width="22.88671875" customWidth="1"/>
    <col min="14" max="14" width="18.6640625" customWidth="1"/>
    <col min="15" max="15" width="18.88671875" customWidth="1"/>
    <col min="16" max="16" width="14.44140625" customWidth="1"/>
    <col min="17" max="17" width="13.77734375" customWidth="1"/>
  </cols>
  <sheetData>
    <row r="1" spans="1:17" x14ac:dyDescent="0.3">
      <c r="A1" s="1" t="s">
        <v>0</v>
      </c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164</v>
      </c>
      <c r="M1" s="1" t="s">
        <v>165</v>
      </c>
      <c r="N1" s="1" t="s">
        <v>167</v>
      </c>
      <c r="O1" s="1" t="s">
        <v>168</v>
      </c>
      <c r="P1" s="1" t="s">
        <v>166</v>
      </c>
      <c r="Q1" s="1" t="s">
        <v>169</v>
      </c>
    </row>
    <row r="2" spans="1:17" x14ac:dyDescent="0.3">
      <c r="A2">
        <v>101</v>
      </c>
      <c r="B2" t="s">
        <v>118</v>
      </c>
      <c r="C2" t="s">
        <v>6</v>
      </c>
      <c r="D2">
        <v>2022</v>
      </c>
      <c r="E2">
        <v>8.4</v>
      </c>
      <c r="F2" t="s">
        <v>115</v>
      </c>
      <c r="G2">
        <v>3</v>
      </c>
      <c r="H2">
        <f>_xll.XLOOKUP(Movies[[#This Row],[movie_id]:[movie_id]],Financials[[#All],[movie_id]:[movie_id]],Financials[[#All],[budget]],"Not Available",0)</f>
        <v>1</v>
      </c>
      <c r="I2">
        <f>_xll.XLOOKUP(Movies[[#This Row],[movie_id]:[movie_id]],Financials[[#All],[movie_id]:[movie_id]],Financials[[#All],[revenue]],"Not Available",0)</f>
        <v>12.5</v>
      </c>
      <c r="J2" t="str">
        <f>_xll.XLOOKUP(Movies[[#This Row],[movie_id]:[movie_id]],Financials[[#All],[movie_id]:[movie_id]],Financials[[#All],[unit]],"Not Available",0)</f>
        <v>Billions</v>
      </c>
      <c r="K2" t="str">
        <f>_xll.XLOOKUP(Movies[[#This Row],[movie_id]:[movie_id]],Financials[[#All],[movie_id]:[movie_id]],Financials[[#All],[currency]],"Not Available",0)</f>
        <v>INR</v>
      </c>
      <c r="L2" s="4">
        <f>IF(Movies[[#This Row],[unit]]="Billions",Movies[[#This Row],[budget]]*1000,Movies[[#This Row],[budget]])</f>
        <v>1000</v>
      </c>
      <c r="M2" s="4">
        <f>IF(Movies[[#This Row],[unit]]="Billions",Movies[[#This Row],[revenue]]*1000,Movies[[#This Row],[revenue]])</f>
        <v>12500</v>
      </c>
      <c r="N2" s="4">
        <f>IF(Movies[[#This Row],[currency]]="USD",Movies[[#This Row],[budget in millions]]*84,Movies[[#This Row],[budget in millions]])</f>
        <v>1000</v>
      </c>
      <c r="O2" s="4">
        <f>IF(Movies[[#This Row],[currency]]="USD",Movies[[#This Row],[revenue in millions]]*84,Movies[[#This Row],[revenue in millions]])</f>
        <v>12500</v>
      </c>
      <c r="P2" s="4">
        <f>IF(Movies[[#This Row],[currency]]="INR",Movies[[#This Row],[budget in millions]]/84,Movies[[#This Row],[budget in millions]])</f>
        <v>11.904761904761905</v>
      </c>
      <c r="Q2" s="4">
        <f>IF(Movies[[#This Row],[currency]]="INR", Movies[[#This Row],[revenue in millions]]/84,Movies[[#This Row],[revenue in millions]])</f>
        <v>148.8095238095238</v>
      </c>
    </row>
    <row r="3" spans="1:17" x14ac:dyDescent="0.3">
      <c r="A3">
        <v>102</v>
      </c>
      <c r="B3" t="s">
        <v>119</v>
      </c>
      <c r="C3" t="s">
        <v>7</v>
      </c>
      <c r="D3">
        <v>2022</v>
      </c>
      <c r="E3">
        <v>7</v>
      </c>
      <c r="F3" t="s">
        <v>8</v>
      </c>
      <c r="G3">
        <v>5</v>
      </c>
      <c r="H3">
        <f>_xll.XLOOKUP(Movies[[#This Row],[movie_id]:[movie_id]],Financials[[#All],[movie_id]:[movie_id]],Financials[[#All],[budget]],"Not Available",0)</f>
        <v>200</v>
      </c>
      <c r="I3">
        <f>_xll.XLOOKUP(Movies[[#This Row],[movie_id]:[movie_id]],Financials[[#All],[movie_id]:[movie_id]],Financials[[#All],[revenue]],"Not Available",0)</f>
        <v>954.8</v>
      </c>
      <c r="J3" t="str">
        <f>_xll.XLOOKUP(Movies[[#This Row],[movie_id]:[movie_id]],Financials[[#All],[movie_id]:[movie_id]],Financials[[#All],[unit]],"Not Available",0)</f>
        <v>Millions</v>
      </c>
      <c r="K3" t="str">
        <f>_xll.XLOOKUP(Movies[[#This Row],[movie_id]:[movie_id]],Financials[[#All],[movie_id]:[movie_id]],Financials[[#All],[currency]],"Not Available",0)</f>
        <v>USD</v>
      </c>
      <c r="L3" s="4">
        <f>IF(Movies[[#This Row],[unit]]="Billions",Movies[[#This Row],[budget]]*1000,Movies[[#This Row],[budget]])</f>
        <v>200</v>
      </c>
      <c r="M3" s="4">
        <f>IF(Movies[[#This Row],[unit]]="Billions",Movies[[#This Row],[revenue]]*1000,Movies[[#This Row],[revenue]])</f>
        <v>954.8</v>
      </c>
      <c r="N3" s="4">
        <f>IF(Movies[[#This Row],[currency]]="USD",Movies[[#This Row],[budget in millions]]*84,Movies[[#This Row],[budget in millions]])</f>
        <v>16800</v>
      </c>
      <c r="O3" s="4">
        <f>IF(Movies[[#This Row],[currency]]="USD",Movies[[#This Row],[revenue in millions]]*84,Movies[[#This Row],[revenue in millions]])</f>
        <v>80203.199999999997</v>
      </c>
      <c r="P3" s="4">
        <f>IF(Movies[[#This Row],[currency]]="INR",Movies[[#This Row],[budget in millions]]/84,Movies[[#This Row],[budget in millions]])</f>
        <v>200</v>
      </c>
      <c r="Q3" s="4">
        <f>IF(Movies[[#This Row],[currency]]="INR", Movies[[#This Row],[revenue in millions]]/84,Movies[[#This Row],[revenue in millions]])</f>
        <v>954.8</v>
      </c>
    </row>
    <row r="4" spans="1:17" x14ac:dyDescent="0.3">
      <c r="A4">
        <v>103</v>
      </c>
      <c r="B4" t="s">
        <v>120</v>
      </c>
      <c r="C4" t="s">
        <v>7</v>
      </c>
      <c r="D4">
        <v>2013</v>
      </c>
      <c r="E4">
        <v>6.8</v>
      </c>
      <c r="F4" t="s">
        <v>8</v>
      </c>
      <c r="G4">
        <v>5</v>
      </c>
      <c r="H4">
        <f>_xll.XLOOKUP(Movies[[#This Row],[movie_id]:[movie_id]],Financials[[#All],[movie_id]:[movie_id]],Financials[[#All],[budget]],"Not Available",0)</f>
        <v>165</v>
      </c>
      <c r="I4">
        <f>_xll.XLOOKUP(Movies[[#This Row],[movie_id]:[movie_id]],Financials[[#All],[movie_id]:[movie_id]],Financials[[#All],[revenue]],"Not Available",0)</f>
        <v>644.79999999999995</v>
      </c>
      <c r="J4" t="str">
        <f>_xll.XLOOKUP(Movies[[#This Row],[movie_id]:[movie_id]],Financials[[#All],[movie_id]:[movie_id]],Financials[[#All],[unit]],"Not Available",0)</f>
        <v>Millions</v>
      </c>
      <c r="K4" t="str">
        <f>_xll.XLOOKUP(Movies[[#This Row],[movie_id]:[movie_id]],Financials[[#All],[movie_id]:[movie_id]],Financials[[#All],[currency]],"Not Available",0)</f>
        <v>USD</v>
      </c>
      <c r="L4" s="4">
        <f>IF(Movies[[#This Row],[unit]]="Billions",Movies[[#This Row],[budget]]*1000,Movies[[#This Row],[budget]])</f>
        <v>165</v>
      </c>
      <c r="M4" s="4">
        <f>IF(Movies[[#This Row],[unit]]="Billions",Movies[[#This Row],[revenue]]*1000,Movies[[#This Row],[revenue]])</f>
        <v>644.79999999999995</v>
      </c>
      <c r="N4" s="4">
        <f>IF(Movies[[#This Row],[currency]]="USD",Movies[[#This Row],[budget in millions]]*84,Movies[[#This Row],[budget in millions]])</f>
        <v>13860</v>
      </c>
      <c r="O4" s="4">
        <f>IF(Movies[[#This Row],[currency]]="USD",Movies[[#This Row],[revenue in millions]]*84,Movies[[#This Row],[revenue in millions]])</f>
        <v>54163.199999999997</v>
      </c>
      <c r="P4" s="4">
        <f>IF(Movies[[#This Row],[currency]]="INR",Movies[[#This Row],[budget in millions]]/84,Movies[[#This Row],[budget in millions]])</f>
        <v>165</v>
      </c>
      <c r="Q4" s="4">
        <f>IF(Movies[[#This Row],[currency]]="INR", Movies[[#This Row],[revenue in millions]]/84,Movies[[#This Row],[revenue in millions]])</f>
        <v>644.79999999999995</v>
      </c>
    </row>
    <row r="5" spans="1:17" x14ac:dyDescent="0.3">
      <c r="A5">
        <v>104</v>
      </c>
      <c r="B5" t="s">
        <v>121</v>
      </c>
      <c r="C5" t="s">
        <v>7</v>
      </c>
      <c r="D5">
        <v>2017</v>
      </c>
      <c r="E5">
        <v>7.9</v>
      </c>
      <c r="F5" t="s">
        <v>8</v>
      </c>
      <c r="G5">
        <v>5</v>
      </c>
      <c r="H5">
        <f>_xll.XLOOKUP(Movies[[#This Row],[movie_id]:[movie_id]],Financials[[#All],[movie_id]:[movie_id]],Financials[[#All],[budget]],"Not Available",0)</f>
        <v>180</v>
      </c>
      <c r="I5">
        <f>_xll.XLOOKUP(Movies[[#This Row],[movie_id]:[movie_id]],Financials[[#All],[movie_id]:[movie_id]],Financials[[#All],[revenue]],"Not Available",0)</f>
        <v>854</v>
      </c>
      <c r="J5" t="str">
        <f>_xll.XLOOKUP(Movies[[#This Row],[movie_id]:[movie_id]],Financials[[#All],[movie_id]:[movie_id]],Financials[[#All],[unit]],"Not Available",0)</f>
        <v>Millions</v>
      </c>
      <c r="K5" t="str">
        <f>_xll.XLOOKUP(Movies[[#This Row],[movie_id]:[movie_id]],Financials[[#All],[movie_id]:[movie_id]],Financials[[#All],[currency]],"Not Available",0)</f>
        <v>USD</v>
      </c>
      <c r="L5" s="4">
        <f>IF(Movies[[#This Row],[unit]]="Billions",Movies[[#This Row],[budget]]*1000,Movies[[#This Row],[budget]])</f>
        <v>180</v>
      </c>
      <c r="M5" s="4">
        <f>IF(Movies[[#This Row],[unit]]="Billions",Movies[[#This Row],[revenue]]*1000,Movies[[#This Row],[revenue]])</f>
        <v>854</v>
      </c>
      <c r="N5" s="4">
        <f>IF(Movies[[#This Row],[currency]]="USD",Movies[[#This Row],[budget in millions]]*84,Movies[[#This Row],[budget in millions]])</f>
        <v>15120</v>
      </c>
      <c r="O5" s="4">
        <f>IF(Movies[[#This Row],[currency]]="USD",Movies[[#This Row],[revenue in millions]]*84,Movies[[#This Row],[revenue in millions]])</f>
        <v>71736</v>
      </c>
      <c r="P5" s="4">
        <f>IF(Movies[[#This Row],[currency]]="INR",Movies[[#This Row],[budget in millions]]/84,Movies[[#This Row],[budget in millions]])</f>
        <v>180</v>
      </c>
      <c r="Q5" s="4">
        <f>IF(Movies[[#This Row],[currency]]="INR", Movies[[#This Row],[revenue in millions]]/84,Movies[[#This Row],[revenue in millions]])</f>
        <v>854</v>
      </c>
    </row>
    <row r="6" spans="1:17" x14ac:dyDescent="0.3">
      <c r="A6">
        <v>105</v>
      </c>
      <c r="B6" t="s">
        <v>122</v>
      </c>
      <c r="C6" t="s">
        <v>7</v>
      </c>
      <c r="D6">
        <v>2022</v>
      </c>
      <c r="E6">
        <v>6.8</v>
      </c>
      <c r="F6" t="s">
        <v>8</v>
      </c>
      <c r="G6">
        <v>5</v>
      </c>
      <c r="H6">
        <f>_xll.XLOOKUP(Movies[[#This Row],[movie_id]:[movie_id]],Financials[[#All],[movie_id]:[movie_id]],Financials[[#All],[budget]],"Not Available",0)</f>
        <v>250</v>
      </c>
      <c r="I6">
        <f>_xll.XLOOKUP(Movies[[#This Row],[movie_id]:[movie_id]],Financials[[#All],[movie_id]:[movie_id]],Financials[[#All],[revenue]],"Not Available",0)</f>
        <v>670</v>
      </c>
      <c r="J6" t="str">
        <f>_xll.XLOOKUP(Movies[[#This Row],[movie_id]:[movie_id]],Financials[[#All],[movie_id]:[movie_id]],Financials[[#All],[unit]],"Not Available",0)</f>
        <v>Millions</v>
      </c>
      <c r="K6" t="str">
        <f>_xll.XLOOKUP(Movies[[#This Row],[movie_id]:[movie_id]],Financials[[#All],[movie_id]:[movie_id]],Financials[[#All],[currency]],"Not Available",0)</f>
        <v>USD</v>
      </c>
      <c r="L6" s="4">
        <f>IF(Movies[[#This Row],[unit]]="Billions",Movies[[#This Row],[budget]]*1000,Movies[[#This Row],[budget]])</f>
        <v>250</v>
      </c>
      <c r="M6" s="4">
        <f>IF(Movies[[#This Row],[unit]]="Billions",Movies[[#This Row],[revenue]]*1000,Movies[[#This Row],[revenue]])</f>
        <v>670</v>
      </c>
      <c r="N6" s="4">
        <f>IF(Movies[[#This Row],[currency]]="USD",Movies[[#This Row],[budget in millions]]*84,Movies[[#This Row],[budget in millions]])</f>
        <v>21000</v>
      </c>
      <c r="O6" s="4">
        <f>IF(Movies[[#This Row],[currency]]="USD",Movies[[#This Row],[revenue in millions]]*84,Movies[[#This Row],[revenue in millions]])</f>
        <v>56280</v>
      </c>
      <c r="P6" s="4">
        <f>IF(Movies[[#This Row],[currency]]="INR",Movies[[#This Row],[budget in millions]]/84,Movies[[#This Row],[budget in millions]])</f>
        <v>250</v>
      </c>
      <c r="Q6" s="4">
        <f>IF(Movies[[#This Row],[currency]]="INR", Movies[[#This Row],[revenue in millions]]/84,Movies[[#This Row],[revenue in millions]])</f>
        <v>670</v>
      </c>
    </row>
    <row r="7" spans="1:17" x14ac:dyDescent="0.3">
      <c r="A7">
        <v>106</v>
      </c>
      <c r="B7" t="s">
        <v>123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>
        <f>_xll.XLOOKUP(Movies[[#This Row],[movie_id]:[movie_id]],Financials[[#All],[movie_id]:[movie_id]],Financials[[#All],[budget]],"Not Available",0)</f>
        <v>Not Available</v>
      </c>
      <c r="I7" t="str">
        <f>_xll.XLOOKUP(Movies[[#This Row],[movie_id]:[movie_id]],Financials[[#All],[movie_id]:[movie_id]],Financials[[#All],[revenue]],"Not Available",0)</f>
        <v>Not Available</v>
      </c>
      <c r="J7" t="str">
        <f>_xll.XLOOKUP(Movies[[#This Row],[movie_id]:[movie_id]],Financials[[#All],[movie_id]:[movie_id]],Financials[[#All],[unit]],"Not Available",0)</f>
        <v>Not Available</v>
      </c>
      <c r="K7" t="str">
        <f>_xll.XLOOKUP(Movies[[#This Row],[movie_id]:[movie_id]],Financials[[#All],[movie_id]:[movie_id]],Financials[[#All],[currency]],"Not Available",0)</f>
        <v>Not Available</v>
      </c>
      <c r="L7" s="4" t="str">
        <f>IF(Movies[[#This Row],[unit]]="Billions",Movies[[#This Row],[budget]]*1000,Movies[[#This Row],[budget]])</f>
        <v>Not Available</v>
      </c>
      <c r="M7" s="4" t="str">
        <f>IF(Movies[[#This Row],[unit]]="Billions",Movies[[#This Row],[revenue]]*1000,Movies[[#This Row],[revenue]])</f>
        <v>Not Available</v>
      </c>
      <c r="N7" s="4" t="str">
        <f>IF(Movies[[#This Row],[currency]]="USD",Movies[[#This Row],[budget in millions]]*84,Movies[[#This Row],[budget in millions]])</f>
        <v>Not Available</v>
      </c>
      <c r="O7" s="4" t="str">
        <f>IF(Movies[[#This Row],[currency]]="USD",Movies[[#This Row],[revenue in millions]]*84,Movies[[#This Row],[revenue in millions]])</f>
        <v>Not Available</v>
      </c>
      <c r="P7" s="4" t="str">
        <f>IF(Movies[[#This Row],[currency]]="INR",Movies[[#This Row],[budget in millions]]/84,Movies[[#This Row],[budget in millions]])</f>
        <v>Not Available</v>
      </c>
      <c r="Q7" s="4" t="str">
        <f>IF(Movies[[#This Row],[currency]]="INR", Movies[[#This Row],[revenue in millions]]/84,Movies[[#This Row],[revenue in millions]])</f>
        <v>Not Available</v>
      </c>
    </row>
    <row r="8" spans="1:17" x14ac:dyDescent="0.3">
      <c r="A8">
        <v>107</v>
      </c>
      <c r="B8" t="s">
        <v>124</v>
      </c>
      <c r="C8" t="s">
        <v>6</v>
      </c>
      <c r="D8">
        <v>1995</v>
      </c>
      <c r="E8">
        <v>8</v>
      </c>
      <c r="F8" t="s">
        <v>10</v>
      </c>
      <c r="G8">
        <v>1</v>
      </c>
      <c r="H8">
        <f>_xll.XLOOKUP(Movies[[#This Row],[movie_id]:[movie_id]],Financials[[#All],[movie_id]:[movie_id]],Financials[[#All],[budget]],"Not Available",0)</f>
        <v>400</v>
      </c>
      <c r="I8">
        <f>_xll.XLOOKUP(Movies[[#This Row],[movie_id]:[movie_id]],Financials[[#All],[movie_id]:[movie_id]],Financials[[#All],[revenue]],"Not Available",0)</f>
        <v>2000</v>
      </c>
      <c r="J8" t="str">
        <f>_xll.XLOOKUP(Movies[[#This Row],[movie_id]:[movie_id]],Financials[[#All],[movie_id]:[movie_id]],Financials[[#All],[unit]],"Not Available",0)</f>
        <v>Millions</v>
      </c>
      <c r="K8" t="str">
        <f>_xll.XLOOKUP(Movies[[#This Row],[movie_id]:[movie_id]],Financials[[#All],[movie_id]:[movie_id]],Financials[[#All],[currency]],"Not Available",0)</f>
        <v>INR</v>
      </c>
      <c r="L8" s="4">
        <f>IF(Movies[[#This Row],[unit]]="Billions",Movies[[#This Row],[budget]]*1000,Movies[[#This Row],[budget]])</f>
        <v>400</v>
      </c>
      <c r="M8" s="4">
        <f>IF(Movies[[#This Row],[unit]]="Billions",Movies[[#This Row],[revenue]]*1000,Movies[[#This Row],[revenue]])</f>
        <v>2000</v>
      </c>
      <c r="N8" s="4">
        <f>IF(Movies[[#This Row],[currency]]="USD",Movies[[#This Row],[budget in millions]]*84,Movies[[#This Row],[budget in millions]])</f>
        <v>400</v>
      </c>
      <c r="O8" s="4">
        <f>IF(Movies[[#This Row],[currency]]="USD",Movies[[#This Row],[revenue in millions]]*84,Movies[[#This Row],[revenue in millions]])</f>
        <v>2000</v>
      </c>
      <c r="P8" s="4">
        <f>IF(Movies[[#This Row],[currency]]="INR",Movies[[#This Row],[budget in millions]]/84,Movies[[#This Row],[budget in millions]])</f>
        <v>4.7619047619047619</v>
      </c>
      <c r="Q8" s="4">
        <f>IF(Movies[[#This Row],[currency]]="INR", Movies[[#This Row],[revenue in millions]]/84,Movies[[#This Row],[revenue in millions]])</f>
        <v>23.80952380952381</v>
      </c>
    </row>
    <row r="9" spans="1:17" x14ac:dyDescent="0.3">
      <c r="A9">
        <v>108</v>
      </c>
      <c r="B9" t="s">
        <v>125</v>
      </c>
      <c r="C9" t="s">
        <v>6</v>
      </c>
      <c r="D9">
        <v>2009</v>
      </c>
      <c r="E9">
        <v>8.4</v>
      </c>
      <c r="F9" t="s">
        <v>11</v>
      </c>
      <c r="G9">
        <v>1</v>
      </c>
      <c r="H9">
        <f>_xll.XLOOKUP(Movies[[#This Row],[movie_id]:[movie_id]],Financials[[#All],[movie_id]:[movie_id]],Financials[[#All],[budget]],"Not Available",0)</f>
        <v>550</v>
      </c>
      <c r="I9">
        <f>_xll.XLOOKUP(Movies[[#This Row],[movie_id]:[movie_id]],Financials[[#All],[movie_id]:[movie_id]],Financials[[#All],[revenue]],"Not Available",0)</f>
        <v>4000</v>
      </c>
      <c r="J9" t="str">
        <f>_xll.XLOOKUP(Movies[[#This Row],[movie_id]:[movie_id]],Financials[[#All],[movie_id]:[movie_id]],Financials[[#All],[unit]],"Not Available",0)</f>
        <v>Millions</v>
      </c>
      <c r="K9" t="str">
        <f>_xll.XLOOKUP(Movies[[#This Row],[movie_id]:[movie_id]],Financials[[#All],[movie_id]:[movie_id]],Financials[[#All],[currency]],"Not Available",0)</f>
        <v>INR</v>
      </c>
      <c r="L9" s="4">
        <f>IF(Movies[[#This Row],[unit]]="Billions",Movies[[#This Row],[budget]]*1000,Movies[[#This Row],[budget]])</f>
        <v>550</v>
      </c>
      <c r="M9" s="4">
        <f>IF(Movies[[#This Row],[unit]]="Billions",Movies[[#This Row],[revenue]]*1000,Movies[[#This Row],[revenue]])</f>
        <v>4000</v>
      </c>
      <c r="N9" s="4">
        <f>IF(Movies[[#This Row],[currency]]="USD",Movies[[#This Row],[budget in millions]]*84,Movies[[#This Row],[budget in millions]])</f>
        <v>550</v>
      </c>
      <c r="O9" s="4">
        <f>IF(Movies[[#This Row],[currency]]="USD",Movies[[#This Row],[revenue in millions]]*84,Movies[[#This Row],[revenue in millions]])</f>
        <v>4000</v>
      </c>
      <c r="P9" s="4">
        <f>IF(Movies[[#This Row],[currency]]="INR",Movies[[#This Row],[budget in millions]]/84,Movies[[#This Row],[budget in millions]])</f>
        <v>6.5476190476190474</v>
      </c>
      <c r="Q9" s="4">
        <f>IF(Movies[[#This Row],[currency]]="INR", Movies[[#This Row],[revenue in millions]]/84,Movies[[#This Row],[revenue in millions]])</f>
        <v>47.61904761904762</v>
      </c>
    </row>
    <row r="10" spans="1:17" x14ac:dyDescent="0.3">
      <c r="A10">
        <v>109</v>
      </c>
      <c r="B10" t="s">
        <v>126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>
        <f>_xll.XLOOKUP(Movies[[#This Row],[movie_id]:[movie_id]],Financials[[#All],[movie_id]:[movie_id]],Financials[[#All],[budget]],"Not Available",0)</f>
        <v>390</v>
      </c>
      <c r="I10">
        <f>_xll.XLOOKUP(Movies[[#This Row],[movie_id]:[movie_id]],Financials[[#All],[movie_id]:[movie_id]],Financials[[#All],[revenue]],"Not Available",0)</f>
        <v>1360</v>
      </c>
      <c r="J10" t="str">
        <f>_xll.XLOOKUP(Movies[[#This Row],[movie_id]:[movie_id]],Financials[[#All],[movie_id]:[movie_id]],Financials[[#All],[unit]],"Not Available",0)</f>
        <v>Millions</v>
      </c>
      <c r="K10" t="str">
        <f>_xll.XLOOKUP(Movies[[#This Row],[movie_id]:[movie_id]],Financials[[#All],[movie_id]:[movie_id]],Financials[[#All],[currency]],"Not Available",0)</f>
        <v>INR</v>
      </c>
      <c r="L10" s="4">
        <f>IF(Movies[[#This Row],[unit]]="Billions",Movies[[#This Row],[budget]]*1000,Movies[[#This Row],[budget]])</f>
        <v>390</v>
      </c>
      <c r="M10" s="4">
        <f>IF(Movies[[#This Row],[unit]]="Billions",Movies[[#This Row],[revenue]]*1000,Movies[[#This Row],[revenue]])</f>
        <v>1360</v>
      </c>
      <c r="N10" s="4">
        <f>IF(Movies[[#This Row],[currency]]="USD",Movies[[#This Row],[budget in millions]]*84,Movies[[#This Row],[budget in millions]])</f>
        <v>390</v>
      </c>
      <c r="O10" s="4">
        <f>IF(Movies[[#This Row],[currency]]="USD",Movies[[#This Row],[revenue in millions]]*84,Movies[[#This Row],[revenue in millions]])</f>
        <v>1360</v>
      </c>
      <c r="P10" s="4">
        <f>IF(Movies[[#This Row],[currency]]="INR",Movies[[#This Row],[budget in millions]]/84,Movies[[#This Row],[budget in millions]])</f>
        <v>4.6428571428571432</v>
      </c>
      <c r="Q10" s="4">
        <f>IF(Movies[[#This Row],[currency]]="INR", Movies[[#This Row],[revenue in millions]]/84,Movies[[#This Row],[revenue in millions]])</f>
        <v>16.19047619047619</v>
      </c>
    </row>
    <row r="11" spans="1:17" x14ac:dyDescent="0.3">
      <c r="A11">
        <v>110</v>
      </c>
      <c r="B11" t="s">
        <v>127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>
        <f>_xll.XLOOKUP(Movies[[#This Row],[movie_id]:[movie_id]],Financials[[#All],[movie_id]:[movie_id]],Financials[[#All],[budget]],"Not Available",0)</f>
        <v>1.4</v>
      </c>
      <c r="I11">
        <f>_xll.XLOOKUP(Movies[[#This Row],[movie_id]:[movie_id]],Financials[[#All],[movie_id]:[movie_id]],Financials[[#All],[revenue]],"Not Available",0)</f>
        <v>3.5</v>
      </c>
      <c r="J11" t="str">
        <f>_xll.XLOOKUP(Movies[[#This Row],[movie_id]:[movie_id]],Financials[[#All],[movie_id]:[movie_id]],Financials[[#All],[unit]],"Not Available",0)</f>
        <v>Billions</v>
      </c>
      <c r="K11" t="str">
        <f>_xll.XLOOKUP(Movies[[#This Row],[movie_id]:[movie_id]],Financials[[#All],[movie_id]:[movie_id]],Financials[[#All],[currency]],"Not Available",0)</f>
        <v>INR</v>
      </c>
      <c r="L11" s="4">
        <f>IF(Movies[[#This Row],[unit]]="Billions",Movies[[#This Row],[budget]]*1000,Movies[[#This Row],[budget]])</f>
        <v>1400</v>
      </c>
      <c r="M11" s="4">
        <f>IF(Movies[[#This Row],[unit]]="Billions",Movies[[#This Row],[revenue]]*1000,Movies[[#This Row],[revenue]])</f>
        <v>3500</v>
      </c>
      <c r="N11" s="4">
        <f>IF(Movies[[#This Row],[currency]]="USD",Movies[[#This Row],[budget in millions]]*84,Movies[[#This Row],[budget in millions]])</f>
        <v>1400</v>
      </c>
      <c r="O11" s="4">
        <f>IF(Movies[[#This Row],[currency]]="USD",Movies[[#This Row],[revenue in millions]]*84,Movies[[#This Row],[revenue in millions]])</f>
        <v>3500</v>
      </c>
      <c r="P11" s="4">
        <f>IF(Movies[[#This Row],[currency]]="INR",Movies[[#This Row],[budget in millions]]/84,Movies[[#This Row],[budget in millions]])</f>
        <v>16.666666666666668</v>
      </c>
      <c r="Q11" s="4">
        <f>IF(Movies[[#This Row],[currency]]="INR", Movies[[#This Row],[revenue in millions]]/84,Movies[[#This Row],[revenue in millions]])</f>
        <v>41.666666666666664</v>
      </c>
    </row>
    <row r="12" spans="1:17" x14ac:dyDescent="0.3">
      <c r="A12">
        <v>111</v>
      </c>
      <c r="B12" t="s">
        <v>128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>
        <f>_xll.XLOOKUP(Movies[[#This Row],[movie_id]:[movie_id]],Financials[[#All],[movie_id]:[movie_id]],Financials[[#All],[budget]],"Not Available",0)</f>
        <v>25</v>
      </c>
      <c r="I12">
        <f>_xll.XLOOKUP(Movies[[#This Row],[movie_id]:[movie_id]],Financials[[#All],[movie_id]:[movie_id]],Financials[[#All],[revenue]],"Not Available",0)</f>
        <v>73.3</v>
      </c>
      <c r="J12" t="str">
        <f>_xll.XLOOKUP(Movies[[#This Row],[movie_id]:[movie_id]],Financials[[#All],[movie_id]:[movie_id]],Financials[[#All],[unit]],"Not Available",0)</f>
        <v>Millions</v>
      </c>
      <c r="K12" t="str">
        <f>_xll.XLOOKUP(Movies[[#This Row],[movie_id]:[movie_id]],Financials[[#All],[movie_id]:[movie_id]],Financials[[#All],[currency]],"Not Available",0)</f>
        <v>USD</v>
      </c>
      <c r="L12" s="4">
        <f>IF(Movies[[#This Row],[unit]]="Billions",Movies[[#This Row],[budget]]*1000,Movies[[#This Row],[budget]])</f>
        <v>25</v>
      </c>
      <c r="M12" s="4">
        <f>IF(Movies[[#This Row],[unit]]="Billions",Movies[[#This Row],[revenue]]*1000,Movies[[#This Row],[revenue]])</f>
        <v>73.3</v>
      </c>
      <c r="N12" s="4">
        <f>IF(Movies[[#This Row],[currency]]="USD",Movies[[#This Row],[budget in millions]]*84,Movies[[#This Row],[budget in millions]])</f>
        <v>2100</v>
      </c>
      <c r="O12" s="4">
        <f>IF(Movies[[#This Row],[currency]]="USD",Movies[[#This Row],[revenue in millions]]*84,Movies[[#This Row],[revenue in millions]])</f>
        <v>6157.2</v>
      </c>
      <c r="P12" s="4">
        <f>IF(Movies[[#This Row],[currency]]="INR",Movies[[#This Row],[budget in millions]]/84,Movies[[#This Row],[budget in millions]])</f>
        <v>25</v>
      </c>
      <c r="Q12" s="4">
        <f>IF(Movies[[#This Row],[currency]]="INR", Movies[[#This Row],[revenue in millions]]/84,Movies[[#This Row],[revenue in millions]])</f>
        <v>73.3</v>
      </c>
    </row>
    <row r="13" spans="1:17" x14ac:dyDescent="0.3">
      <c r="A13">
        <v>112</v>
      </c>
      <c r="B13" t="s">
        <v>129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>
        <f>_xll.XLOOKUP(Movies[[#This Row],[movie_id]:[movie_id]],Financials[[#All],[movie_id]:[movie_id]],Financials[[#All],[budget]],"Not Available",0)</f>
        <v>Not Available</v>
      </c>
      <c r="I13" t="str">
        <f>_xll.XLOOKUP(Movies[[#This Row],[movie_id]:[movie_id]],Financials[[#All],[movie_id]:[movie_id]],Financials[[#All],[revenue]],"Not Available",0)</f>
        <v>Not Available</v>
      </c>
      <c r="J13" t="str">
        <f>_xll.XLOOKUP(Movies[[#This Row],[movie_id]:[movie_id]],Financials[[#All],[movie_id]:[movie_id]],Financials[[#All],[unit]],"Not Available",0)</f>
        <v>Not Available</v>
      </c>
      <c r="K13" t="str">
        <f>_xll.XLOOKUP(Movies[[#This Row],[movie_id]:[movie_id]],Financials[[#All],[movie_id]:[movie_id]],Financials[[#All],[currency]],"Not Available",0)</f>
        <v>Not Available</v>
      </c>
      <c r="L13" s="4" t="str">
        <f>IF(Movies[[#This Row],[unit]]="Billions",Movies[[#This Row],[budget]]*1000,Movies[[#This Row],[budget]])</f>
        <v>Not Available</v>
      </c>
      <c r="M13" s="4" t="str">
        <f>IF(Movies[[#This Row],[unit]]="Billions",Movies[[#This Row],[revenue]]*1000,Movies[[#This Row],[revenue]])</f>
        <v>Not Available</v>
      </c>
      <c r="N13" s="4" t="str">
        <f>IF(Movies[[#This Row],[currency]]="USD",Movies[[#This Row],[budget in millions]]*84,Movies[[#This Row],[budget in millions]])</f>
        <v>Not Available</v>
      </c>
      <c r="O13" s="4" t="str">
        <f>IF(Movies[[#This Row],[currency]]="USD",Movies[[#This Row],[revenue in millions]]*84,Movies[[#This Row],[revenue in millions]])</f>
        <v>Not Available</v>
      </c>
      <c r="P13" s="4" t="str">
        <f>IF(Movies[[#This Row],[currency]]="INR",Movies[[#This Row],[budget in millions]]/84,Movies[[#This Row],[budget in millions]])</f>
        <v>Not Available</v>
      </c>
      <c r="Q13" s="4" t="str">
        <f>IF(Movies[[#This Row],[currency]]="INR", Movies[[#This Row],[revenue in millions]]/84,Movies[[#This Row],[revenue in millions]])</f>
        <v>Not Available</v>
      </c>
    </row>
    <row r="14" spans="1:17" x14ac:dyDescent="0.3">
      <c r="A14">
        <v>113</v>
      </c>
      <c r="B14" t="s">
        <v>130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>
        <f>_xll.XLOOKUP(Movies[[#This Row],[movie_id]:[movie_id]],Financials[[#All],[movie_id]:[movie_id]],Financials[[#All],[budget]],"Not Available",0)</f>
        <v>165</v>
      </c>
      <c r="I14">
        <f>_xll.XLOOKUP(Movies[[#This Row],[movie_id]:[movie_id]],Financials[[#All],[movie_id]:[movie_id]],Financials[[#All],[revenue]],"Not Available",0)</f>
        <v>701.8</v>
      </c>
      <c r="J14" t="str">
        <f>_xll.XLOOKUP(Movies[[#This Row],[movie_id]:[movie_id]],Financials[[#All],[movie_id]:[movie_id]],Financials[[#All],[unit]],"Not Available",0)</f>
        <v>Millions</v>
      </c>
      <c r="K14" t="str">
        <f>_xll.XLOOKUP(Movies[[#This Row],[movie_id]:[movie_id]],Financials[[#All],[movie_id]:[movie_id]],Financials[[#All],[currency]],"Not Available",0)</f>
        <v>USD</v>
      </c>
      <c r="L14" s="4">
        <f>IF(Movies[[#This Row],[unit]]="Billions",Movies[[#This Row],[budget]]*1000,Movies[[#This Row],[budget]])</f>
        <v>165</v>
      </c>
      <c r="M14" s="4">
        <f>IF(Movies[[#This Row],[unit]]="Billions",Movies[[#This Row],[revenue]]*1000,Movies[[#This Row],[revenue]])</f>
        <v>701.8</v>
      </c>
      <c r="N14" s="4">
        <f>IF(Movies[[#This Row],[currency]]="USD",Movies[[#This Row],[budget in millions]]*84,Movies[[#This Row],[budget in millions]])</f>
        <v>13860</v>
      </c>
      <c r="O14" s="4">
        <f>IF(Movies[[#This Row],[currency]]="USD",Movies[[#This Row],[revenue in millions]]*84,Movies[[#This Row],[revenue in millions]])</f>
        <v>58951.199999999997</v>
      </c>
      <c r="P14" s="4">
        <f>IF(Movies[[#This Row],[currency]]="INR",Movies[[#This Row],[budget in millions]]/84,Movies[[#This Row],[budget in millions]])</f>
        <v>165</v>
      </c>
      <c r="Q14" s="4">
        <f>IF(Movies[[#This Row],[currency]]="INR", Movies[[#This Row],[revenue in millions]]/84,Movies[[#This Row],[revenue in millions]])</f>
        <v>701.8</v>
      </c>
    </row>
    <row r="15" spans="1:17" x14ac:dyDescent="0.3">
      <c r="A15">
        <v>115</v>
      </c>
      <c r="B15" t="s">
        <v>131</v>
      </c>
      <c r="C15" t="s">
        <v>7</v>
      </c>
      <c r="D15">
        <v>2006</v>
      </c>
      <c r="E15">
        <v>8</v>
      </c>
      <c r="F15" t="s">
        <v>15</v>
      </c>
      <c r="G15">
        <v>5</v>
      </c>
      <c r="H15">
        <f>_xll.XLOOKUP(Movies[[#This Row],[movie_id]:[movie_id]],Financials[[#All],[movie_id]:[movie_id]],Financials[[#All],[budget]],"Not Available",0)</f>
        <v>55</v>
      </c>
      <c r="I15">
        <f>_xll.XLOOKUP(Movies[[#This Row],[movie_id]:[movie_id]],Financials[[#All],[movie_id]:[movie_id]],Financials[[#All],[revenue]],"Not Available",0)</f>
        <v>307.10000000000002</v>
      </c>
      <c r="J15" t="str">
        <f>_xll.XLOOKUP(Movies[[#This Row],[movie_id]:[movie_id]],Financials[[#All],[movie_id]:[movie_id]],Financials[[#All],[unit]],"Not Available",0)</f>
        <v>Millions</v>
      </c>
      <c r="K15" t="str">
        <f>_xll.XLOOKUP(Movies[[#This Row],[movie_id]:[movie_id]],Financials[[#All],[movie_id]:[movie_id]],Financials[[#All],[currency]],"Not Available",0)</f>
        <v>USD</v>
      </c>
      <c r="L15" s="4">
        <f>IF(Movies[[#This Row],[unit]]="Billions",Movies[[#This Row],[budget]]*1000,Movies[[#This Row],[budget]])</f>
        <v>55</v>
      </c>
      <c r="M15" s="4">
        <f>IF(Movies[[#This Row],[unit]]="Billions",Movies[[#This Row],[revenue]]*1000,Movies[[#This Row],[revenue]])</f>
        <v>307.10000000000002</v>
      </c>
      <c r="N15" s="4">
        <f>IF(Movies[[#This Row],[currency]]="USD",Movies[[#This Row],[budget in millions]]*84,Movies[[#This Row],[budget in millions]])</f>
        <v>4620</v>
      </c>
      <c r="O15" s="4">
        <f>IF(Movies[[#This Row],[currency]]="USD",Movies[[#This Row],[revenue in millions]]*84,Movies[[#This Row],[revenue in millions]])</f>
        <v>25796.400000000001</v>
      </c>
      <c r="P15" s="4">
        <f>IF(Movies[[#This Row],[currency]]="INR",Movies[[#This Row],[budget in millions]]/84,Movies[[#This Row],[budget in millions]])</f>
        <v>55</v>
      </c>
      <c r="Q15" s="4">
        <f>IF(Movies[[#This Row],[currency]]="INR", Movies[[#This Row],[revenue in millions]]/84,Movies[[#This Row],[revenue in millions]])</f>
        <v>307.10000000000002</v>
      </c>
    </row>
    <row r="16" spans="1:17" x14ac:dyDescent="0.3">
      <c r="A16">
        <v>116</v>
      </c>
      <c r="B16" t="s">
        <v>132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>
        <f>_xll.XLOOKUP(Movies[[#This Row],[movie_id]:[movie_id]],Financials[[#All],[movie_id]:[movie_id]],Financials[[#All],[budget]],"Not Available",0)</f>
        <v>103</v>
      </c>
      <c r="I16">
        <f>_xll.XLOOKUP(Movies[[#This Row],[movie_id]:[movie_id]],Financials[[#All],[movie_id]:[movie_id]],Financials[[#All],[revenue]],"Not Available",0)</f>
        <v>460.5</v>
      </c>
      <c r="J16" t="str">
        <f>_xll.XLOOKUP(Movies[[#This Row],[movie_id]:[movie_id]],Financials[[#All],[movie_id]:[movie_id]],Financials[[#All],[unit]],"Not Available",0)</f>
        <v>Millions</v>
      </c>
      <c r="K16" t="str">
        <f>_xll.XLOOKUP(Movies[[#This Row],[movie_id]:[movie_id]],Financials[[#All],[movie_id]:[movie_id]],Financials[[#All],[currency]],"Not Available",0)</f>
        <v>USD</v>
      </c>
      <c r="L16" s="4">
        <f>IF(Movies[[#This Row],[unit]]="Billions",Movies[[#This Row],[budget]]*1000,Movies[[#This Row],[budget]])</f>
        <v>103</v>
      </c>
      <c r="M16" s="4">
        <f>IF(Movies[[#This Row],[unit]]="Billions",Movies[[#This Row],[revenue]]*1000,Movies[[#This Row],[revenue]])</f>
        <v>460.5</v>
      </c>
      <c r="N16" s="4">
        <f>IF(Movies[[#This Row],[currency]]="USD",Movies[[#This Row],[budget in millions]]*84,Movies[[#This Row],[budget in millions]])</f>
        <v>8652</v>
      </c>
      <c r="O16" s="4">
        <f>IF(Movies[[#This Row],[currency]]="USD",Movies[[#This Row],[revenue in millions]]*84,Movies[[#This Row],[revenue in millions]])</f>
        <v>38682</v>
      </c>
      <c r="P16" s="4">
        <f>IF(Movies[[#This Row],[currency]]="INR",Movies[[#This Row],[budget in millions]]/84,Movies[[#This Row],[budget in millions]])</f>
        <v>103</v>
      </c>
      <c r="Q16" s="4">
        <f>IF(Movies[[#This Row],[currency]]="INR", Movies[[#This Row],[revenue in millions]]/84,Movies[[#This Row],[revenue in millions]])</f>
        <v>460.5</v>
      </c>
    </row>
    <row r="17" spans="1:17" x14ac:dyDescent="0.3">
      <c r="A17">
        <v>117</v>
      </c>
      <c r="B17" t="s">
        <v>133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>
        <f>_xll.XLOOKUP(Movies[[#This Row],[movie_id]:[movie_id]],Financials[[#All],[movie_id]:[movie_id]],Financials[[#All],[budget]],"Not Available",0)</f>
        <v>200</v>
      </c>
      <c r="I17">
        <f>_xll.XLOOKUP(Movies[[#This Row],[movie_id]:[movie_id]],Financials[[#All],[movie_id]:[movie_id]],Financials[[#All],[revenue]],"Not Available",0)</f>
        <v>2202</v>
      </c>
      <c r="J17" t="str">
        <f>_xll.XLOOKUP(Movies[[#This Row],[movie_id]:[movie_id]],Financials[[#All],[movie_id]:[movie_id]],Financials[[#All],[unit]],"Not Available",0)</f>
        <v>Millions</v>
      </c>
      <c r="K17" t="str">
        <f>_xll.XLOOKUP(Movies[[#This Row],[movie_id]:[movie_id]],Financials[[#All],[movie_id]:[movie_id]],Financials[[#All],[currency]],"Not Available",0)</f>
        <v>USD</v>
      </c>
      <c r="L17" s="4">
        <f>IF(Movies[[#This Row],[unit]]="Billions",Movies[[#This Row],[budget]]*1000,Movies[[#This Row],[budget]])</f>
        <v>200</v>
      </c>
      <c r="M17" s="4">
        <f>IF(Movies[[#This Row],[unit]]="Billions",Movies[[#This Row],[revenue]]*1000,Movies[[#This Row],[revenue]])</f>
        <v>2202</v>
      </c>
      <c r="N17" s="4">
        <f>IF(Movies[[#This Row],[currency]]="USD",Movies[[#This Row],[budget in millions]]*84,Movies[[#This Row],[budget in millions]])</f>
        <v>16800</v>
      </c>
      <c r="O17" s="4">
        <f>IF(Movies[[#This Row],[currency]]="USD",Movies[[#This Row],[revenue in millions]]*84,Movies[[#This Row],[revenue in millions]])</f>
        <v>184968</v>
      </c>
      <c r="P17" s="4">
        <f>IF(Movies[[#This Row],[currency]]="INR",Movies[[#This Row],[budget in millions]]/84,Movies[[#This Row],[budget in millions]])</f>
        <v>200</v>
      </c>
      <c r="Q17" s="4">
        <f>IF(Movies[[#This Row],[currency]]="INR", Movies[[#This Row],[revenue in millions]]/84,Movies[[#This Row],[revenue in millions]])</f>
        <v>2202</v>
      </c>
    </row>
    <row r="18" spans="1:17" x14ac:dyDescent="0.3">
      <c r="A18">
        <v>118</v>
      </c>
      <c r="B18" t="s">
        <v>134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>
        <f>_xll.XLOOKUP(Movies[[#This Row],[movie_id]:[movie_id]],Financials[[#All],[movie_id]:[movie_id]],Financials[[#All],[budget]],"Not Available",0)</f>
        <v>3.18</v>
      </c>
      <c r="I18">
        <f>_xll.XLOOKUP(Movies[[#This Row],[movie_id]:[movie_id]],Financials[[#All],[movie_id]:[movie_id]],Financials[[#All],[revenue]],"Not Available",0)</f>
        <v>3.3</v>
      </c>
      <c r="J18" t="str">
        <f>_xll.XLOOKUP(Movies[[#This Row],[movie_id]:[movie_id]],Financials[[#All],[movie_id]:[movie_id]],Financials[[#All],[unit]],"Not Available",0)</f>
        <v>Millions</v>
      </c>
      <c r="K18" t="str">
        <f>_xll.XLOOKUP(Movies[[#This Row],[movie_id]:[movie_id]],Financials[[#All],[movie_id]:[movie_id]],Financials[[#All],[currency]],"Not Available",0)</f>
        <v>USD</v>
      </c>
      <c r="L18" s="4">
        <f>IF(Movies[[#This Row],[unit]]="Billions",Movies[[#This Row],[budget]]*1000,Movies[[#This Row],[budget]])</f>
        <v>3.18</v>
      </c>
      <c r="M18" s="4">
        <f>IF(Movies[[#This Row],[unit]]="Billions",Movies[[#This Row],[revenue]]*1000,Movies[[#This Row],[revenue]])</f>
        <v>3.3</v>
      </c>
      <c r="N18" s="4">
        <f>IF(Movies[[#This Row],[currency]]="USD",Movies[[#This Row],[budget in millions]]*84,Movies[[#This Row],[budget in millions]])</f>
        <v>267.12</v>
      </c>
      <c r="O18" s="4">
        <f>IF(Movies[[#This Row],[currency]]="USD",Movies[[#This Row],[revenue in millions]]*84,Movies[[#This Row],[revenue in millions]])</f>
        <v>277.2</v>
      </c>
      <c r="P18" s="4">
        <f>IF(Movies[[#This Row],[currency]]="INR",Movies[[#This Row],[budget in millions]]/84,Movies[[#This Row],[budget in millions]])</f>
        <v>3.18</v>
      </c>
      <c r="Q18" s="4">
        <f>IF(Movies[[#This Row],[currency]]="INR", Movies[[#This Row],[revenue in millions]]/84,Movies[[#This Row],[revenue in millions]])</f>
        <v>3.3</v>
      </c>
    </row>
    <row r="19" spans="1:17" x14ac:dyDescent="0.3">
      <c r="A19">
        <v>119</v>
      </c>
      <c r="B19" t="s">
        <v>135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>
        <f>_xll.XLOOKUP(Movies[[#This Row],[movie_id]:[movie_id]],Financials[[#All],[movie_id]:[movie_id]],Financials[[#All],[budget]],"Not Available",0)</f>
        <v>237</v>
      </c>
      <c r="I19">
        <f>_xll.XLOOKUP(Movies[[#This Row],[movie_id]:[movie_id]],Financials[[#All],[movie_id]:[movie_id]],Financials[[#All],[revenue]],"Not Available",0)</f>
        <v>2847</v>
      </c>
      <c r="J19" t="str">
        <f>_xll.XLOOKUP(Movies[[#This Row],[movie_id]:[movie_id]],Financials[[#All],[movie_id]:[movie_id]],Financials[[#All],[unit]],"Not Available",0)</f>
        <v>Millions</v>
      </c>
      <c r="K19" t="str">
        <f>_xll.XLOOKUP(Movies[[#This Row],[movie_id]:[movie_id]],Financials[[#All],[movie_id]:[movie_id]],Financials[[#All],[currency]],"Not Available",0)</f>
        <v>USD</v>
      </c>
      <c r="L19" s="4">
        <f>IF(Movies[[#This Row],[unit]]="Billions",Movies[[#This Row],[budget]]*1000,Movies[[#This Row],[budget]])</f>
        <v>237</v>
      </c>
      <c r="M19" s="4">
        <f>IF(Movies[[#This Row],[unit]]="Billions",Movies[[#This Row],[revenue]]*1000,Movies[[#This Row],[revenue]])</f>
        <v>2847</v>
      </c>
      <c r="N19" s="4">
        <f>IF(Movies[[#This Row],[currency]]="USD",Movies[[#This Row],[budget in millions]]*84,Movies[[#This Row],[budget in millions]])</f>
        <v>19908</v>
      </c>
      <c r="O19" s="4">
        <f>IF(Movies[[#This Row],[currency]]="USD",Movies[[#This Row],[revenue in millions]]*84,Movies[[#This Row],[revenue in millions]])</f>
        <v>239148</v>
      </c>
      <c r="P19" s="4">
        <f>IF(Movies[[#This Row],[currency]]="INR",Movies[[#This Row],[budget in millions]]/84,Movies[[#This Row],[budget in millions]])</f>
        <v>237</v>
      </c>
      <c r="Q19" s="4">
        <f>IF(Movies[[#This Row],[currency]]="INR", Movies[[#This Row],[revenue in millions]]/84,Movies[[#This Row],[revenue in millions]])</f>
        <v>2847</v>
      </c>
    </row>
    <row r="20" spans="1:17" x14ac:dyDescent="0.3">
      <c r="A20">
        <v>120</v>
      </c>
      <c r="B20" t="s">
        <v>136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>
        <f>_xll.XLOOKUP(Movies[[#This Row],[movie_id]:[movie_id]],Financials[[#All],[movie_id]:[movie_id]],Financials[[#All],[budget]],"Not Available",0)</f>
        <v>7.2</v>
      </c>
      <c r="I20">
        <f>_xll.XLOOKUP(Movies[[#This Row],[movie_id]:[movie_id]],Financials[[#All],[movie_id]:[movie_id]],Financials[[#All],[revenue]],"Not Available",0)</f>
        <v>291</v>
      </c>
      <c r="J20" t="str">
        <f>_xll.XLOOKUP(Movies[[#This Row],[movie_id]:[movie_id]],Financials[[#All],[movie_id]:[movie_id]],Financials[[#All],[unit]],"Not Available",0)</f>
        <v>Millions</v>
      </c>
      <c r="K20" t="str">
        <f>_xll.XLOOKUP(Movies[[#This Row],[movie_id]:[movie_id]],Financials[[#All],[movie_id]:[movie_id]],Financials[[#All],[currency]],"Not Available",0)</f>
        <v>USD</v>
      </c>
      <c r="L20" s="4">
        <f>IF(Movies[[#This Row],[unit]]="Billions",Movies[[#This Row],[budget]]*1000,Movies[[#This Row],[budget]])</f>
        <v>7.2</v>
      </c>
      <c r="M20" s="4">
        <f>IF(Movies[[#This Row],[unit]]="Billions",Movies[[#This Row],[revenue]]*1000,Movies[[#This Row],[revenue]])</f>
        <v>291</v>
      </c>
      <c r="N20" s="4">
        <f>IF(Movies[[#This Row],[currency]]="USD",Movies[[#This Row],[budget in millions]]*84,Movies[[#This Row],[budget in millions]])</f>
        <v>604.80000000000007</v>
      </c>
      <c r="O20" s="4">
        <f>IF(Movies[[#This Row],[currency]]="USD",Movies[[#This Row],[revenue in millions]]*84,Movies[[#This Row],[revenue in millions]])</f>
        <v>24444</v>
      </c>
      <c r="P20" s="4">
        <f>IF(Movies[[#This Row],[currency]]="INR",Movies[[#This Row],[budget in millions]]/84,Movies[[#This Row],[budget in millions]])</f>
        <v>7.2</v>
      </c>
      <c r="Q20" s="4">
        <f>IF(Movies[[#This Row],[currency]]="INR", Movies[[#This Row],[revenue in millions]]/84,Movies[[#This Row],[revenue in millions]])</f>
        <v>291</v>
      </c>
    </row>
    <row r="21" spans="1:17" x14ac:dyDescent="0.3">
      <c r="A21">
        <v>121</v>
      </c>
      <c r="B21" t="s">
        <v>137</v>
      </c>
      <c r="C21" t="s">
        <v>7</v>
      </c>
      <c r="D21">
        <v>2008</v>
      </c>
      <c r="E21">
        <v>9</v>
      </c>
      <c r="F21" t="s">
        <v>19</v>
      </c>
      <c r="G21">
        <v>5</v>
      </c>
      <c r="H21">
        <f>_xll.XLOOKUP(Movies[[#This Row],[movie_id]:[movie_id]],Financials[[#All],[movie_id]:[movie_id]],Financials[[#All],[budget]],"Not Available",0)</f>
        <v>185</v>
      </c>
      <c r="I21">
        <f>_xll.XLOOKUP(Movies[[#This Row],[movie_id]:[movie_id]],Financials[[#All],[movie_id]:[movie_id]],Financials[[#All],[revenue]],"Not Available",0)</f>
        <v>1006</v>
      </c>
      <c r="J21" t="str">
        <f>_xll.XLOOKUP(Movies[[#This Row],[movie_id]:[movie_id]],Financials[[#All],[movie_id]:[movie_id]],Financials[[#All],[unit]],"Not Available",0)</f>
        <v>Millions</v>
      </c>
      <c r="K21" t="str">
        <f>_xll.XLOOKUP(Movies[[#This Row],[movie_id]:[movie_id]],Financials[[#All],[movie_id]:[movie_id]],Financials[[#All],[currency]],"Not Available",0)</f>
        <v>USD</v>
      </c>
      <c r="L21" s="4">
        <f>IF(Movies[[#This Row],[unit]]="Billions",Movies[[#This Row],[budget]]*1000,Movies[[#This Row],[budget]])</f>
        <v>185</v>
      </c>
      <c r="M21" s="4">
        <f>IF(Movies[[#This Row],[unit]]="Billions",Movies[[#This Row],[revenue]]*1000,Movies[[#This Row],[revenue]])</f>
        <v>1006</v>
      </c>
      <c r="N21" s="4">
        <f>IF(Movies[[#This Row],[currency]]="USD",Movies[[#This Row],[budget in millions]]*84,Movies[[#This Row],[budget in millions]])</f>
        <v>15540</v>
      </c>
      <c r="O21" s="4">
        <f>IF(Movies[[#This Row],[currency]]="USD",Movies[[#This Row],[revenue in millions]]*84,Movies[[#This Row],[revenue in millions]])</f>
        <v>84504</v>
      </c>
      <c r="P21" s="4">
        <f>IF(Movies[[#This Row],[currency]]="INR",Movies[[#This Row],[budget in millions]]/84,Movies[[#This Row],[budget in millions]])</f>
        <v>185</v>
      </c>
      <c r="Q21" s="4">
        <f>IF(Movies[[#This Row],[currency]]="INR", Movies[[#This Row],[revenue in millions]]/84,Movies[[#This Row],[revenue in millions]])</f>
        <v>1006</v>
      </c>
    </row>
    <row r="22" spans="1:17" x14ac:dyDescent="0.3">
      <c r="A22">
        <v>122</v>
      </c>
      <c r="B22" t="s">
        <v>138</v>
      </c>
      <c r="C22" t="s">
        <v>7</v>
      </c>
      <c r="D22">
        <v>1993</v>
      </c>
      <c r="E22">
        <v>9</v>
      </c>
      <c r="F22" t="s">
        <v>20</v>
      </c>
      <c r="G22">
        <v>5</v>
      </c>
      <c r="H22">
        <f>_xll.XLOOKUP(Movies[[#This Row],[movie_id]:[movie_id]],Financials[[#All],[movie_id]:[movie_id]],Financials[[#All],[budget]],"Not Available",0)</f>
        <v>22</v>
      </c>
      <c r="I22">
        <f>_xll.XLOOKUP(Movies[[#This Row],[movie_id]:[movie_id]],Financials[[#All],[movie_id]:[movie_id]],Financials[[#All],[revenue]],"Not Available",0)</f>
        <v>322.2</v>
      </c>
      <c r="J22" t="str">
        <f>_xll.XLOOKUP(Movies[[#This Row],[movie_id]:[movie_id]],Financials[[#All],[movie_id]:[movie_id]],Financials[[#All],[unit]],"Not Available",0)</f>
        <v>Millions</v>
      </c>
      <c r="K22" t="str">
        <f>_xll.XLOOKUP(Movies[[#This Row],[movie_id]:[movie_id]],Financials[[#All],[movie_id]:[movie_id]],Financials[[#All],[currency]],"Not Available",0)</f>
        <v>USD</v>
      </c>
      <c r="L22" s="4">
        <f>IF(Movies[[#This Row],[unit]]="Billions",Movies[[#This Row],[budget]]*1000,Movies[[#This Row],[budget]])</f>
        <v>22</v>
      </c>
      <c r="M22" s="4">
        <f>IF(Movies[[#This Row],[unit]]="Billions",Movies[[#This Row],[revenue]]*1000,Movies[[#This Row],[revenue]])</f>
        <v>322.2</v>
      </c>
      <c r="N22" s="4">
        <f>IF(Movies[[#This Row],[currency]]="USD",Movies[[#This Row],[budget in millions]]*84,Movies[[#This Row],[budget in millions]])</f>
        <v>1848</v>
      </c>
      <c r="O22" s="4">
        <f>IF(Movies[[#This Row],[currency]]="USD",Movies[[#This Row],[revenue in millions]]*84,Movies[[#This Row],[revenue in millions]])</f>
        <v>27064.799999999999</v>
      </c>
      <c r="P22" s="4">
        <f>IF(Movies[[#This Row],[currency]]="INR",Movies[[#This Row],[budget in millions]]/84,Movies[[#This Row],[budget in millions]])</f>
        <v>22</v>
      </c>
      <c r="Q22" s="4">
        <f>IF(Movies[[#This Row],[currency]]="INR", Movies[[#This Row],[revenue in millions]]/84,Movies[[#This Row],[revenue in millions]])</f>
        <v>322.2</v>
      </c>
    </row>
    <row r="23" spans="1:17" x14ac:dyDescent="0.3">
      <c r="A23">
        <v>123</v>
      </c>
      <c r="B23" t="s">
        <v>139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>
        <f>_xll.XLOOKUP(Movies[[#This Row],[movie_id]:[movie_id]],Financials[[#All],[movie_id]:[movie_id]],Financials[[#All],[budget]],"Not Available",0)</f>
        <v>63</v>
      </c>
      <c r="I23">
        <f>_xll.XLOOKUP(Movies[[#This Row],[movie_id]:[movie_id]],Financials[[#All],[movie_id]:[movie_id]],Financials[[#All],[revenue]],"Not Available",0)</f>
        <v>1046</v>
      </c>
      <c r="J23" t="str">
        <f>_xll.XLOOKUP(Movies[[#This Row],[movie_id]:[movie_id]],Financials[[#All],[movie_id]:[movie_id]],Financials[[#All],[unit]],"Not Available",0)</f>
        <v>Millions</v>
      </c>
      <c r="K23" t="str">
        <f>_xll.XLOOKUP(Movies[[#This Row],[movie_id]:[movie_id]],Financials[[#All],[movie_id]:[movie_id]],Financials[[#All],[currency]],"Not Available",0)</f>
        <v>USD</v>
      </c>
      <c r="L23" s="4">
        <f>IF(Movies[[#This Row],[unit]]="Billions",Movies[[#This Row],[budget]]*1000,Movies[[#This Row],[budget]])</f>
        <v>63</v>
      </c>
      <c r="M23" s="4">
        <f>IF(Movies[[#This Row],[unit]]="Billions",Movies[[#This Row],[revenue]]*1000,Movies[[#This Row],[revenue]])</f>
        <v>1046</v>
      </c>
      <c r="N23" s="4">
        <f>IF(Movies[[#This Row],[currency]]="USD",Movies[[#This Row],[budget in millions]]*84,Movies[[#This Row],[budget in millions]])</f>
        <v>5292</v>
      </c>
      <c r="O23" s="4">
        <f>IF(Movies[[#This Row],[currency]]="USD",Movies[[#This Row],[revenue in millions]]*84,Movies[[#This Row],[revenue in millions]])</f>
        <v>87864</v>
      </c>
      <c r="P23" s="4">
        <f>IF(Movies[[#This Row],[currency]]="INR",Movies[[#This Row],[budget in millions]]/84,Movies[[#This Row],[budget in millions]])</f>
        <v>63</v>
      </c>
      <c r="Q23" s="4">
        <f>IF(Movies[[#This Row],[currency]]="INR", Movies[[#This Row],[revenue in millions]]/84,Movies[[#This Row],[revenue in millions]])</f>
        <v>1046</v>
      </c>
    </row>
    <row r="24" spans="1:17" x14ac:dyDescent="0.3">
      <c r="A24">
        <v>124</v>
      </c>
      <c r="B24" t="s">
        <v>140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>
        <f>_xll.XLOOKUP(Movies[[#This Row],[movie_id]:[movie_id]],Financials[[#All],[movie_id]:[movie_id]],Financials[[#All],[budget]],"Not Available",0)</f>
        <v>15.5</v>
      </c>
      <c r="I24">
        <f>_xll.XLOOKUP(Movies[[#This Row],[movie_id]:[movie_id]],Financials[[#All],[movie_id]:[movie_id]],Financials[[#All],[revenue]],"Not Available",0)</f>
        <v>263.10000000000002</v>
      </c>
      <c r="J24" t="str">
        <f>_xll.XLOOKUP(Movies[[#This Row],[movie_id]:[movie_id]],Financials[[#All],[movie_id]:[movie_id]],Financials[[#All],[unit]],"Not Available",0)</f>
        <v>Millions</v>
      </c>
      <c r="K24" t="str">
        <f>_xll.XLOOKUP(Movies[[#This Row],[movie_id]:[movie_id]],Financials[[#All],[movie_id]:[movie_id]],Financials[[#All],[currency]],"Not Available",0)</f>
        <v>USD</v>
      </c>
      <c r="L24" s="4">
        <f>IF(Movies[[#This Row],[unit]]="Billions",Movies[[#This Row],[budget]]*1000,Movies[[#This Row],[budget]])</f>
        <v>15.5</v>
      </c>
      <c r="M24" s="4">
        <f>IF(Movies[[#This Row],[unit]]="Billions",Movies[[#This Row],[revenue]]*1000,Movies[[#This Row],[revenue]])</f>
        <v>263.10000000000002</v>
      </c>
      <c r="N24" s="4">
        <f>IF(Movies[[#This Row],[currency]]="USD",Movies[[#This Row],[budget in millions]]*84,Movies[[#This Row],[budget in millions]])</f>
        <v>1302</v>
      </c>
      <c r="O24" s="4">
        <f>IF(Movies[[#This Row],[currency]]="USD",Movies[[#This Row],[revenue in millions]]*84,Movies[[#This Row],[revenue in millions]])</f>
        <v>22100.400000000001</v>
      </c>
      <c r="P24" s="4">
        <f>IF(Movies[[#This Row],[currency]]="INR",Movies[[#This Row],[budget in millions]]/84,Movies[[#This Row],[budget in millions]])</f>
        <v>15.5</v>
      </c>
      <c r="Q24" s="4">
        <f>IF(Movies[[#This Row],[currency]]="INR", Movies[[#This Row],[revenue in millions]]/84,Movies[[#This Row],[revenue in millions]])</f>
        <v>263.10000000000002</v>
      </c>
    </row>
    <row r="25" spans="1:17" x14ac:dyDescent="0.3">
      <c r="A25">
        <v>125</v>
      </c>
      <c r="B25" t="s">
        <v>141</v>
      </c>
      <c r="C25" t="s">
        <v>7</v>
      </c>
      <c r="D25">
        <v>2019</v>
      </c>
      <c r="E25">
        <v>8.4</v>
      </c>
      <c r="F25" t="s">
        <v>8</v>
      </c>
      <c r="G25">
        <v>5</v>
      </c>
      <c r="H25">
        <f>_xll.XLOOKUP(Movies[[#This Row],[movie_id]:[movie_id]],Financials[[#All],[movie_id]:[movie_id]],Financials[[#All],[budget]],"Not Available",0)</f>
        <v>400</v>
      </c>
      <c r="I25">
        <f>_xll.XLOOKUP(Movies[[#This Row],[movie_id]:[movie_id]],Financials[[#All],[movie_id]:[movie_id]],Financials[[#All],[revenue]],"Not Available",0)</f>
        <v>2798</v>
      </c>
      <c r="J25" t="str">
        <f>_xll.XLOOKUP(Movies[[#This Row],[movie_id]:[movie_id]],Financials[[#All],[movie_id]:[movie_id]],Financials[[#All],[unit]],"Not Available",0)</f>
        <v>Millions</v>
      </c>
      <c r="K25" t="str">
        <f>_xll.XLOOKUP(Movies[[#This Row],[movie_id]:[movie_id]],Financials[[#All],[movie_id]:[movie_id]],Financials[[#All],[currency]],"Not Available",0)</f>
        <v>USD</v>
      </c>
      <c r="L25" s="4">
        <f>IF(Movies[[#This Row],[unit]]="Billions",Movies[[#This Row],[budget]]*1000,Movies[[#This Row],[budget]])</f>
        <v>400</v>
      </c>
      <c r="M25" s="4">
        <f>IF(Movies[[#This Row],[unit]]="Billions",Movies[[#This Row],[revenue]]*1000,Movies[[#This Row],[revenue]])</f>
        <v>2798</v>
      </c>
      <c r="N25" s="4">
        <f>IF(Movies[[#This Row],[currency]]="USD",Movies[[#This Row],[budget in millions]]*84,Movies[[#This Row],[budget in millions]])</f>
        <v>33600</v>
      </c>
      <c r="O25" s="4">
        <f>IF(Movies[[#This Row],[currency]]="USD",Movies[[#This Row],[revenue in millions]]*84,Movies[[#This Row],[revenue in millions]])</f>
        <v>235032</v>
      </c>
      <c r="P25" s="4">
        <f>IF(Movies[[#This Row],[currency]]="INR",Movies[[#This Row],[budget in millions]]/84,Movies[[#This Row],[budget in millions]])</f>
        <v>400</v>
      </c>
      <c r="Q25" s="4">
        <f>IF(Movies[[#This Row],[currency]]="INR", Movies[[#This Row],[revenue in millions]]/84,Movies[[#This Row],[revenue in millions]])</f>
        <v>2798</v>
      </c>
    </row>
    <row r="26" spans="1:17" x14ac:dyDescent="0.3">
      <c r="A26">
        <v>126</v>
      </c>
      <c r="B26" t="s">
        <v>142</v>
      </c>
      <c r="C26" t="s">
        <v>7</v>
      </c>
      <c r="D26">
        <v>2018</v>
      </c>
      <c r="E26">
        <v>8.4</v>
      </c>
      <c r="F26" t="s">
        <v>8</v>
      </c>
      <c r="G26">
        <v>5</v>
      </c>
      <c r="H26">
        <f>_xll.XLOOKUP(Movies[[#This Row],[movie_id]:[movie_id]],Financials[[#All],[movie_id]:[movie_id]],Financials[[#All],[budget]],"Not Available",0)</f>
        <v>400</v>
      </c>
      <c r="I26">
        <f>_xll.XLOOKUP(Movies[[#This Row],[movie_id]:[movie_id]],Financials[[#All],[movie_id]:[movie_id]],Financials[[#All],[revenue]],"Not Available",0)</f>
        <v>2048</v>
      </c>
      <c r="J26" t="str">
        <f>_xll.XLOOKUP(Movies[[#This Row],[movie_id]:[movie_id]],Financials[[#All],[movie_id]:[movie_id]],Financials[[#All],[unit]],"Not Available",0)</f>
        <v>Millions</v>
      </c>
      <c r="K26" t="str">
        <f>_xll.XLOOKUP(Movies[[#This Row],[movie_id]:[movie_id]],Financials[[#All],[movie_id]:[movie_id]],Financials[[#All],[currency]],"Not Available",0)</f>
        <v>USD</v>
      </c>
      <c r="L26" s="4">
        <f>IF(Movies[[#This Row],[unit]]="Billions",Movies[[#This Row],[budget]]*1000,Movies[[#This Row],[budget]])</f>
        <v>400</v>
      </c>
      <c r="M26" s="4">
        <f>IF(Movies[[#This Row],[unit]]="Billions",Movies[[#This Row],[revenue]]*1000,Movies[[#This Row],[revenue]])</f>
        <v>2048</v>
      </c>
      <c r="N26" s="4">
        <f>IF(Movies[[#This Row],[currency]]="USD",Movies[[#This Row],[budget in millions]]*84,Movies[[#This Row],[budget in millions]])</f>
        <v>33600</v>
      </c>
      <c r="O26" s="4">
        <f>IF(Movies[[#This Row],[currency]]="USD",Movies[[#This Row],[revenue in millions]]*84,Movies[[#This Row],[revenue in millions]])</f>
        <v>172032</v>
      </c>
      <c r="P26" s="4">
        <f>IF(Movies[[#This Row],[currency]]="INR",Movies[[#This Row],[budget in millions]]/84,Movies[[#This Row],[budget in millions]])</f>
        <v>400</v>
      </c>
      <c r="Q26" s="4">
        <f>IF(Movies[[#This Row],[currency]]="INR", Movies[[#This Row],[revenue in millions]]/84,Movies[[#This Row],[revenue in millions]])</f>
        <v>2048</v>
      </c>
    </row>
    <row r="27" spans="1:17" x14ac:dyDescent="0.3">
      <c r="A27">
        <v>127</v>
      </c>
      <c r="B27" t="s">
        <v>143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>
        <f>_xll.XLOOKUP(Movies[[#This Row],[movie_id]:[movie_id]],Financials[[#All],[movie_id]:[movie_id]],Financials[[#All],[budget]],"Not Available",0)</f>
        <v>70</v>
      </c>
      <c r="I27">
        <f>_xll.XLOOKUP(Movies[[#This Row],[movie_id]:[movie_id]],Financials[[#All],[movie_id]:[movie_id]],Financials[[#All],[revenue]],"Not Available",0)</f>
        <v>100</v>
      </c>
      <c r="J27" t="str">
        <f>_xll.XLOOKUP(Movies[[#This Row],[movie_id]:[movie_id]],Financials[[#All],[movie_id]:[movie_id]],Financials[[#All],[unit]],"Not Available",0)</f>
        <v>Millions</v>
      </c>
      <c r="K27" t="str">
        <f>_xll.XLOOKUP(Movies[[#This Row],[movie_id]:[movie_id]],Financials[[#All],[movie_id]:[movie_id]],Financials[[#All],[currency]],"Not Available",0)</f>
        <v>INR</v>
      </c>
      <c r="L27" s="4">
        <f>IF(Movies[[#This Row],[unit]]="Billions",Movies[[#This Row],[budget]]*1000,Movies[[#This Row],[budget]])</f>
        <v>70</v>
      </c>
      <c r="M27" s="4">
        <f>IF(Movies[[#This Row],[unit]]="Billions",Movies[[#This Row],[revenue]]*1000,Movies[[#This Row],[revenue]])</f>
        <v>100</v>
      </c>
      <c r="N27" s="4">
        <f>IF(Movies[[#This Row],[currency]]="USD",Movies[[#This Row],[budget in millions]]*84,Movies[[#This Row],[budget in millions]])</f>
        <v>70</v>
      </c>
      <c r="O27" s="4">
        <f>IF(Movies[[#This Row],[currency]]="USD",Movies[[#This Row],[revenue in millions]]*84,Movies[[#This Row],[revenue in millions]])</f>
        <v>100</v>
      </c>
      <c r="P27" s="4">
        <f>IF(Movies[[#This Row],[currency]]="INR",Movies[[#This Row],[budget in millions]]/84,Movies[[#This Row],[budget in millions]])</f>
        <v>0.83333333333333337</v>
      </c>
      <c r="Q27" s="4">
        <f>IF(Movies[[#This Row],[currency]]="INR", Movies[[#This Row],[revenue in millions]]/84,Movies[[#This Row],[revenue in millions]])</f>
        <v>1.1904761904761905</v>
      </c>
    </row>
    <row r="28" spans="1:17" x14ac:dyDescent="0.3">
      <c r="A28">
        <v>128</v>
      </c>
      <c r="B28" t="s">
        <v>144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>
        <f>_xll.XLOOKUP(Movies[[#This Row],[movie_id]:[movie_id]],Financials[[#All],[movie_id]:[movie_id]],Financials[[#All],[budget]],"Not Available",0)</f>
        <v>120</v>
      </c>
      <c r="I28">
        <f>_xll.XLOOKUP(Movies[[#This Row],[movie_id]:[movie_id]],Financials[[#All],[movie_id]:[movie_id]],Financials[[#All],[revenue]],"Not Available",0)</f>
        <v>1350</v>
      </c>
      <c r="J28" t="str">
        <f>_xll.XLOOKUP(Movies[[#This Row],[movie_id]:[movie_id]],Financials[[#All],[movie_id]:[movie_id]],Financials[[#All],[unit]],"Not Available",0)</f>
        <v>Millions</v>
      </c>
      <c r="K28" t="str">
        <f>_xll.XLOOKUP(Movies[[#This Row],[movie_id]:[movie_id]],Financials[[#All],[movie_id]:[movie_id]],Financials[[#All],[currency]],"Not Available",0)</f>
        <v>INR</v>
      </c>
      <c r="L28" s="4">
        <f>IF(Movies[[#This Row],[unit]]="Billions",Movies[[#This Row],[budget]]*1000,Movies[[#This Row],[budget]])</f>
        <v>120</v>
      </c>
      <c r="M28" s="4">
        <f>IF(Movies[[#This Row],[unit]]="Billions",Movies[[#This Row],[revenue]]*1000,Movies[[#This Row],[revenue]])</f>
        <v>1350</v>
      </c>
      <c r="N28" s="4">
        <f>IF(Movies[[#This Row],[currency]]="USD",Movies[[#This Row],[budget in millions]]*84,Movies[[#This Row],[budget in millions]])</f>
        <v>120</v>
      </c>
      <c r="O28" s="4">
        <f>IF(Movies[[#This Row],[currency]]="USD",Movies[[#This Row],[revenue in millions]]*84,Movies[[#This Row],[revenue in millions]])</f>
        <v>1350</v>
      </c>
      <c r="P28" s="4">
        <f>IF(Movies[[#This Row],[currency]]="INR",Movies[[#This Row],[budget in millions]]/84,Movies[[#This Row],[budget in millions]])</f>
        <v>1.4285714285714286</v>
      </c>
      <c r="Q28" s="4">
        <f>IF(Movies[[#This Row],[currency]]="INR", Movies[[#This Row],[revenue in millions]]/84,Movies[[#This Row],[revenue in millions]])</f>
        <v>16.071428571428573</v>
      </c>
    </row>
    <row r="29" spans="1:17" x14ac:dyDescent="0.3">
      <c r="A29">
        <v>129</v>
      </c>
      <c r="B29" t="s">
        <v>145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>
        <f>_xll.XLOOKUP(Movies[[#This Row],[movie_id]:[movie_id]],Financials[[#All],[movie_id]:[movie_id]],Financials[[#All],[budget]],"Not Available",0)</f>
        <v>100</v>
      </c>
      <c r="I29">
        <f>_xll.XLOOKUP(Movies[[#This Row],[movie_id]:[movie_id]],Financials[[#All],[movie_id]:[movie_id]],Financials[[#All],[revenue]],"Not Available",0)</f>
        <v>410</v>
      </c>
      <c r="J29" t="str">
        <f>_xll.XLOOKUP(Movies[[#This Row],[movie_id]:[movie_id]],Financials[[#All],[movie_id]:[movie_id]],Financials[[#All],[unit]],"Not Available",0)</f>
        <v>Millions</v>
      </c>
      <c r="K29" t="str">
        <f>_xll.XLOOKUP(Movies[[#This Row],[movie_id]:[movie_id]],Financials[[#All],[movie_id]:[movie_id]],Financials[[#All],[currency]],"Not Available",0)</f>
        <v>INR</v>
      </c>
      <c r="L29" s="4">
        <f>IF(Movies[[#This Row],[unit]]="Billions",Movies[[#This Row],[budget]]*1000,Movies[[#This Row],[budget]])</f>
        <v>100</v>
      </c>
      <c r="M29" s="4">
        <f>IF(Movies[[#This Row],[unit]]="Billions",Movies[[#This Row],[revenue]]*1000,Movies[[#This Row],[revenue]])</f>
        <v>410</v>
      </c>
      <c r="N29" s="4">
        <f>IF(Movies[[#This Row],[currency]]="USD",Movies[[#This Row],[budget in millions]]*84,Movies[[#This Row],[budget in millions]])</f>
        <v>100</v>
      </c>
      <c r="O29" s="4">
        <f>IF(Movies[[#This Row],[currency]]="USD",Movies[[#This Row],[revenue in millions]]*84,Movies[[#This Row],[revenue in millions]])</f>
        <v>410</v>
      </c>
      <c r="P29" s="4">
        <f>IF(Movies[[#This Row],[currency]]="INR",Movies[[#This Row],[budget in millions]]/84,Movies[[#This Row],[budget in millions]])</f>
        <v>1.1904761904761905</v>
      </c>
      <c r="Q29" s="4">
        <f>IF(Movies[[#This Row],[currency]]="INR", Movies[[#This Row],[revenue in millions]]/84,Movies[[#This Row],[revenue in millions]])</f>
        <v>4.8809523809523814</v>
      </c>
    </row>
    <row r="30" spans="1:17" x14ac:dyDescent="0.3">
      <c r="A30">
        <v>130</v>
      </c>
      <c r="B30" t="s">
        <v>146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>
        <f>_xll.XLOOKUP(Movies[[#This Row],[movie_id]:[movie_id]],Financials[[#All],[movie_id]:[movie_id]],Financials[[#All],[budget]],"Not Available",0)</f>
        <v>850</v>
      </c>
      <c r="I30">
        <f>_xll.XLOOKUP(Movies[[#This Row],[movie_id]:[movie_id]],Financials[[#All],[movie_id]:[movie_id]],Financials[[#All],[revenue]],"Not Available",0)</f>
        <v>8540</v>
      </c>
      <c r="J30" t="str">
        <f>_xll.XLOOKUP(Movies[[#This Row],[movie_id]:[movie_id]],Financials[[#All],[movie_id]:[movie_id]],Financials[[#All],[unit]],"Not Available",0)</f>
        <v>Millions</v>
      </c>
      <c r="K30" t="str">
        <f>_xll.XLOOKUP(Movies[[#This Row],[movie_id]:[movie_id]],Financials[[#All],[movie_id]:[movie_id]],Financials[[#All],[currency]],"Not Available",0)</f>
        <v>INR</v>
      </c>
      <c r="L30" s="4">
        <f>IF(Movies[[#This Row],[unit]]="Billions",Movies[[#This Row],[budget]]*1000,Movies[[#This Row],[budget]])</f>
        <v>850</v>
      </c>
      <c r="M30" s="4">
        <f>IF(Movies[[#This Row],[unit]]="Billions",Movies[[#This Row],[revenue]]*1000,Movies[[#This Row],[revenue]])</f>
        <v>8540</v>
      </c>
      <c r="N30" s="4">
        <f>IF(Movies[[#This Row],[currency]]="USD",Movies[[#This Row],[budget in millions]]*84,Movies[[#This Row],[budget in millions]])</f>
        <v>850</v>
      </c>
      <c r="O30" s="4">
        <f>IF(Movies[[#This Row],[currency]]="USD",Movies[[#This Row],[revenue in millions]]*84,Movies[[#This Row],[revenue in millions]])</f>
        <v>8540</v>
      </c>
      <c r="P30" s="4">
        <f>IF(Movies[[#This Row],[currency]]="INR",Movies[[#This Row],[budget in millions]]/84,Movies[[#This Row],[budget in millions]])</f>
        <v>10.119047619047619</v>
      </c>
      <c r="Q30" s="4">
        <f>IF(Movies[[#This Row],[currency]]="INR", Movies[[#This Row],[revenue in millions]]/84,Movies[[#This Row],[revenue in millions]])</f>
        <v>101.66666666666667</v>
      </c>
    </row>
    <row r="31" spans="1:17" x14ac:dyDescent="0.3">
      <c r="A31">
        <v>131</v>
      </c>
      <c r="B31" t="s">
        <v>147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>
        <f>_xll.XLOOKUP(Movies[[#This Row],[movie_id]:[movie_id]],Financials[[#All],[movie_id]:[movie_id]],Financials[[#All],[budget]],"Not Available",0)</f>
        <v>1</v>
      </c>
      <c r="I31">
        <f>_xll.XLOOKUP(Movies[[#This Row],[movie_id]:[movie_id]],Financials[[#All],[movie_id]:[movie_id]],Financials[[#All],[revenue]],"Not Available",0)</f>
        <v>5.9</v>
      </c>
      <c r="J31" t="str">
        <f>_xll.XLOOKUP(Movies[[#This Row],[movie_id]:[movie_id]],Financials[[#All],[movie_id]:[movie_id]],Financials[[#All],[unit]],"Not Available",0)</f>
        <v>Billions</v>
      </c>
      <c r="K31" t="str">
        <f>_xll.XLOOKUP(Movies[[#This Row],[movie_id]:[movie_id]],Financials[[#All],[movie_id]:[movie_id]],Financials[[#All],[currency]],"Not Available",0)</f>
        <v>INR</v>
      </c>
      <c r="L31" s="4">
        <f>IF(Movies[[#This Row],[unit]]="Billions",Movies[[#This Row],[budget]]*1000,Movies[[#This Row],[budget]])</f>
        <v>1000</v>
      </c>
      <c r="M31" s="4">
        <f>IF(Movies[[#This Row],[unit]]="Billions",Movies[[#This Row],[revenue]]*1000,Movies[[#This Row],[revenue]])</f>
        <v>5900</v>
      </c>
      <c r="N31" s="4">
        <f>IF(Movies[[#This Row],[currency]]="USD",Movies[[#This Row],[budget in millions]]*84,Movies[[#This Row],[budget in millions]])</f>
        <v>1000</v>
      </c>
      <c r="O31" s="4">
        <f>IF(Movies[[#This Row],[currency]]="USD",Movies[[#This Row],[revenue in millions]]*84,Movies[[#This Row],[revenue in millions]])</f>
        <v>5900</v>
      </c>
      <c r="P31" s="4">
        <f>IF(Movies[[#This Row],[currency]]="INR",Movies[[#This Row],[budget in millions]]/84,Movies[[#This Row],[budget in millions]])</f>
        <v>11.904761904761905</v>
      </c>
      <c r="Q31" s="4">
        <f>IF(Movies[[#This Row],[currency]]="INR", Movies[[#This Row],[revenue in millions]]/84,Movies[[#This Row],[revenue in millions]])</f>
        <v>70.238095238095241</v>
      </c>
    </row>
    <row r="32" spans="1:17" x14ac:dyDescent="0.3">
      <c r="A32">
        <v>132</v>
      </c>
      <c r="B32" t="s">
        <v>148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>
        <f>_xll.XLOOKUP(Movies[[#This Row],[movie_id]:[movie_id]],Financials[[#All],[movie_id]:[movie_id]],Financials[[#All],[budget]],"Not Available",0)</f>
        <v>2</v>
      </c>
      <c r="I32">
        <f>_xll.XLOOKUP(Movies[[#This Row],[movie_id]:[movie_id]],Financials[[#All],[movie_id]:[movie_id]],Financials[[#All],[revenue]],"Not Available",0)</f>
        <v>3.6</v>
      </c>
      <c r="J32" t="str">
        <f>_xll.XLOOKUP(Movies[[#This Row],[movie_id]:[movie_id]],Financials[[#All],[movie_id]:[movie_id]],Financials[[#All],[unit]],"Not Available",0)</f>
        <v>Billions</v>
      </c>
      <c r="K32" t="str">
        <f>_xll.XLOOKUP(Movies[[#This Row],[movie_id]:[movie_id]],Financials[[#All],[movie_id]:[movie_id]],Financials[[#All],[currency]],"Not Available",0)</f>
        <v>INR</v>
      </c>
      <c r="L32" s="4">
        <f>IF(Movies[[#This Row],[unit]]="Billions",Movies[[#This Row],[budget]]*1000,Movies[[#This Row],[budget]])</f>
        <v>2000</v>
      </c>
      <c r="M32" s="4">
        <f>IF(Movies[[#This Row],[unit]]="Billions",Movies[[#This Row],[revenue]]*1000,Movies[[#This Row],[revenue]])</f>
        <v>3600</v>
      </c>
      <c r="N32" s="4">
        <f>IF(Movies[[#This Row],[currency]]="USD",Movies[[#This Row],[budget in millions]]*84,Movies[[#This Row],[budget in millions]])</f>
        <v>2000</v>
      </c>
      <c r="O32" s="4">
        <f>IF(Movies[[#This Row],[currency]]="USD",Movies[[#This Row],[revenue in millions]]*84,Movies[[#This Row],[revenue in millions]])</f>
        <v>3600</v>
      </c>
      <c r="P32" s="4">
        <f>IF(Movies[[#This Row],[currency]]="INR",Movies[[#This Row],[budget in millions]]/84,Movies[[#This Row],[budget in millions]])</f>
        <v>23.80952380952381</v>
      </c>
      <c r="Q32" s="4">
        <f>IF(Movies[[#This Row],[currency]]="INR", Movies[[#This Row],[revenue in millions]]/84,Movies[[#This Row],[revenue in millions]])</f>
        <v>42.857142857142854</v>
      </c>
    </row>
    <row r="33" spans="1:17" x14ac:dyDescent="0.3">
      <c r="A33">
        <v>133</v>
      </c>
      <c r="B33" t="s">
        <v>149</v>
      </c>
      <c r="C33" t="s">
        <v>6</v>
      </c>
      <c r="D33">
        <v>2022</v>
      </c>
      <c r="E33">
        <v>8</v>
      </c>
      <c r="F33" t="s">
        <v>23</v>
      </c>
      <c r="G33">
        <v>2</v>
      </c>
      <c r="H33">
        <f>_xll.XLOOKUP(Movies[[#This Row],[movie_id]:[movie_id]],Financials[[#All],[movie_id]:[movie_id]],Financials[[#All],[budget]],"Not Available",0)</f>
        <v>5.5</v>
      </c>
      <c r="I33">
        <f>_xll.XLOOKUP(Movies[[#This Row],[movie_id]:[movie_id]],Financials[[#All],[movie_id]:[movie_id]],Financials[[#All],[revenue]],"Not Available",0)</f>
        <v>12</v>
      </c>
      <c r="J33" t="str">
        <f>_xll.XLOOKUP(Movies[[#This Row],[movie_id]:[movie_id]],Financials[[#All],[movie_id]:[movie_id]],Financials[[#All],[unit]],"Not Available",0)</f>
        <v>Billions</v>
      </c>
      <c r="K33" t="str">
        <f>_xll.XLOOKUP(Movies[[#This Row],[movie_id]:[movie_id]],Financials[[#All],[movie_id]:[movie_id]],Financials[[#All],[currency]],"Not Available",0)</f>
        <v>INR</v>
      </c>
      <c r="L33" s="4">
        <f>IF(Movies[[#This Row],[unit]]="Billions",Movies[[#This Row],[budget]]*1000,Movies[[#This Row],[budget]])</f>
        <v>5500</v>
      </c>
      <c r="M33" s="4">
        <f>IF(Movies[[#This Row],[unit]]="Billions",Movies[[#This Row],[revenue]]*1000,Movies[[#This Row],[revenue]])</f>
        <v>12000</v>
      </c>
      <c r="N33" s="4">
        <f>IF(Movies[[#This Row],[currency]]="USD",Movies[[#This Row],[budget in millions]]*84,Movies[[#This Row],[budget in millions]])</f>
        <v>5500</v>
      </c>
      <c r="O33" s="4">
        <f>IF(Movies[[#This Row],[currency]]="USD",Movies[[#This Row],[revenue in millions]]*84,Movies[[#This Row],[revenue in millions]])</f>
        <v>12000</v>
      </c>
      <c r="P33" s="4">
        <f>IF(Movies[[#This Row],[currency]]="INR",Movies[[#This Row],[budget in millions]]/84,Movies[[#This Row],[budget in millions]])</f>
        <v>65.476190476190482</v>
      </c>
      <c r="Q33" s="4">
        <f>IF(Movies[[#This Row],[currency]]="INR", Movies[[#This Row],[revenue in millions]]/84,Movies[[#This Row],[revenue in millions]])</f>
        <v>142.85714285714286</v>
      </c>
    </row>
    <row r="34" spans="1:17" x14ac:dyDescent="0.3">
      <c r="A34">
        <v>134</v>
      </c>
      <c r="B34" t="s">
        <v>150</v>
      </c>
      <c r="C34" t="s">
        <v>6</v>
      </c>
      <c r="D34">
        <v>2015</v>
      </c>
      <c r="E34">
        <v>8</v>
      </c>
      <c r="F34" t="s">
        <v>24</v>
      </c>
      <c r="G34">
        <v>2</v>
      </c>
      <c r="H34">
        <f>_xll.XLOOKUP(Movies[[#This Row],[movie_id]:[movie_id]],Financials[[#All],[movie_id]:[movie_id]],Financials[[#All],[budget]],"Not Available",0)</f>
        <v>1.8</v>
      </c>
      <c r="I34">
        <f>_xll.XLOOKUP(Movies[[#This Row],[movie_id]:[movie_id]],Financials[[#All],[movie_id]:[movie_id]],Financials[[#All],[revenue]],"Not Available",0)</f>
        <v>6.5</v>
      </c>
      <c r="J34" t="str">
        <f>_xll.XLOOKUP(Movies[[#This Row],[movie_id]:[movie_id]],Financials[[#All],[movie_id]:[movie_id]],Financials[[#All],[unit]],"Not Available",0)</f>
        <v>Billions</v>
      </c>
      <c r="K34" t="str">
        <f>_xll.XLOOKUP(Movies[[#This Row],[movie_id]:[movie_id]],Financials[[#All],[movie_id]:[movie_id]],Financials[[#All],[currency]],"Not Available",0)</f>
        <v>INR</v>
      </c>
      <c r="L34" s="4">
        <f>IF(Movies[[#This Row],[unit]]="Billions",Movies[[#This Row],[budget]]*1000,Movies[[#This Row],[budget]])</f>
        <v>1800</v>
      </c>
      <c r="M34" s="4">
        <f>IF(Movies[[#This Row],[unit]]="Billions",Movies[[#This Row],[revenue]]*1000,Movies[[#This Row],[revenue]])</f>
        <v>6500</v>
      </c>
      <c r="N34" s="4">
        <f>IF(Movies[[#This Row],[currency]]="USD",Movies[[#This Row],[budget in millions]]*84,Movies[[#This Row],[budget in millions]])</f>
        <v>1800</v>
      </c>
      <c r="O34" s="4">
        <f>IF(Movies[[#This Row],[currency]]="USD",Movies[[#This Row],[revenue in millions]]*84,Movies[[#This Row],[revenue in millions]])</f>
        <v>6500</v>
      </c>
      <c r="P34" s="4">
        <f>IF(Movies[[#This Row],[currency]]="INR",Movies[[#This Row],[budget in millions]]/84,Movies[[#This Row],[budget in millions]])</f>
        <v>21.428571428571427</v>
      </c>
      <c r="Q34" s="4">
        <f>IF(Movies[[#This Row],[currency]]="INR", Movies[[#This Row],[revenue in millions]]/84,Movies[[#This Row],[revenue in millions]])</f>
        <v>77.38095238095238</v>
      </c>
    </row>
    <row r="35" spans="1:17" x14ac:dyDescent="0.3">
      <c r="A35">
        <v>135</v>
      </c>
      <c r="B35" t="s">
        <v>151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>
        <f>_xll.XLOOKUP(Movies[[#This Row],[movie_id]:[movie_id]],Financials[[#All],[movie_id]:[movie_id]],Financials[[#All],[budget]],"Not Available",0)</f>
        <v>250</v>
      </c>
      <c r="I35">
        <f>_xll.XLOOKUP(Movies[[#This Row],[movie_id]:[movie_id]],Financials[[#All],[movie_id]:[movie_id]],Financials[[#All],[revenue]],"Not Available",0)</f>
        <v>3409</v>
      </c>
      <c r="J35" t="str">
        <f>_xll.XLOOKUP(Movies[[#This Row],[movie_id]:[movie_id]],Financials[[#All],[movie_id]:[movie_id]],Financials[[#All],[unit]],"Not Available",0)</f>
        <v>Millions</v>
      </c>
      <c r="K35" t="str">
        <f>_xll.XLOOKUP(Movies[[#This Row],[movie_id]:[movie_id]],Financials[[#All],[movie_id]:[movie_id]],Financials[[#All],[currency]],"Not Available",0)</f>
        <v>INR</v>
      </c>
      <c r="L35" s="4">
        <f>IF(Movies[[#This Row],[unit]]="Billions",Movies[[#This Row],[budget]]*1000,Movies[[#This Row],[budget]])</f>
        <v>250</v>
      </c>
      <c r="M35" s="4">
        <f>IF(Movies[[#This Row],[unit]]="Billions",Movies[[#This Row],[revenue]]*1000,Movies[[#This Row],[revenue]])</f>
        <v>3409</v>
      </c>
      <c r="N35" s="4">
        <f>IF(Movies[[#This Row],[currency]]="USD",Movies[[#This Row],[budget in millions]]*84,Movies[[#This Row],[budget in millions]])</f>
        <v>250</v>
      </c>
      <c r="O35" s="4">
        <f>IF(Movies[[#This Row],[currency]]="USD",Movies[[#This Row],[revenue in millions]]*84,Movies[[#This Row],[revenue in millions]])</f>
        <v>3409</v>
      </c>
      <c r="P35" s="4">
        <f>IF(Movies[[#This Row],[currency]]="INR",Movies[[#This Row],[budget in millions]]/84,Movies[[#This Row],[budget in millions]])</f>
        <v>2.9761904761904763</v>
      </c>
      <c r="Q35" s="4">
        <f>IF(Movies[[#This Row],[currency]]="INR", Movies[[#This Row],[revenue in millions]]/84,Movies[[#This Row],[revenue in millions]])</f>
        <v>40.583333333333336</v>
      </c>
    </row>
    <row r="36" spans="1:17" x14ac:dyDescent="0.3">
      <c r="A36">
        <v>136</v>
      </c>
      <c r="B36" t="s">
        <v>152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>
        <f>_xll.XLOOKUP(Movies[[#This Row],[movie_id]:[movie_id]],Financials[[#All],[movie_id]:[movie_id]],Financials[[#All],[budget]],"Not Available",0)</f>
        <v>900</v>
      </c>
      <c r="I36">
        <f>_xll.XLOOKUP(Movies[[#This Row],[movie_id]:[movie_id]],Financials[[#All],[movie_id]:[movie_id]],Financials[[#All],[revenue]],"Not Available",0)</f>
        <v>11690</v>
      </c>
      <c r="J36" t="str">
        <f>_xll.XLOOKUP(Movies[[#This Row],[movie_id]:[movie_id]],Financials[[#All],[movie_id]:[movie_id]],Financials[[#All],[unit]],"Not Available",0)</f>
        <v>Millions</v>
      </c>
      <c r="K36" t="str">
        <f>_xll.XLOOKUP(Movies[[#This Row],[movie_id]:[movie_id]],Financials[[#All],[movie_id]:[movie_id]],Financials[[#All],[currency]],"Not Available",0)</f>
        <v>INR</v>
      </c>
      <c r="L36" s="4">
        <f>IF(Movies[[#This Row],[unit]]="Billions",Movies[[#This Row],[budget]]*1000,Movies[[#This Row],[budget]])</f>
        <v>900</v>
      </c>
      <c r="M36" s="4">
        <f>IF(Movies[[#This Row],[unit]]="Billions",Movies[[#This Row],[revenue]]*1000,Movies[[#This Row],[revenue]])</f>
        <v>11690</v>
      </c>
      <c r="N36" s="4">
        <f>IF(Movies[[#This Row],[currency]]="USD",Movies[[#This Row],[budget in millions]]*84,Movies[[#This Row],[budget in millions]])</f>
        <v>900</v>
      </c>
      <c r="O36" s="4">
        <f>IF(Movies[[#This Row],[currency]]="USD",Movies[[#This Row],[revenue in millions]]*84,Movies[[#This Row],[revenue in millions]])</f>
        <v>11690</v>
      </c>
      <c r="P36" s="4">
        <f>IF(Movies[[#This Row],[currency]]="INR",Movies[[#This Row],[budget in millions]]/84,Movies[[#This Row],[budget in millions]])</f>
        <v>10.714285714285714</v>
      </c>
      <c r="Q36" s="4">
        <f>IF(Movies[[#This Row],[currency]]="INR", Movies[[#This Row],[revenue in millions]]/84,Movies[[#This Row],[revenue in millions]])</f>
        <v>139.16666666666666</v>
      </c>
    </row>
    <row r="37" spans="1:17" x14ac:dyDescent="0.3">
      <c r="A37">
        <v>137</v>
      </c>
      <c r="B37" t="s">
        <v>153</v>
      </c>
      <c r="C37" t="s">
        <v>7</v>
      </c>
      <c r="D37">
        <v>2011</v>
      </c>
      <c r="E37">
        <v>6.9</v>
      </c>
      <c r="F37" t="s">
        <v>8</v>
      </c>
      <c r="G37">
        <v>5</v>
      </c>
      <c r="H37">
        <f>_xll.XLOOKUP(Movies[[#This Row],[movie_id]:[movie_id]],Financials[[#All],[movie_id]:[movie_id]],Financials[[#All],[budget]],"Not Available",0)</f>
        <v>216.7</v>
      </c>
      <c r="I37">
        <f>_xll.XLOOKUP(Movies[[#This Row],[movie_id]:[movie_id]],Financials[[#All],[movie_id]:[movie_id]],Financials[[#All],[revenue]],"Not Available",0)</f>
        <v>370.6</v>
      </c>
      <c r="J37" t="str">
        <f>_xll.XLOOKUP(Movies[[#This Row],[movie_id]:[movie_id]],Financials[[#All],[movie_id]:[movie_id]],Financials[[#All],[unit]],"Not Available",0)</f>
        <v>Millions</v>
      </c>
      <c r="K37" t="str">
        <f>_xll.XLOOKUP(Movies[[#This Row],[movie_id]:[movie_id]],Financials[[#All],[movie_id]:[movie_id]],Financials[[#All],[currency]],"Not Available",0)</f>
        <v>USD</v>
      </c>
      <c r="L37" s="4">
        <f>IF(Movies[[#This Row],[unit]]="Billions",Movies[[#This Row],[budget]]*1000,Movies[[#This Row],[budget]])</f>
        <v>216.7</v>
      </c>
      <c r="M37" s="4">
        <f>IF(Movies[[#This Row],[unit]]="Billions",Movies[[#This Row],[revenue]]*1000,Movies[[#This Row],[revenue]])</f>
        <v>370.6</v>
      </c>
      <c r="N37" s="4">
        <f>IF(Movies[[#This Row],[currency]]="USD",Movies[[#This Row],[budget in millions]]*84,Movies[[#This Row],[budget in millions]])</f>
        <v>18202.8</v>
      </c>
      <c r="O37" s="4">
        <f>IF(Movies[[#This Row],[currency]]="USD",Movies[[#This Row],[revenue in millions]]*84,Movies[[#This Row],[revenue in millions]])</f>
        <v>31130.400000000001</v>
      </c>
      <c r="P37" s="4">
        <f>IF(Movies[[#This Row],[currency]]="INR",Movies[[#This Row],[budget in millions]]/84,Movies[[#This Row],[budget in millions]])</f>
        <v>216.7</v>
      </c>
      <c r="Q37" s="4">
        <f>IF(Movies[[#This Row],[currency]]="INR", Movies[[#This Row],[revenue in millions]]/84,Movies[[#This Row],[revenue in millions]])</f>
        <v>370.6</v>
      </c>
    </row>
    <row r="38" spans="1:17" x14ac:dyDescent="0.3">
      <c r="A38">
        <v>138</v>
      </c>
      <c r="B38" t="s">
        <v>154</v>
      </c>
      <c r="C38" t="s">
        <v>7</v>
      </c>
      <c r="D38">
        <v>2014</v>
      </c>
      <c r="E38">
        <v>7.8</v>
      </c>
      <c r="F38" t="s">
        <v>8</v>
      </c>
      <c r="G38">
        <v>5</v>
      </c>
      <c r="H38">
        <f>_xll.XLOOKUP(Movies[[#This Row],[movie_id]:[movie_id]],Financials[[#All],[movie_id]:[movie_id]],Financials[[#All],[budget]],"Not Available",0)</f>
        <v>177</v>
      </c>
      <c r="I38">
        <f>_xll.XLOOKUP(Movies[[#This Row],[movie_id]:[movie_id]],Financials[[#All],[movie_id]:[movie_id]],Financials[[#All],[revenue]],"Not Available",0)</f>
        <v>714.4</v>
      </c>
      <c r="J38" t="str">
        <f>_xll.XLOOKUP(Movies[[#This Row],[movie_id]:[movie_id]],Financials[[#All],[movie_id]:[movie_id]],Financials[[#All],[unit]],"Not Available",0)</f>
        <v>Millions</v>
      </c>
      <c r="K38" t="str">
        <f>_xll.XLOOKUP(Movies[[#This Row],[movie_id]:[movie_id]],Financials[[#All],[movie_id]:[movie_id]],Financials[[#All],[currency]],"Not Available",0)</f>
        <v>USD</v>
      </c>
      <c r="L38" s="4">
        <f>IF(Movies[[#This Row],[unit]]="Billions",Movies[[#This Row],[budget]]*1000,Movies[[#This Row],[budget]])</f>
        <v>177</v>
      </c>
      <c r="M38" s="4">
        <f>IF(Movies[[#This Row],[unit]]="Billions",Movies[[#This Row],[revenue]]*1000,Movies[[#This Row],[revenue]])</f>
        <v>714.4</v>
      </c>
      <c r="N38" s="4">
        <f>IF(Movies[[#This Row],[currency]]="USD",Movies[[#This Row],[budget in millions]]*84,Movies[[#This Row],[budget in millions]])</f>
        <v>14868</v>
      </c>
      <c r="O38" s="4">
        <f>IF(Movies[[#This Row],[currency]]="USD",Movies[[#This Row],[revenue in millions]]*84,Movies[[#This Row],[revenue in millions]])</f>
        <v>60009.599999999999</v>
      </c>
      <c r="P38" s="4">
        <f>IF(Movies[[#This Row],[currency]]="INR",Movies[[#This Row],[budget in millions]]/84,Movies[[#This Row],[budget in millions]])</f>
        <v>177</v>
      </c>
      <c r="Q38" s="4">
        <f>IF(Movies[[#This Row],[currency]]="INR", Movies[[#This Row],[revenue in millions]]/84,Movies[[#This Row],[revenue in millions]])</f>
        <v>714.4</v>
      </c>
    </row>
    <row r="39" spans="1:17" x14ac:dyDescent="0.3">
      <c r="A39">
        <v>139</v>
      </c>
      <c r="B39" t="s">
        <v>155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>
        <f>_xll.XLOOKUP(Movies[[#This Row],[movie_id]:[movie_id]],Financials[[#All],[movie_id]:[movie_id]],Financials[[#All],[budget]],"Not Available",0)</f>
        <v>1.8</v>
      </c>
      <c r="I39">
        <f>_xll.XLOOKUP(Movies[[#This Row],[movie_id]:[movie_id]],Financials[[#All],[movie_id]:[movie_id]],Financials[[#All],[revenue]],"Not Available",0)</f>
        <v>3.1</v>
      </c>
      <c r="J39" t="str">
        <f>_xll.XLOOKUP(Movies[[#This Row],[movie_id]:[movie_id]],Financials[[#All],[movie_id]:[movie_id]],Financials[[#All],[unit]],"Not Available",0)</f>
        <v>Billions</v>
      </c>
      <c r="K39" t="str">
        <f>_xll.XLOOKUP(Movies[[#This Row],[movie_id]:[movie_id]],Financials[[#All],[movie_id]:[movie_id]],Financials[[#All],[currency]],"Not Available",0)</f>
        <v>INR</v>
      </c>
      <c r="L39" s="4">
        <f>IF(Movies[[#This Row],[unit]]="Billions",Movies[[#This Row],[budget]]*1000,Movies[[#This Row],[budget]])</f>
        <v>1800</v>
      </c>
      <c r="M39" s="4">
        <f>IF(Movies[[#This Row],[unit]]="Billions",Movies[[#This Row],[revenue]]*1000,Movies[[#This Row],[revenue]])</f>
        <v>3100</v>
      </c>
      <c r="N39" s="4">
        <f>IF(Movies[[#This Row],[currency]]="USD",Movies[[#This Row],[budget in millions]]*84,Movies[[#This Row],[budget in millions]])</f>
        <v>1800</v>
      </c>
      <c r="O39" s="4">
        <f>IF(Movies[[#This Row],[currency]]="USD",Movies[[#This Row],[revenue in millions]]*84,Movies[[#This Row],[revenue in millions]])</f>
        <v>3100</v>
      </c>
      <c r="P39" s="4">
        <f>IF(Movies[[#This Row],[currency]]="INR",Movies[[#This Row],[budget in millions]]/84,Movies[[#This Row],[budget in millions]])</f>
        <v>21.428571428571427</v>
      </c>
      <c r="Q39" s="4">
        <f>IF(Movies[[#This Row],[currency]]="INR", Movies[[#This Row],[revenue in millions]]/84,Movies[[#This Row],[revenue in millions]])</f>
        <v>36.904761904761905</v>
      </c>
    </row>
    <row r="40" spans="1:17" x14ac:dyDescent="0.3">
      <c r="A40">
        <v>140</v>
      </c>
      <c r="B40" t="s">
        <v>156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>
        <f>_xll.XLOOKUP(Movies[[#This Row],[movie_id]:[movie_id]],Financials[[#All],[movie_id]:[movie_id]],Financials[[#All],[budget]],"Not Available",0)</f>
        <v>500</v>
      </c>
      <c r="I40">
        <f>_xll.XLOOKUP(Movies[[#This Row],[movie_id]:[movie_id]],Financials[[#All],[movie_id]:[movie_id]],Financials[[#All],[revenue]],"Not Available",0)</f>
        <v>950</v>
      </c>
      <c r="J40" t="str">
        <f>_xll.XLOOKUP(Movies[[#This Row],[movie_id]:[movie_id]],Financials[[#All],[movie_id]:[movie_id]],Financials[[#All],[unit]],"Not Available",0)</f>
        <v>Millions</v>
      </c>
      <c r="K40" t="str">
        <f>_xll.XLOOKUP(Movies[[#This Row],[movie_id]:[movie_id]],Financials[[#All],[movie_id]:[movie_id]],Financials[[#All],[currency]],"Not Available",0)</f>
        <v>INR</v>
      </c>
      <c r="L40" s="4">
        <f>IF(Movies[[#This Row],[unit]]="Billions",Movies[[#This Row],[budget]]*1000,Movies[[#This Row],[budget]])</f>
        <v>500</v>
      </c>
      <c r="M40" s="4">
        <f>IF(Movies[[#This Row],[unit]]="Billions",Movies[[#This Row],[revenue]]*1000,Movies[[#This Row],[revenue]])</f>
        <v>950</v>
      </c>
      <c r="N40" s="4">
        <f>IF(Movies[[#This Row],[currency]]="USD",Movies[[#This Row],[budget in millions]]*84,Movies[[#This Row],[budget in millions]])</f>
        <v>500</v>
      </c>
      <c r="O40" s="4">
        <f>IF(Movies[[#This Row],[currency]]="USD",Movies[[#This Row],[revenue in millions]]*84,Movies[[#This Row],[revenue in millions]])</f>
        <v>950</v>
      </c>
      <c r="P40" s="4">
        <f>IF(Movies[[#This Row],[currency]]="INR",Movies[[#This Row],[budget in millions]]/84,Movies[[#This Row],[budget in millions]])</f>
        <v>5.9523809523809526</v>
      </c>
      <c r="Q40" s="4">
        <f>IF(Movies[[#This Row],[currency]]="INR", Movies[[#This Row],[revenue in millions]]/84,Movies[[#This Row],[revenue in millions]])</f>
        <v>11.30952380952381</v>
      </c>
    </row>
    <row r="44" spans="1:17" x14ac:dyDescent="0.3">
      <c r="J44" t="s">
        <v>175</v>
      </c>
      <c r="K44" t="s">
        <v>174</v>
      </c>
      <c r="L44" t="s">
        <v>173</v>
      </c>
      <c r="M44" t="s">
        <v>172</v>
      </c>
      <c r="N44" t="s">
        <v>170</v>
      </c>
      <c r="O44" t="s">
        <v>171</v>
      </c>
    </row>
    <row r="45" spans="1:17" x14ac:dyDescent="0.3">
      <c r="J45" s="7">
        <f>L45/O45</f>
        <v>4.9291097409696748E-2</v>
      </c>
      <c r="K45" s="6">
        <f>L45/M45</f>
        <v>4494.9444444444443</v>
      </c>
      <c r="L45" s="5">
        <f>SUMIF(Movies[industry],"Bollywood",Movies[revenue INR])</f>
        <v>80909</v>
      </c>
      <c r="M45" s="5">
        <f>COUNTIF(Movies[industry],"BOLLYWOOD")</f>
        <v>18</v>
      </c>
      <c r="N45" s="8">
        <f>SUM(Movies[[#All],[budget INR]])</f>
        <v>276474.71999999997</v>
      </c>
      <c r="O45" s="8">
        <f>SUM(Movies[revenue INR])</f>
        <v>1641452.6</v>
      </c>
    </row>
  </sheetData>
  <conditionalFormatting sqref="A1:B1">
    <cfRule type="duplicateValues" dxfId="14" priority="5"/>
    <cfRule type="duplicateValues" dxfId="13" priority="6"/>
  </conditionalFormatting>
  <conditionalFormatting sqref="A2:B40">
    <cfRule type="duplicateValues" dxfId="12" priority="9"/>
    <cfRule type="duplicateValues" dxfId="11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B1:G41"/>
  <sheetViews>
    <sheetView topLeftCell="C27" zoomScale="160" zoomScaleNormal="160" workbookViewId="0">
      <selection activeCell="D26" sqref="D26:F26"/>
    </sheetView>
  </sheetViews>
  <sheetFormatPr defaultRowHeight="14.4" x14ac:dyDescent="0.3"/>
  <cols>
    <col min="3" max="3" width="9.44140625" customWidth="1"/>
    <col min="7" max="7" width="30.33203125" customWidth="1"/>
  </cols>
  <sheetData>
    <row r="1" spans="2:7" x14ac:dyDescent="0.3">
      <c r="B1" s="1" t="s">
        <v>117</v>
      </c>
      <c r="C1" s="1" t="s">
        <v>0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2:7" x14ac:dyDescent="0.3">
      <c r="C2">
        <v>101</v>
      </c>
      <c r="D2">
        <v>1</v>
      </c>
      <c r="E2">
        <v>12.5</v>
      </c>
      <c r="F2" t="s">
        <v>31</v>
      </c>
      <c r="G2" t="s">
        <v>32</v>
      </c>
    </row>
    <row r="3" spans="2:7" x14ac:dyDescent="0.3">
      <c r="C3">
        <v>102</v>
      </c>
      <c r="D3">
        <v>200</v>
      </c>
      <c r="E3">
        <v>954.8</v>
      </c>
      <c r="F3" t="s">
        <v>33</v>
      </c>
      <c r="G3" t="s">
        <v>34</v>
      </c>
    </row>
    <row r="4" spans="2:7" x14ac:dyDescent="0.3">
      <c r="C4">
        <v>103</v>
      </c>
      <c r="D4">
        <v>165</v>
      </c>
      <c r="E4">
        <v>644.79999999999995</v>
      </c>
      <c r="F4" t="s">
        <v>33</v>
      </c>
      <c r="G4" t="s">
        <v>34</v>
      </c>
    </row>
    <row r="5" spans="2:7" x14ac:dyDescent="0.3">
      <c r="C5">
        <v>104</v>
      </c>
      <c r="D5">
        <v>180</v>
      </c>
      <c r="E5">
        <v>854</v>
      </c>
      <c r="F5" t="s">
        <v>33</v>
      </c>
      <c r="G5" t="s">
        <v>34</v>
      </c>
    </row>
    <row r="6" spans="2:7" x14ac:dyDescent="0.3">
      <c r="C6">
        <v>105</v>
      </c>
      <c r="D6">
        <v>250</v>
      </c>
      <c r="E6">
        <v>670</v>
      </c>
      <c r="F6" t="s">
        <v>33</v>
      </c>
      <c r="G6" t="s">
        <v>34</v>
      </c>
    </row>
    <row r="7" spans="2:7" x14ac:dyDescent="0.3">
      <c r="C7">
        <v>107</v>
      </c>
      <c r="D7">
        <v>400</v>
      </c>
      <c r="E7">
        <v>2000</v>
      </c>
      <c r="F7" t="s">
        <v>33</v>
      </c>
      <c r="G7" t="s">
        <v>32</v>
      </c>
    </row>
    <row r="8" spans="2:7" x14ac:dyDescent="0.3">
      <c r="C8">
        <v>108</v>
      </c>
      <c r="D8">
        <v>550</v>
      </c>
      <c r="E8">
        <v>4000</v>
      </c>
      <c r="F8" t="s">
        <v>33</v>
      </c>
      <c r="G8" t="s">
        <v>32</v>
      </c>
    </row>
    <row r="9" spans="2:7" x14ac:dyDescent="0.3">
      <c r="C9">
        <v>109</v>
      </c>
      <c r="D9">
        <v>390</v>
      </c>
      <c r="E9">
        <v>1360</v>
      </c>
      <c r="F9" t="s">
        <v>33</v>
      </c>
      <c r="G9" t="s">
        <v>32</v>
      </c>
    </row>
    <row r="10" spans="2:7" x14ac:dyDescent="0.3">
      <c r="C10">
        <v>110</v>
      </c>
      <c r="D10">
        <v>1.4</v>
      </c>
      <c r="E10">
        <v>3.5</v>
      </c>
      <c r="F10" t="s">
        <v>31</v>
      </c>
      <c r="G10" t="s">
        <v>32</v>
      </c>
    </row>
    <row r="11" spans="2:7" x14ac:dyDescent="0.3">
      <c r="C11">
        <v>111</v>
      </c>
      <c r="D11">
        <v>25</v>
      </c>
      <c r="E11">
        <v>73.3</v>
      </c>
      <c r="F11" t="s">
        <v>33</v>
      </c>
      <c r="G11" t="s">
        <v>34</v>
      </c>
    </row>
    <row r="12" spans="2:7" x14ac:dyDescent="0.3">
      <c r="C12">
        <v>113</v>
      </c>
      <c r="D12">
        <v>165</v>
      </c>
      <c r="E12">
        <v>701.8</v>
      </c>
      <c r="F12" t="s">
        <v>33</v>
      </c>
      <c r="G12" t="s">
        <v>34</v>
      </c>
    </row>
    <row r="13" spans="2:7" x14ac:dyDescent="0.3">
      <c r="C13">
        <v>114</v>
      </c>
      <c r="D13">
        <v>205</v>
      </c>
      <c r="E13">
        <v>365.3</v>
      </c>
      <c r="F13" t="s">
        <v>33</v>
      </c>
      <c r="G13" t="s">
        <v>34</v>
      </c>
    </row>
    <row r="14" spans="2:7" x14ac:dyDescent="0.3">
      <c r="C14">
        <v>115</v>
      </c>
      <c r="D14">
        <v>55</v>
      </c>
      <c r="E14">
        <v>307.10000000000002</v>
      </c>
      <c r="F14" t="s">
        <v>33</v>
      </c>
      <c r="G14" t="s">
        <v>34</v>
      </c>
    </row>
    <row r="15" spans="2:7" x14ac:dyDescent="0.3">
      <c r="C15">
        <v>116</v>
      </c>
      <c r="D15">
        <v>103</v>
      </c>
      <c r="E15">
        <v>460.5</v>
      </c>
      <c r="F15" t="s">
        <v>33</v>
      </c>
      <c r="G15" t="s">
        <v>34</v>
      </c>
    </row>
    <row r="16" spans="2:7" x14ac:dyDescent="0.3">
      <c r="C16">
        <v>117</v>
      </c>
      <c r="D16">
        <v>200</v>
      </c>
      <c r="E16">
        <v>2202</v>
      </c>
      <c r="F16" t="s">
        <v>33</v>
      </c>
      <c r="G16" t="s">
        <v>34</v>
      </c>
    </row>
    <row r="17" spans="3:7" x14ac:dyDescent="0.3">
      <c r="C17">
        <v>118</v>
      </c>
      <c r="D17">
        <v>3.18</v>
      </c>
      <c r="E17">
        <v>3.3</v>
      </c>
      <c r="F17" t="s">
        <v>33</v>
      </c>
      <c r="G17" t="s">
        <v>34</v>
      </c>
    </row>
    <row r="18" spans="3:7" x14ac:dyDescent="0.3">
      <c r="C18">
        <v>119</v>
      </c>
      <c r="D18">
        <v>237</v>
      </c>
      <c r="E18">
        <v>2847</v>
      </c>
      <c r="F18" t="s">
        <v>33</v>
      </c>
      <c r="G18" t="s">
        <v>34</v>
      </c>
    </row>
    <row r="19" spans="3:7" x14ac:dyDescent="0.3">
      <c r="C19">
        <v>120</v>
      </c>
      <c r="D19">
        <v>7.2</v>
      </c>
      <c r="E19">
        <v>291</v>
      </c>
      <c r="F19" t="s">
        <v>33</v>
      </c>
      <c r="G19" t="s">
        <v>34</v>
      </c>
    </row>
    <row r="20" spans="3:7" x14ac:dyDescent="0.3">
      <c r="C20">
        <v>121</v>
      </c>
      <c r="D20">
        <v>185</v>
      </c>
      <c r="E20">
        <v>1006</v>
      </c>
      <c r="F20" t="s">
        <v>33</v>
      </c>
      <c r="G20" t="s">
        <v>34</v>
      </c>
    </row>
    <row r="21" spans="3:7" x14ac:dyDescent="0.3">
      <c r="C21">
        <v>122</v>
      </c>
      <c r="D21">
        <v>22</v>
      </c>
      <c r="E21">
        <v>322.2</v>
      </c>
      <c r="F21" t="s">
        <v>33</v>
      </c>
      <c r="G21" t="s">
        <v>34</v>
      </c>
    </row>
    <row r="22" spans="3:7" x14ac:dyDescent="0.3">
      <c r="C22">
        <v>123</v>
      </c>
      <c r="D22">
        <v>63</v>
      </c>
      <c r="E22">
        <v>1046</v>
      </c>
      <c r="F22" t="s">
        <v>33</v>
      </c>
      <c r="G22" t="s">
        <v>34</v>
      </c>
    </row>
    <row r="23" spans="3:7" x14ac:dyDescent="0.3">
      <c r="C23">
        <v>124</v>
      </c>
      <c r="D23">
        <v>15.5</v>
      </c>
      <c r="E23">
        <v>263.10000000000002</v>
      </c>
      <c r="F23" t="s">
        <v>33</v>
      </c>
      <c r="G23" t="s">
        <v>34</v>
      </c>
    </row>
    <row r="24" spans="3:7" x14ac:dyDescent="0.3">
      <c r="C24">
        <v>125</v>
      </c>
      <c r="D24">
        <v>400</v>
      </c>
      <c r="E24">
        <v>2798</v>
      </c>
      <c r="F24" t="s">
        <v>33</v>
      </c>
      <c r="G24" t="s">
        <v>34</v>
      </c>
    </row>
    <row r="25" spans="3:7" x14ac:dyDescent="0.3">
      <c r="C25">
        <v>126</v>
      </c>
      <c r="D25">
        <v>400</v>
      </c>
      <c r="E25">
        <v>2048</v>
      </c>
      <c r="F25" t="s">
        <v>33</v>
      </c>
      <c r="G25" t="s">
        <v>34</v>
      </c>
    </row>
    <row r="26" spans="3:7" x14ac:dyDescent="0.3">
      <c r="C26">
        <v>127</v>
      </c>
      <c r="D26">
        <v>70</v>
      </c>
      <c r="E26">
        <v>100</v>
      </c>
      <c r="F26" t="s">
        <v>33</v>
      </c>
      <c r="G26" t="s">
        <v>32</v>
      </c>
    </row>
    <row r="27" spans="3:7" x14ac:dyDescent="0.3">
      <c r="C27">
        <v>128</v>
      </c>
      <c r="D27">
        <v>120</v>
      </c>
      <c r="E27">
        <v>1350</v>
      </c>
      <c r="F27" t="s">
        <v>33</v>
      </c>
      <c r="G27" t="s">
        <v>32</v>
      </c>
    </row>
    <row r="28" spans="3:7" x14ac:dyDescent="0.3">
      <c r="C28">
        <v>129</v>
      </c>
      <c r="D28">
        <v>100</v>
      </c>
      <c r="E28">
        <v>410</v>
      </c>
      <c r="F28" t="s">
        <v>33</v>
      </c>
      <c r="G28" t="s">
        <v>32</v>
      </c>
    </row>
    <row r="29" spans="3:7" x14ac:dyDescent="0.3">
      <c r="C29">
        <v>130</v>
      </c>
      <c r="D29">
        <v>850</v>
      </c>
      <c r="E29">
        <v>8540</v>
      </c>
      <c r="F29" t="s">
        <v>33</v>
      </c>
      <c r="G29" t="s">
        <v>32</v>
      </c>
    </row>
    <row r="30" spans="3:7" x14ac:dyDescent="0.3">
      <c r="C30">
        <v>131</v>
      </c>
      <c r="D30">
        <v>1</v>
      </c>
      <c r="E30">
        <v>5.9</v>
      </c>
      <c r="F30" t="s">
        <v>31</v>
      </c>
      <c r="G30" t="s">
        <v>32</v>
      </c>
    </row>
    <row r="31" spans="3:7" x14ac:dyDescent="0.3">
      <c r="C31">
        <v>132</v>
      </c>
      <c r="D31">
        <v>2</v>
      </c>
      <c r="E31">
        <v>3.6</v>
      </c>
      <c r="F31" t="s">
        <v>31</v>
      </c>
      <c r="G31" t="s">
        <v>32</v>
      </c>
    </row>
    <row r="32" spans="3:7" x14ac:dyDescent="0.3">
      <c r="C32">
        <v>133</v>
      </c>
      <c r="D32">
        <v>5.5</v>
      </c>
      <c r="E32">
        <v>12</v>
      </c>
      <c r="F32" t="s">
        <v>31</v>
      </c>
      <c r="G32" t="s">
        <v>32</v>
      </c>
    </row>
    <row r="33" spans="3:7" x14ac:dyDescent="0.3">
      <c r="C33">
        <v>134</v>
      </c>
      <c r="D33">
        <v>1.8</v>
      </c>
      <c r="E33">
        <v>6.5</v>
      </c>
      <c r="F33" t="s">
        <v>31</v>
      </c>
      <c r="G33" t="s">
        <v>32</v>
      </c>
    </row>
    <row r="34" spans="3:7" x14ac:dyDescent="0.3">
      <c r="C34">
        <v>135</v>
      </c>
      <c r="D34">
        <v>250</v>
      </c>
      <c r="E34">
        <v>3409</v>
      </c>
      <c r="F34" t="s">
        <v>33</v>
      </c>
      <c r="G34" t="s">
        <v>32</v>
      </c>
    </row>
    <row r="35" spans="3:7" x14ac:dyDescent="0.3">
      <c r="C35">
        <v>136</v>
      </c>
      <c r="D35">
        <v>900</v>
      </c>
      <c r="E35">
        <v>11690</v>
      </c>
      <c r="F35" t="s">
        <v>33</v>
      </c>
      <c r="G35" t="s">
        <v>32</v>
      </c>
    </row>
    <row r="36" spans="3:7" x14ac:dyDescent="0.3">
      <c r="C36">
        <v>137</v>
      </c>
      <c r="D36">
        <v>216.7</v>
      </c>
      <c r="E36">
        <v>370.6</v>
      </c>
      <c r="F36" t="s">
        <v>33</v>
      </c>
      <c r="G36" t="s">
        <v>34</v>
      </c>
    </row>
    <row r="37" spans="3:7" x14ac:dyDescent="0.3">
      <c r="C37">
        <v>138</v>
      </c>
      <c r="D37">
        <v>177</v>
      </c>
      <c r="E37">
        <v>714.4</v>
      </c>
      <c r="F37" t="s">
        <v>33</v>
      </c>
      <c r="G37" t="s">
        <v>34</v>
      </c>
    </row>
    <row r="38" spans="3:7" x14ac:dyDescent="0.3">
      <c r="C38">
        <v>139</v>
      </c>
      <c r="D38">
        <v>1.8</v>
      </c>
      <c r="E38">
        <v>3.1</v>
      </c>
      <c r="F38" t="s">
        <v>31</v>
      </c>
      <c r="G38" t="s">
        <v>32</v>
      </c>
    </row>
    <row r="39" spans="3:7" x14ac:dyDescent="0.3">
      <c r="C39">
        <v>140</v>
      </c>
      <c r="D39">
        <v>500</v>
      </c>
      <c r="E39">
        <v>950</v>
      </c>
      <c r="F39" t="s">
        <v>33</v>
      </c>
      <c r="G39" t="s">
        <v>32</v>
      </c>
    </row>
    <row r="40" spans="3:7" x14ac:dyDescent="0.3">
      <c r="C40">
        <v>406</v>
      </c>
      <c r="D40">
        <v>30</v>
      </c>
      <c r="E40">
        <v>350</v>
      </c>
      <c r="F40" t="s">
        <v>33</v>
      </c>
      <c r="G40" t="s">
        <v>32</v>
      </c>
    </row>
    <row r="41" spans="3:7" x14ac:dyDescent="0.3">
      <c r="C41">
        <v>412</v>
      </c>
      <c r="D41">
        <v>160</v>
      </c>
      <c r="E41">
        <v>836.8</v>
      </c>
      <c r="F41" t="s">
        <v>33</v>
      </c>
      <c r="G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G68"/>
  <sheetViews>
    <sheetView zoomScale="160" zoomScaleNormal="160" workbookViewId="0">
      <selection activeCell="E10" sqref="E10"/>
    </sheetView>
  </sheetViews>
  <sheetFormatPr defaultRowHeight="14.4" x14ac:dyDescent="0.3"/>
  <cols>
    <col min="2" max="2" width="26.44140625" customWidth="1"/>
    <col min="3" max="3" width="10.88671875" customWidth="1"/>
    <col min="5" max="5" width="22.109375" customWidth="1"/>
  </cols>
  <sheetData>
    <row r="1" spans="1:7" x14ac:dyDescent="0.3">
      <c r="A1" s="2" t="s">
        <v>35</v>
      </c>
      <c r="B1" s="2" t="s">
        <v>36</v>
      </c>
      <c r="C1" s="2" t="s">
        <v>37</v>
      </c>
    </row>
    <row r="2" spans="1:7" x14ac:dyDescent="0.3">
      <c r="A2">
        <v>50</v>
      </c>
      <c r="B2" t="s">
        <v>38</v>
      </c>
      <c r="C2">
        <v>1986</v>
      </c>
    </row>
    <row r="3" spans="1:7" x14ac:dyDescent="0.3">
      <c r="A3">
        <v>51</v>
      </c>
      <c r="B3" t="s">
        <v>39</v>
      </c>
      <c r="C3">
        <v>1959</v>
      </c>
    </row>
    <row r="4" spans="1:7" x14ac:dyDescent="0.3">
      <c r="A4">
        <v>52</v>
      </c>
      <c r="B4" t="s">
        <v>40</v>
      </c>
      <c r="C4">
        <v>1976</v>
      </c>
    </row>
    <row r="5" spans="1:7" x14ac:dyDescent="0.3">
      <c r="A5">
        <v>53</v>
      </c>
      <c r="B5" t="s">
        <v>41</v>
      </c>
      <c r="C5">
        <v>1989</v>
      </c>
      <c r="E5">
        <f>MATCH("Kajol",actors[name],)</f>
        <v>11</v>
      </c>
    </row>
    <row r="6" spans="1:7" x14ac:dyDescent="0.3">
      <c r="A6">
        <v>54</v>
      </c>
      <c r="B6" t="s">
        <v>42</v>
      </c>
      <c r="C6">
        <v>1983</v>
      </c>
    </row>
    <row r="7" spans="1:7" x14ac:dyDescent="0.3">
      <c r="A7">
        <v>55</v>
      </c>
      <c r="B7" t="s">
        <v>43</v>
      </c>
      <c r="C7">
        <v>1981</v>
      </c>
      <c r="E7">
        <f>MATCH("birth_year",actors[#Headers],0)</f>
        <v>3</v>
      </c>
    </row>
    <row r="8" spans="1:7" x14ac:dyDescent="0.3">
      <c r="A8">
        <v>56</v>
      </c>
      <c r="B8" t="s">
        <v>44</v>
      </c>
      <c r="C8">
        <v>1981</v>
      </c>
    </row>
    <row r="9" spans="1:7" x14ac:dyDescent="0.3">
      <c r="A9">
        <v>57</v>
      </c>
      <c r="B9" t="s">
        <v>45</v>
      </c>
      <c r="C9">
        <v>1942</v>
      </c>
      <c r="E9" t="str">
        <f>actors[[#Headers],[birth_year]]</f>
        <v>birth_year</v>
      </c>
    </row>
    <row r="10" spans="1:7" x14ac:dyDescent="0.3">
      <c r="A10">
        <v>58</v>
      </c>
      <c r="B10" t="s">
        <v>46</v>
      </c>
      <c r="C10">
        <v>1948</v>
      </c>
      <c r="E10" t="str" cm="1">
        <f t="array" ref="E10:G10">actors[#Headers]</f>
        <v>actor_id</v>
      </c>
      <c r="F10" t="str">
        <v>name</v>
      </c>
      <c r="G10" t="str">
        <v>birth_year</v>
      </c>
    </row>
    <row r="11" spans="1:7" x14ac:dyDescent="0.3">
      <c r="A11">
        <v>59</v>
      </c>
      <c r="B11" t="s">
        <v>47</v>
      </c>
      <c r="C11">
        <v>1965</v>
      </c>
    </row>
    <row r="12" spans="1:7" x14ac:dyDescent="0.3">
      <c r="A12">
        <v>60</v>
      </c>
      <c r="B12" t="s">
        <v>48</v>
      </c>
      <c r="C12">
        <v>1974</v>
      </c>
    </row>
    <row r="13" spans="1:7" x14ac:dyDescent="0.3">
      <c r="A13">
        <v>61</v>
      </c>
      <c r="B13" t="s">
        <v>49</v>
      </c>
      <c r="C13">
        <v>1965</v>
      </c>
    </row>
    <row r="14" spans="1:7" x14ac:dyDescent="0.3">
      <c r="A14">
        <v>62</v>
      </c>
      <c r="B14" t="s">
        <v>50</v>
      </c>
      <c r="C14">
        <v>1970</v>
      </c>
    </row>
    <row r="15" spans="1:7" x14ac:dyDescent="0.3">
      <c r="A15">
        <v>63</v>
      </c>
      <c r="B15" t="s">
        <v>51</v>
      </c>
      <c r="C15">
        <v>1979</v>
      </c>
    </row>
    <row r="16" spans="1:7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BB25-744C-45BE-8F92-9A418CFCADCB}">
  <dimension ref="A1:D6"/>
  <sheetViews>
    <sheetView zoomScale="295" zoomScaleNormal="295" workbookViewId="0">
      <selection activeCell="E2" sqref="E2"/>
    </sheetView>
  </sheetViews>
  <sheetFormatPr defaultRowHeight="14.4" x14ac:dyDescent="0.3"/>
  <cols>
    <col min="1" max="1" width="11.5546875" customWidth="1"/>
    <col min="4" max="4" width="23.88671875" customWidth="1"/>
  </cols>
  <sheetData>
    <row r="1" spans="1:4" x14ac:dyDescent="0.3">
      <c r="A1" s="3" t="s">
        <v>158</v>
      </c>
      <c r="B1" s="3" t="s">
        <v>159</v>
      </c>
    </row>
    <row r="2" spans="1:4" x14ac:dyDescent="0.3">
      <c r="A2" t="s">
        <v>160</v>
      </c>
      <c r="B2">
        <v>20</v>
      </c>
    </row>
    <row r="3" spans="1:4" x14ac:dyDescent="0.3">
      <c r="A3" t="s">
        <v>161</v>
      </c>
      <c r="B3">
        <v>15</v>
      </c>
    </row>
    <row r="4" spans="1:4" x14ac:dyDescent="0.3">
      <c r="A4" t="s">
        <v>162</v>
      </c>
      <c r="B4">
        <v>13</v>
      </c>
    </row>
    <row r="5" spans="1:4" x14ac:dyDescent="0.3">
      <c r="A5" t="s">
        <v>163</v>
      </c>
      <c r="B5">
        <v>7</v>
      </c>
    </row>
    <row r="6" spans="1:4" x14ac:dyDescent="0.3">
      <c r="D6">
        <f>MATCH("revenue", Financials[#Headers],0)</f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Rochak Bhusal</cp:lastModifiedBy>
  <dcterms:created xsi:type="dcterms:W3CDTF">2015-06-05T18:17:20Z</dcterms:created>
  <dcterms:modified xsi:type="dcterms:W3CDTF">2024-10-26T11:40:39Z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