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ode basics\excel\task\"/>
    </mc:Choice>
  </mc:AlternateContent>
  <xr:revisionPtr revIDLastSave="0" documentId="13_ncr:1_{588ACA60-A5E6-400C-87EB-AE8F5997D9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come, expense track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5" i="1" l="1"/>
  <c r="K35" i="1"/>
  <c r="J35" i="1"/>
  <c r="I35" i="1"/>
  <c r="H35" i="1"/>
  <c r="F35" i="1"/>
  <c r="E35" i="1"/>
  <c r="D35" i="1"/>
  <c r="C35" i="1"/>
  <c r="B35" i="1"/>
  <c r="K33" i="1"/>
  <c r="J33" i="1"/>
  <c r="I33" i="1"/>
  <c r="H33" i="1"/>
  <c r="G33" i="1"/>
  <c r="F33" i="1"/>
  <c r="E33" i="1"/>
  <c r="D33" i="1"/>
  <c r="C33" i="1"/>
  <c r="B33" i="1"/>
  <c r="N19" i="1"/>
  <c r="N17" i="1"/>
  <c r="N18" i="1"/>
  <c r="N33" i="1" s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K12" i="1"/>
  <c r="J12" i="1"/>
  <c r="I12" i="1"/>
  <c r="H12" i="1"/>
  <c r="G12" i="1"/>
  <c r="G35" i="1" s="1"/>
  <c r="F12" i="1"/>
  <c r="E12" i="1"/>
  <c r="D12" i="1"/>
  <c r="C12" i="1"/>
  <c r="B12" i="1"/>
  <c r="N8" i="1"/>
  <c r="N9" i="1"/>
  <c r="N10" i="1"/>
  <c r="N11" i="1"/>
  <c r="N7" i="1"/>
  <c r="N12" i="1" l="1"/>
</calcChain>
</file>

<file path=xl/sharedStrings.xml><?xml version="1.0" encoding="utf-8"?>
<sst xmlns="http://schemas.openxmlformats.org/spreadsheetml/2006/main" count="56" uniqueCount="42">
  <si>
    <t>MY PERSONAL INCOME AND EXPENSE TRACKER</t>
  </si>
  <si>
    <t>INCOME</t>
  </si>
  <si>
    <t>Item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</si>
  <si>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</si>
  <si>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</si>
  <si>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</si>
  <si>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</si>
  <si>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</si>
  <si>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</si>
  <si>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</si>
  <si>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</si>
  <si>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</si>
  <si>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</si>
  <si>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</si>
  <si>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</si>
  <si>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</si>
  <si>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>Monthly Savings Target                     40000</t>
  </si>
  <si>
    <t>Salary</t>
  </si>
  <si>
    <t>Rental income</t>
  </si>
  <si>
    <t>Freelancing</t>
  </si>
  <si>
    <t>Dividend, Stock Gair</t>
  </si>
  <si>
    <t>Insurance</t>
  </si>
  <si>
    <t>Expenses</t>
  </si>
  <si>
    <t>Housing</t>
  </si>
  <si>
    <t>Mortgage or Rent</t>
  </si>
  <si>
    <t xml:space="preserve">Phone </t>
  </si>
  <si>
    <t>Internet</t>
  </si>
  <si>
    <t>Electricity</t>
  </si>
  <si>
    <t>Water</t>
  </si>
  <si>
    <t>Utilities</t>
  </si>
  <si>
    <t>Food</t>
  </si>
  <si>
    <t>Groceries</t>
  </si>
  <si>
    <t>Dining Out</t>
  </si>
  <si>
    <t>Transportation</t>
  </si>
  <si>
    <t>Indrive</t>
  </si>
  <si>
    <t>Taxi</t>
  </si>
  <si>
    <t>Medical Bills</t>
  </si>
  <si>
    <t>Dialysis</t>
  </si>
  <si>
    <t>Medicinal examination + OPD</t>
  </si>
  <si>
    <t>Savings/Deficit</t>
  </si>
  <si>
    <t>Total Income</t>
  </si>
  <si>
    <t>Total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</si>
</sst>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NPR]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22"/>
      <color theme="1"/>
      <name val="Arial Rounded MT Bold"/>
      <family val="2"/>
    </font>
    <font>
      <sz val="8"/>
      <name val="Calibri"/>
      <family val="2"/>
      <scheme val="minor"/>
    </font>
    <font>
      <b/>
      <sz val="11"/>
      <color theme="1"/>
      <name val="Cascadia Code"/>
      <family val="3"/>
    </font>
    <font>
      <sz val="11"/>
      <color theme="1"/>
      <name val="Cascadia Code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2" fillId="5" borderId="1" xfId="0" applyFont="1" applyFill="1" applyBorder="1"/>
    <xf numFmtId="43" fontId="0" fillId="0" borderId="0" xfId="2" applyNumberFormat="1" applyFont="1"/>
    <xf numFmtId="43" fontId="0" fillId="0" borderId="0" xfId="1" applyFont="1"/>
    <xf numFmtId="43" fontId="0" fillId="6" borderId="0" xfId="1" applyFont="1" applyFill="1"/>
    <xf numFmtId="43" fontId="7" fillId="6" borderId="2" xfId="1" applyFont="1" applyFill="1" applyBorder="1" applyAlignment="1">
      <alignment horizontal="left" vertical="center"/>
    </xf>
    <xf numFmtId="43" fontId="3" fillId="6" borderId="2" xfId="1" applyFont="1" applyFill="1" applyBorder="1" applyAlignment="1">
      <alignment horizontal="center"/>
    </xf>
    <xf numFmtId="43" fontId="7" fillId="6" borderId="0" xfId="1" applyFont="1" applyFill="1"/>
    <xf numFmtId="43" fontId="0" fillId="0" borderId="0" xfId="0" applyNumberFormat="1"/>
    <xf numFmtId="0" fontId="0" fillId="3" borderId="0" xfId="0" applyFill="1"/>
    <xf numFmtId="0" fontId="8" fillId="3" borderId="0" xfId="0" applyFont="1" applyFill="1"/>
    <xf numFmtId="43" fontId="0" fillId="3" borderId="0" xfId="0" applyNumberFormat="1" applyFill="1"/>
    <xf numFmtId="0" fontId="4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42">
    <dxf>
      <font>
        <color rgb="FF9C0006"/>
      </font>
      <fill>
        <patternFill>
          <bgColor rgb="FFFFC7CE"/>
        </patternFill>
      </fill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numFmt numFmtId="35" formatCode="_(* #,##0.00_);_(* \(#,##0.00\);_(* &quot;-&quot;??_);_(@_)"/>
    </dxf>
    <dxf>
      <numFmt numFmtId="164" formatCode="[$NPR]\ #,##0.00"/>
    </dxf>
    <dxf>
      <numFmt numFmtId="164" formatCode="[$NPR]\ #,##0.00"/>
    </dxf>
  </dxfs>
  <tableStyles count="0" defaultTableStyle="TableStyleMedium2" defaultPivotStyle="PivotStyleLight16"/>
  <colors>
    <mruColors>
      <color rgb="FFCAAE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5595C5-5C75-4355-A9C8-1D4B4E45080C}" name="myIncome" displayName="myIncome" ref="A6:N12" totalsRowCount="1" dataDxfId="41">
  <autoFilter ref="A6:N11" xr:uid="{285595C5-5C75-4355-A9C8-1D4B4E45080C}"/>
  <tableColumns count="14">
    <tableColumn id="1" xr3:uid="{08195220-CF22-46EF-BE72-7AEF8660CB29}" name="Item" totalsRowLabel="Total Income" dataDxfId="40"/>
    <tableColumn id="2" xr3:uid="{23C71711-5E63-4D83-AE57-EBDAF2F15EB7}" name="Jan" totalsRowFunction="sum" dataDxfId="39" totalsRowDxfId="38" dataCellStyle="Currency" totalsRowCellStyle="Currency"/>
    <tableColumn id="3" xr3:uid="{6688E036-67DE-4917-899A-704AF5CB1FC1}" name="Feb" totalsRowFunction="sum" dataDxfId="37" totalsRowDxfId="36" dataCellStyle="Currency" totalsRowCellStyle="Currency"/>
    <tableColumn id="4" xr3:uid="{51FE5EA6-33C5-4091-B5A7-030A74C7A9C5}" name="Mar" totalsRowFunction="sum" dataDxfId="35" totalsRowDxfId="34" dataCellStyle="Currency" totalsRowCellStyle="Currency"/>
    <tableColumn id="5" xr3:uid="{AEC68732-923F-4660-A972-06426A5F97E5}" name="Apr" totalsRowFunction="sum" dataDxfId="33" totalsRowDxfId="32" dataCellStyle="Currency" totalsRowCellStyle="Currency"/>
    <tableColumn id="6" xr3:uid="{DB6B51A7-6D4E-4E22-BBBF-9F3C804DDB84}" name="May" totalsRowFunction="sum" dataDxfId="31" totalsRowDxfId="30" dataCellStyle="Currency" totalsRowCellStyle="Currency"/>
    <tableColumn id="7" xr3:uid="{67F8DB5F-77B5-42F7-BA83-F2EE720D9884}" name="Jun" totalsRowFunction="sum" dataDxfId="29" totalsRowDxfId="28" dataCellStyle="Currency" totalsRowCellStyle="Currency"/>
    <tableColumn id="8" xr3:uid="{B9C64FDE-E694-4105-9721-A8101665D308}" name="Jul" totalsRowFunction="sum" dataDxfId="27" totalsRowDxfId="26" dataCellStyle="Currency" totalsRowCellStyle="Currency"/>
    <tableColumn id="9" xr3:uid="{9F8F6A34-7D1F-4CF3-AFC1-032B72F2D2B5}" name="Aug" totalsRowFunction="sum" dataDxfId="25" totalsRowDxfId="24" dataCellStyle="Currency" totalsRowCellStyle="Currency"/>
    <tableColumn id="10" xr3:uid="{9A143BC3-2042-4D64-B818-456CCE722028}" name="Sep" totalsRowFunction="sum" dataDxfId="23" totalsRowDxfId="22" dataCellStyle="Currency" totalsRowCellStyle="Currency"/>
    <tableColumn id="11" xr3:uid="{8A21AA5B-4D81-4D6B-AB34-3E2B28B6146A}" name="Oct" totalsRowFunction="sum" dataDxfId="21" totalsRowDxfId="20" dataCellStyle="Currency" totalsRowCellStyle="Currency"/>
    <tableColumn id="12" xr3:uid="{C1722F8C-C302-460E-A725-ED6FE2FBABB6}" name="Nov" dataDxfId="19" totalsRowDxfId="18" dataCellStyle="Currency" totalsRowCellStyle="Currency"/>
    <tableColumn id="13" xr3:uid="{4BBFA771-A4A3-44EA-8348-54DB0D5A0FEE}" name="Dec" dataDxfId="17" totalsRowDxfId="16" dataCellStyle="Currency" totalsRowCellStyle="Currency"/>
    <tableColumn id="14" xr3:uid="{18E4A324-DEA0-4631-B6B4-FFA1F63BEB7C}" name="Year to Date" totalsRowFunction="sum" dataDxfId="15" totalsRowDxfId="14" dataCellStyle="Currency" totalsRowCellStyle="Currency">
      <calculatedColumnFormula>SUM(myIncome[[#This Row],[Jan]:[Oct]])</calculatedColumnFormula>
    </tableColumn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F8B57F-EFB9-4E89-8DBB-574563B0A21E}" name="myExpenses" displayName="myExpenses" ref="A16:N33" totalsRowCount="1" headerRowDxfId="13" headerRowBorderDxfId="12" dataCellStyle="Comma">
  <autoFilter ref="A16:N32" xr:uid="{10F8B57F-EFB9-4E89-8DBB-574563B0A21E}"/>
  <tableColumns count="14">
    <tableColumn id="1" xr3:uid="{4DA6E8E2-A1D6-4DF0-ADA9-9904C2531913}" name="Item" totalsRowLabel="Total Expenses" dataCellStyle="Comma"/>
    <tableColumn id="2" xr3:uid="{1B961E48-B3A2-4D69-B76B-224B6A84878D}" name="Jan" totalsRowFunction="sum" totalsRowDxfId="11" dataCellStyle="Comma"/>
    <tableColumn id="3" xr3:uid="{78AF5021-AB8C-452C-93EF-CD451021ED41}" name="Feb" totalsRowFunction="sum" totalsRowDxfId="10" dataCellStyle="Comma"/>
    <tableColumn id="4" xr3:uid="{B46FDFF6-F5C3-41BF-BCEA-AE31E2E684A7}" name="Mar" totalsRowFunction="sum" totalsRowDxfId="9" dataCellStyle="Comma"/>
    <tableColumn id="5" xr3:uid="{381BBB0D-D6A3-4F4B-B3F8-47B6CC15A016}" name="Apr" totalsRowFunction="sum" totalsRowDxfId="8" dataCellStyle="Comma"/>
    <tableColumn id="6" xr3:uid="{18F54C0E-E5C7-45B3-B2DE-0F79595FB0D9}" name="May" totalsRowFunction="sum" totalsRowDxfId="7" dataCellStyle="Comma"/>
    <tableColumn id="7" xr3:uid="{94D9536D-95A1-4C02-AC95-4458B1CDD73F}" name="Jun" totalsRowFunction="sum" totalsRowDxfId="6" dataCellStyle="Comma"/>
    <tableColumn id="8" xr3:uid="{DE56006F-CFB5-43DB-AD3E-9817997A836E}" name="Jul" totalsRowFunction="sum" totalsRowDxfId="5" dataCellStyle="Comma"/>
    <tableColumn id="9" xr3:uid="{CF0F2C24-3C43-4D03-B535-55E73FF3BEF3}" name="Aug" totalsRowFunction="sum" totalsRowDxfId="4" dataCellStyle="Comma"/>
    <tableColumn id="10" xr3:uid="{89365E33-EF00-40CE-8A8B-66D5AD20A9AF}" name="Sep" totalsRowFunction="sum" totalsRowDxfId="3" dataCellStyle="Comma"/>
    <tableColumn id="11" xr3:uid="{5B24D321-7C32-4804-867C-C7F1ACF5A005}" name="Oct" totalsRowFunction="sum" totalsRowDxfId="2" dataCellStyle="Comma"/>
    <tableColumn id="12" xr3:uid="{0AE08FBF-4DA1-44D9-8ADE-4F9B61E03E17}" name="Nov" dataCellStyle="Comma"/>
    <tableColumn id="13" xr3:uid="{D95AA623-FFAB-47C9-BE19-7AA16829D2AD}" name="Dec" dataCellStyle="Comma"/>
    <tableColumn id="14" xr3:uid="{DA5B22BE-B142-4C07-84DA-74B83F726E3B}" name="Year to Date" totalsRowFunction="sum" totalsRowDxfId="1" dataCellStyle="Comma">
      <calculatedColumnFormula>SUM(myExpenses[[#This Row],[Jan]:[Dec]])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zoomScale="71" zoomScaleNormal="71" workbookViewId="0">
      <selection sqref="A1:N2"/>
    </sheetView>
  </sheetViews>
  <sheetFormatPr defaultRowHeight="14.4" x14ac:dyDescent="0.3"/>
  <cols>
    <col min="1" max="1" width="29.21875" customWidth="1"/>
    <col min="2" max="2" width="17.5546875" customWidth="1"/>
    <col min="3" max="4" width="14.5546875" bestFit="1" customWidth="1"/>
    <col min="5" max="5" width="16.44140625" customWidth="1"/>
    <col min="6" max="6" width="15.5546875" bestFit="1" customWidth="1"/>
    <col min="7" max="7" width="14.5546875" bestFit="1" customWidth="1"/>
    <col min="8" max="8" width="17.21875" bestFit="1" customWidth="1"/>
    <col min="9" max="9" width="14.5546875" bestFit="1" customWidth="1"/>
    <col min="10" max="11" width="15.5546875" bestFit="1" customWidth="1"/>
    <col min="12" max="12" width="11.33203125" customWidth="1"/>
    <col min="13" max="13" width="9" bestFit="1" customWidth="1"/>
    <col min="14" max="14" width="17.88671875" customWidth="1"/>
    <col min="19" max="19" width="9.109375" customWidth="1"/>
  </cols>
  <sheetData>
    <row r="1" spans="1:14" ht="14.4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4.4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3">
      <c r="A3" s="15" t="s">
        <v>16</v>
      </c>
      <c r="B3" s="15"/>
      <c r="C3" s="15"/>
      <c r="D3" s="15"/>
      <c r="E3" s="15"/>
      <c r="F3" s="15"/>
      <c r="G3" s="15"/>
    </row>
    <row r="4" spans="1:14" x14ac:dyDescent="0.3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x14ac:dyDescent="0.3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</row>
    <row r="7" spans="1:14" x14ac:dyDescent="0.3">
      <c r="A7" s="1" t="s">
        <v>17</v>
      </c>
      <c r="B7" s="3">
        <v>60000</v>
      </c>
      <c r="C7" s="3">
        <v>78000</v>
      </c>
      <c r="D7" s="3">
        <v>115000</v>
      </c>
      <c r="E7" s="3">
        <v>75000</v>
      </c>
      <c r="F7" s="3">
        <v>75000</v>
      </c>
      <c r="G7" s="3">
        <v>75000</v>
      </c>
      <c r="H7" s="3">
        <v>95000</v>
      </c>
      <c r="I7" s="3">
        <v>75000</v>
      </c>
      <c r="J7" s="3">
        <v>115000</v>
      </c>
      <c r="K7" s="3">
        <v>135000</v>
      </c>
      <c r="L7" s="3"/>
      <c r="M7" s="3"/>
      <c r="N7" s="3">
        <f>SUM(myIncome[[#This Row],[Jan]:[Oct]])</f>
        <v>898000</v>
      </c>
    </row>
    <row r="8" spans="1:14" x14ac:dyDescent="0.3">
      <c r="A8" s="1" t="s">
        <v>18</v>
      </c>
      <c r="B8" s="3">
        <v>14000</v>
      </c>
      <c r="C8" s="3">
        <v>14000</v>
      </c>
      <c r="D8" s="3">
        <v>0</v>
      </c>
      <c r="E8" s="3">
        <v>15000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  <c r="M8" s="3"/>
      <c r="N8" s="3">
        <f>SUM(myIncome[[#This Row],[Jan]:[Oct]])</f>
        <v>43000</v>
      </c>
    </row>
    <row r="9" spans="1:14" x14ac:dyDescent="0.3">
      <c r="A9" s="1" t="s">
        <v>20</v>
      </c>
      <c r="B9" s="3">
        <v>2000</v>
      </c>
      <c r="C9" s="3">
        <v>600</v>
      </c>
      <c r="D9" s="3">
        <v>1400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  <c r="M9" s="3"/>
      <c r="N9" s="3">
        <f>SUM(myIncome[[#This Row],[Jan]:[Oct]])</f>
        <v>4000</v>
      </c>
    </row>
    <row r="10" spans="1:14" x14ac:dyDescent="0.3">
      <c r="A10" s="1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/>
      <c r="M10" s="3"/>
      <c r="N10" s="3">
        <f>SUM(myIncome[[#This Row],[Jan]:[Oct]])</f>
        <v>0</v>
      </c>
    </row>
    <row r="11" spans="1:14" x14ac:dyDescent="0.3">
      <c r="A11" s="1" t="s">
        <v>21</v>
      </c>
      <c r="B11" s="3">
        <v>35000</v>
      </c>
      <c r="C11" s="3">
        <v>0</v>
      </c>
      <c r="D11" s="3">
        <v>0</v>
      </c>
      <c r="E11" s="3">
        <v>50000</v>
      </c>
      <c r="F11" s="3">
        <v>100000</v>
      </c>
      <c r="G11" s="3">
        <v>60000</v>
      </c>
      <c r="H11" s="3">
        <v>3000000</v>
      </c>
      <c r="I11" s="3">
        <v>0</v>
      </c>
      <c r="J11" s="3">
        <v>0</v>
      </c>
      <c r="K11" s="3">
        <v>510000</v>
      </c>
      <c r="L11" s="3"/>
      <c r="M11" s="3"/>
      <c r="N11" s="3">
        <f>SUM(myIncome[[#This Row],[Jan]:[Oct]])</f>
        <v>3755000</v>
      </c>
    </row>
    <row r="12" spans="1:14" x14ac:dyDescent="0.3">
      <c r="A12" t="s">
        <v>40</v>
      </c>
      <c r="B12" s="3">
        <f>SUBTOTAL(109,myIncome[Jan])</f>
        <v>111000</v>
      </c>
      <c r="C12" s="3">
        <f>SUBTOTAL(109,myIncome[Feb])</f>
        <v>92600</v>
      </c>
      <c r="D12" s="3">
        <f>SUBTOTAL(109,myIncome[Mar])</f>
        <v>116400</v>
      </c>
      <c r="E12" s="3">
        <f>SUBTOTAL(109,myIncome[Apr])</f>
        <v>140000</v>
      </c>
      <c r="F12" s="3">
        <f>SUBTOTAL(109,myIncome[May])</f>
        <v>175000</v>
      </c>
      <c r="G12" s="3">
        <f>SUBTOTAL(109,myIncome[Jun])</f>
        <v>135000</v>
      </c>
      <c r="H12" s="3">
        <f>SUBTOTAL(109,myIncome[Jul])</f>
        <v>3095000</v>
      </c>
      <c r="I12" s="3">
        <f>SUBTOTAL(109,myIncome[Aug])</f>
        <v>75000</v>
      </c>
      <c r="J12" s="3">
        <f>SUBTOTAL(109,myIncome[Sep])</f>
        <v>115000</v>
      </c>
      <c r="K12" s="3">
        <f>SUBTOTAL(109,myIncome[Oct])</f>
        <v>645000</v>
      </c>
      <c r="L12" s="3"/>
      <c r="M12" s="3"/>
      <c r="N12" s="3">
        <f>SUBTOTAL(109,myIncome[Year to Date])</f>
        <v>4700000</v>
      </c>
    </row>
    <row r="14" spans="1:14" x14ac:dyDescent="0.3">
      <c r="A14" s="13" t="s">
        <v>22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ht="15" thickBot="1" x14ac:dyDescent="0.35">
      <c r="A16" s="2" t="s">
        <v>2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  <c r="H16" s="2" t="s">
        <v>9</v>
      </c>
      <c r="I16" s="2" t="s">
        <v>10</v>
      </c>
      <c r="J16" s="2" t="s">
        <v>11</v>
      </c>
      <c r="K16" s="2" t="s">
        <v>12</v>
      </c>
      <c r="L16" s="2" t="s">
        <v>13</v>
      </c>
      <c r="M16" s="2" t="s">
        <v>14</v>
      </c>
      <c r="N16" s="2" t="s">
        <v>15</v>
      </c>
    </row>
    <row r="17" spans="1:14" ht="16.2" x14ac:dyDescent="0.3">
      <c r="A17" s="6" t="s">
        <v>23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>
        <f>SUM(myExpenses[[#This Row],[Jan]:[Dec]])</f>
        <v>0</v>
      </c>
    </row>
    <row r="18" spans="1:14" x14ac:dyDescent="0.3">
      <c r="A18" s="4" t="s">
        <v>24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/>
      <c r="M18" s="4"/>
      <c r="N18" s="4">
        <f>SUM(myExpenses[[#This Row],[Jan]:[Dec]])</f>
        <v>0</v>
      </c>
    </row>
    <row r="19" spans="1:14" x14ac:dyDescent="0.3">
      <c r="A19" s="4" t="s">
        <v>25</v>
      </c>
      <c r="B19" s="4">
        <v>400</v>
      </c>
      <c r="C19" s="4">
        <v>400</v>
      </c>
      <c r="D19" s="4">
        <v>400</v>
      </c>
      <c r="E19" s="4">
        <v>400</v>
      </c>
      <c r="F19" s="4"/>
      <c r="G19" s="4"/>
      <c r="H19" s="4"/>
      <c r="I19" s="4"/>
      <c r="J19" s="4"/>
      <c r="K19" s="4"/>
      <c r="L19" s="4"/>
      <c r="M19" s="4"/>
      <c r="N19" s="4">
        <f>SUM(myExpenses[[#This Row],[Jan]:[Dec]])</f>
        <v>1600</v>
      </c>
    </row>
    <row r="20" spans="1:14" x14ac:dyDescent="0.3">
      <c r="A20" s="4" t="s">
        <v>26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15000</v>
      </c>
      <c r="J20" s="4">
        <v>0</v>
      </c>
      <c r="K20" s="4"/>
      <c r="L20" s="4"/>
      <c r="M20" s="4"/>
      <c r="N20" s="4">
        <f>SUM(myExpenses[[#This Row],[Jan]:[Dec]])</f>
        <v>15000</v>
      </c>
    </row>
    <row r="21" spans="1:14" x14ac:dyDescent="0.3">
      <c r="A21" s="4" t="s">
        <v>27</v>
      </c>
      <c r="B21" s="4">
        <v>1100</v>
      </c>
      <c r="C21" s="4">
        <v>800</v>
      </c>
      <c r="D21" s="4">
        <v>1500</v>
      </c>
      <c r="E21" s="4">
        <v>2000</v>
      </c>
      <c r="F21" s="4">
        <v>3000</v>
      </c>
      <c r="G21" s="4">
        <v>2100</v>
      </c>
      <c r="H21" s="4">
        <v>2500</v>
      </c>
      <c r="I21" s="4">
        <v>1100</v>
      </c>
      <c r="J21" s="4">
        <v>1800</v>
      </c>
      <c r="K21" s="4">
        <v>750</v>
      </c>
      <c r="L21" s="4"/>
      <c r="M21" s="4"/>
      <c r="N21" s="4">
        <f>SUM(myExpenses[[#This Row],[Jan]:[Dec]])</f>
        <v>16650</v>
      </c>
    </row>
    <row r="22" spans="1:14" x14ac:dyDescent="0.3">
      <c r="A22" s="4" t="s">
        <v>28</v>
      </c>
      <c r="B22" s="4">
        <v>320</v>
      </c>
      <c r="C22" s="4">
        <v>320</v>
      </c>
      <c r="D22" s="4">
        <v>320</v>
      </c>
      <c r="E22" s="4">
        <v>320</v>
      </c>
      <c r="F22" s="4">
        <v>320</v>
      </c>
      <c r="G22" s="4">
        <v>320</v>
      </c>
      <c r="H22" s="4">
        <v>320</v>
      </c>
      <c r="I22" s="4">
        <v>320</v>
      </c>
      <c r="J22" s="4">
        <v>320</v>
      </c>
      <c r="K22" s="4">
        <v>320</v>
      </c>
      <c r="L22" s="4"/>
      <c r="M22" s="4"/>
      <c r="N22" s="4">
        <f>SUM(myExpenses[[#This Row],[Jan]:[Dec]])</f>
        <v>3200</v>
      </c>
    </row>
    <row r="23" spans="1:14" x14ac:dyDescent="0.3">
      <c r="A23" s="4" t="s">
        <v>29</v>
      </c>
      <c r="B23" s="4">
        <v>10000</v>
      </c>
      <c r="C23" s="4">
        <v>20000</v>
      </c>
      <c r="D23" s="4">
        <v>10000</v>
      </c>
      <c r="E23" s="4">
        <v>15000</v>
      </c>
      <c r="F23" s="4">
        <v>10000</v>
      </c>
      <c r="G23" s="4">
        <v>25000</v>
      </c>
      <c r="H23" s="4">
        <v>10000</v>
      </c>
      <c r="I23" s="4">
        <v>10000</v>
      </c>
      <c r="J23" s="4">
        <v>15000</v>
      </c>
      <c r="K23" s="4">
        <v>10000</v>
      </c>
      <c r="L23" s="4"/>
      <c r="M23" s="4"/>
      <c r="N23" s="4">
        <f>SUM(myExpenses[[#This Row],[Jan]:[Dec]])</f>
        <v>135000</v>
      </c>
    </row>
    <row r="24" spans="1:14" ht="16.2" x14ac:dyDescent="0.35">
      <c r="A24" s="8" t="s">
        <v>30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>
        <f>SUM(myExpenses[[#This Row],[Jan]:[Dec]])</f>
        <v>0</v>
      </c>
    </row>
    <row r="25" spans="1:14" x14ac:dyDescent="0.3">
      <c r="A25" s="4" t="s">
        <v>31</v>
      </c>
      <c r="B25" s="4">
        <v>1200</v>
      </c>
      <c r="C25" s="4">
        <v>750</v>
      </c>
      <c r="D25" s="4">
        <v>550</v>
      </c>
      <c r="E25" s="4">
        <v>2000</v>
      </c>
      <c r="F25" s="4">
        <v>2500</v>
      </c>
      <c r="G25" s="4">
        <v>3000</v>
      </c>
      <c r="H25" s="4">
        <v>4000</v>
      </c>
      <c r="I25" s="4">
        <v>4500</v>
      </c>
      <c r="J25" s="4">
        <v>3800</v>
      </c>
      <c r="K25" s="4">
        <v>4800</v>
      </c>
      <c r="L25" s="4"/>
      <c r="M25" s="4"/>
      <c r="N25" s="4">
        <f>SUM(myExpenses[[#This Row],[Jan]:[Dec]])</f>
        <v>27100</v>
      </c>
    </row>
    <row r="26" spans="1:14" x14ac:dyDescent="0.3">
      <c r="A26" s="4" t="s">
        <v>32</v>
      </c>
      <c r="B26" s="4">
        <v>3000</v>
      </c>
      <c r="C26" s="4">
        <v>3000</v>
      </c>
      <c r="D26" s="4">
        <v>5500</v>
      </c>
      <c r="E26" s="4">
        <v>4500</v>
      </c>
      <c r="F26" s="4">
        <v>2500</v>
      </c>
      <c r="G26" s="4">
        <v>4000</v>
      </c>
      <c r="H26" s="4">
        <v>3000</v>
      </c>
      <c r="I26" s="4">
        <v>4200</v>
      </c>
      <c r="J26" s="4">
        <v>3500</v>
      </c>
      <c r="K26" s="4">
        <v>3000</v>
      </c>
      <c r="L26" s="4"/>
      <c r="M26" s="4"/>
      <c r="N26" s="4">
        <f>SUM(myExpenses[[#This Row],[Jan]:[Dec]])</f>
        <v>36200</v>
      </c>
    </row>
    <row r="27" spans="1:14" ht="16.2" x14ac:dyDescent="0.35">
      <c r="A27" s="8" t="s">
        <v>33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>
        <f>SUM(myExpenses[[#This Row],[Jan]:[Dec]])</f>
        <v>0</v>
      </c>
    </row>
    <row r="28" spans="1:14" x14ac:dyDescent="0.3">
      <c r="A28" s="4" t="s">
        <v>35</v>
      </c>
      <c r="B28" s="4">
        <v>25000</v>
      </c>
      <c r="C28" s="4">
        <v>27000</v>
      </c>
      <c r="D28" s="4">
        <v>27500</v>
      </c>
      <c r="E28" s="4">
        <v>21500</v>
      </c>
      <c r="F28" s="4">
        <v>23500</v>
      </c>
      <c r="G28" s="4">
        <v>2100</v>
      </c>
      <c r="H28" s="4">
        <v>20000</v>
      </c>
      <c r="I28" s="4">
        <v>5500</v>
      </c>
      <c r="J28" s="4">
        <v>3000</v>
      </c>
      <c r="K28" s="4">
        <v>3000</v>
      </c>
      <c r="L28" s="4"/>
      <c r="M28" s="4"/>
      <c r="N28" s="4">
        <f>SUM(myExpenses[[#This Row],[Jan]:[Dec]])</f>
        <v>158100</v>
      </c>
    </row>
    <row r="29" spans="1:14" x14ac:dyDescent="0.3">
      <c r="A29" s="4" t="s">
        <v>34</v>
      </c>
      <c r="B29" s="4">
        <v>700</v>
      </c>
      <c r="C29" s="4">
        <v>500</v>
      </c>
      <c r="D29" s="4">
        <v>1000</v>
      </c>
      <c r="E29" s="4">
        <v>850</v>
      </c>
      <c r="F29" s="4">
        <v>800</v>
      </c>
      <c r="G29" s="4">
        <v>1000</v>
      </c>
      <c r="H29" s="4">
        <v>1500</v>
      </c>
      <c r="I29" s="4">
        <v>1000</v>
      </c>
      <c r="J29" s="4">
        <v>2000</v>
      </c>
      <c r="K29" s="4">
        <v>2000</v>
      </c>
      <c r="L29" s="4"/>
      <c r="M29" s="4"/>
      <c r="N29" s="4">
        <f>SUM(myExpenses[[#This Row],[Jan]:[Dec]])</f>
        <v>11350</v>
      </c>
    </row>
    <row r="30" spans="1:14" ht="16.2" x14ac:dyDescent="0.35">
      <c r="A30" s="8" t="s">
        <v>36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>
        <f>SUM(myExpenses[[#This Row],[Jan]:[Dec]])</f>
        <v>0</v>
      </c>
    </row>
    <row r="31" spans="1:14" x14ac:dyDescent="0.3">
      <c r="A31" s="4" t="s">
        <v>37</v>
      </c>
      <c r="B31" s="4">
        <v>16800</v>
      </c>
      <c r="C31" s="4">
        <v>17500</v>
      </c>
      <c r="D31" s="4">
        <v>18500</v>
      </c>
      <c r="E31" s="4">
        <v>21000</v>
      </c>
      <c r="F31" s="4">
        <v>16800</v>
      </c>
      <c r="G31" s="4">
        <v>15500</v>
      </c>
      <c r="H31" s="4">
        <v>17500</v>
      </c>
      <c r="I31" s="4">
        <v>1800</v>
      </c>
      <c r="J31" s="4">
        <v>1950</v>
      </c>
      <c r="K31" s="4">
        <v>18700</v>
      </c>
      <c r="L31" s="4"/>
      <c r="M31" s="4"/>
      <c r="N31" s="4">
        <f>SUM(myExpenses[[#This Row],[Jan]:[Dec]])</f>
        <v>146050</v>
      </c>
    </row>
    <row r="32" spans="1:14" x14ac:dyDescent="0.3">
      <c r="A32" s="4" t="s">
        <v>38</v>
      </c>
      <c r="B32" s="4">
        <v>3000</v>
      </c>
      <c r="C32" s="4">
        <v>6000</v>
      </c>
      <c r="D32" s="4">
        <v>14000</v>
      </c>
      <c r="E32" s="4">
        <v>10000</v>
      </c>
      <c r="F32" s="4">
        <v>35000</v>
      </c>
      <c r="G32" s="4">
        <v>45000</v>
      </c>
      <c r="H32" s="4">
        <v>1388500</v>
      </c>
      <c r="I32" s="4">
        <v>4500</v>
      </c>
      <c r="J32" s="4">
        <v>5000</v>
      </c>
      <c r="K32" s="4">
        <v>3500</v>
      </c>
      <c r="L32" s="4"/>
      <c r="M32" s="4"/>
      <c r="N32" s="4">
        <f>SUM(myExpenses[[#This Row],[Jan]:[Dec]])</f>
        <v>1514500</v>
      </c>
    </row>
    <row r="33" spans="1:14" x14ac:dyDescent="0.3">
      <c r="A33" t="s">
        <v>41</v>
      </c>
      <c r="B33" s="9">
        <f>SUBTOTAL(109,myExpenses[Jan])</f>
        <v>61520</v>
      </c>
      <c r="C33" s="9">
        <f>SUBTOTAL(109,myExpenses[Feb])</f>
        <v>76270</v>
      </c>
      <c r="D33" s="9">
        <f>SUBTOTAL(109,myExpenses[Mar])</f>
        <v>79270</v>
      </c>
      <c r="E33" s="9">
        <f>SUBTOTAL(109,myExpenses[Apr])</f>
        <v>77570</v>
      </c>
      <c r="F33" s="9">
        <f>SUBTOTAL(109,myExpenses[May])</f>
        <v>94420</v>
      </c>
      <c r="G33" s="9">
        <f>SUBTOTAL(109,myExpenses[Jun])</f>
        <v>98020</v>
      </c>
      <c r="H33" s="9">
        <f>SUBTOTAL(109,myExpenses[Jul])</f>
        <v>1447320</v>
      </c>
      <c r="I33" s="9">
        <f>SUBTOTAL(109,myExpenses[Aug])</f>
        <v>47920</v>
      </c>
      <c r="J33" s="9">
        <f>SUBTOTAL(109,myExpenses[Sep])</f>
        <v>36370</v>
      </c>
      <c r="K33" s="9">
        <f>SUBTOTAL(109,myExpenses[Oct])</f>
        <v>46070</v>
      </c>
      <c r="N33" s="9">
        <f>SUBTOTAL(109,myExpenses[Year to Date])</f>
        <v>2064750</v>
      </c>
    </row>
    <row r="35" spans="1:14" ht="16.2" x14ac:dyDescent="0.35">
      <c r="A35" s="11" t="s">
        <v>39</v>
      </c>
      <c r="B35" s="12">
        <f>myIncome[[#Totals],[Jan]]-myExpenses[[#Totals],[Jan]]</f>
        <v>49480</v>
      </c>
      <c r="C35" s="12">
        <f>myIncome[[#Totals],[Feb]]-myExpenses[[#Totals],[Feb]]</f>
        <v>16330</v>
      </c>
      <c r="D35" s="12">
        <f>myIncome[[#Totals],[Mar]]-myExpenses[[#Totals],[Mar]]</f>
        <v>37130</v>
      </c>
      <c r="E35" s="12">
        <f>myIncome[[#Totals],[Apr]]-myExpenses[[#Totals],[Apr]]</f>
        <v>62430</v>
      </c>
      <c r="F35" s="12">
        <f>myIncome[[#Totals],[May]]-myExpenses[[#Totals],[May]]</f>
        <v>80580</v>
      </c>
      <c r="G35" s="12">
        <f>myIncome[[#Totals],[Jun]]-myExpenses[[#Totals],[Jun]]</f>
        <v>36980</v>
      </c>
      <c r="H35" s="12">
        <f>myIncome[[#Totals],[Jul]]-myExpenses[[#Totals],[Jul]]</f>
        <v>1647680</v>
      </c>
      <c r="I35" s="12">
        <f>myIncome[[#Totals],[Aug]]-myExpenses[[#Totals],[Aug]]</f>
        <v>27080</v>
      </c>
      <c r="J35" s="12">
        <f>myIncome[[#Totals],[Sep]]-myExpenses[[#Totals],[Sep]]</f>
        <v>78630</v>
      </c>
      <c r="K35" s="12">
        <f>myIncome[[#Totals],[Oct]]-myExpenses[[#Totals],[Oct]]</f>
        <v>598930</v>
      </c>
      <c r="L35" s="10"/>
      <c r="M35" s="10"/>
      <c r="N35" s="12">
        <f>myIncome[[#Totals],[Year to Date]]-myExpenses[[#Totals],[Year to Date]]</f>
        <v>2635250</v>
      </c>
    </row>
    <row r="36" spans="1:14" x14ac:dyDescent="0.3">
      <c r="N36" s="9"/>
    </row>
  </sheetData>
  <mergeCells count="4">
    <mergeCell ref="A4:N5"/>
    <mergeCell ref="A1:N2"/>
    <mergeCell ref="A3:G3"/>
    <mergeCell ref="A14:N15"/>
  </mergeCells>
  <phoneticPr fontId="6" type="noConversion"/>
  <conditionalFormatting sqref="A35:N35">
    <cfRule type="cellIs" dxfId="0" priority="1" operator="lessThan">
      <formula>40000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income, expense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Rochak Bhusal</cp:lastModifiedBy>
  <dcterms:created xsi:type="dcterms:W3CDTF">2015-06-05T18:17:20Z</dcterms:created>
  <dcterms:modified xsi:type="dcterms:W3CDTF">2023-10-25T12:55:12Z</dcterms:modified>
</cp:coreProperties>
</file>