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User\Desktop\uni img\"/>
    </mc:Choice>
  </mc:AlternateContent>
  <xr:revisionPtr revIDLastSave="0" documentId="13_ncr:10000001_{62F41C88-E60F-47DC-BA0F-F84D350FD82B}" xr6:coauthVersionLast="47" xr6:coauthVersionMax="47" xr10:uidLastSave="{00000000-0000-0000-0000-000000000000}"/>
  <bookViews>
    <workbookView xWindow="-110" yWindow="-110" windowWidth="19420" windowHeight="10300" activeTab="1" xr2:uid="{5A40611D-B436-4340-A311-D9F9E063546F}"/>
  </bookViews>
  <sheets>
    <sheet name="purchase" sheetId="4" r:id="rId1"/>
    <sheet name="Dashboard" sheetId="8" r:id="rId2"/>
    <sheet name="paidorunpaid" sheetId="6" r:id="rId3"/>
    <sheet name="Purchased" sheetId="1" r:id="rId4"/>
    <sheet name="report" sheetId="7" r:id="rId5"/>
    <sheet name="top selling sushi" sheetId="5" r:id="rId6"/>
    <sheet name="Product Buy" sheetId="3" r:id="rId7"/>
  </sheets>
  <definedNames>
    <definedName name="_xlnm._FilterDatabase" localSheetId="6" hidden="1">'Product Buy'!$A$1:$A$66</definedName>
    <definedName name="_xlnm._FilterDatabase" localSheetId="3" hidden="1">Purchased!$C$1:$F$67</definedName>
    <definedName name="Slicer_Info">#N/A</definedName>
    <definedName name="Slicer_Loyalty">#N/A</definedName>
    <definedName name="Slicer_Purchased_Items">#N/A</definedName>
  </definedNames>
  <calcPr calcId="181029"/>
  <pivotCaches>
    <pivotCache cacheId="0" r:id="rId8"/>
    <pivotCache cacheId="1"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3" l="1"/>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C2" i="3"/>
  <c r="D2" i="3" s="1"/>
  <c r="D17" i="3" s="1"/>
  <c r="B2" i="3"/>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C26" i="1"/>
  <c r="H25" i="1"/>
  <c r="G25" i="1"/>
  <c r="C25" i="1"/>
  <c r="H24" i="1"/>
  <c r="G24" i="1"/>
  <c r="C24" i="1"/>
  <c r="H23" i="1"/>
  <c r="G23" i="1"/>
  <c r="C23" i="1"/>
  <c r="H22" i="1"/>
  <c r="G22" i="1"/>
  <c r="H21" i="1"/>
  <c r="G21" i="1"/>
  <c r="C21" i="1"/>
  <c r="H20" i="1"/>
  <c r="G20" i="1"/>
  <c r="H19" i="1"/>
  <c r="G19" i="1"/>
  <c r="H18" i="1"/>
  <c r="G18" i="1"/>
  <c r="C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M3" i="1" s="1"/>
  <c r="G3" i="1"/>
  <c r="H2" i="1"/>
  <c r="G20" i="7" s="1"/>
  <c r="G2" i="1"/>
  <c r="M11" i="1" l="1"/>
  <c r="M12" i="1" s="1"/>
  <c r="G16" i="7"/>
  <c r="G18" i="7"/>
  <c r="M4" i="1"/>
  <c r="M7" i="1"/>
  <c r="M9" i="1"/>
  <c r="G14" i="7"/>
  <c r="G19" i="7"/>
  <c r="M5" i="1"/>
  <c r="M8" i="1"/>
  <c r="G15" i="7"/>
  <c r="G22" i="7" l="1"/>
  <c r="G24" i="7" s="1"/>
  <c r="M13" i="1"/>
  <c r="G23" i="7" l="1"/>
</calcChain>
</file>

<file path=xl/sharedStrings.xml><?xml version="1.0" encoding="utf-8"?>
<sst xmlns="http://schemas.openxmlformats.org/spreadsheetml/2006/main" count="361" uniqueCount="186">
  <si>
    <t>Name</t>
  </si>
  <si>
    <t>Mon Han Khin</t>
  </si>
  <si>
    <t xml:space="preserve">Nay Chi Yoon Yoon </t>
  </si>
  <si>
    <t>Khun Sint Thwe</t>
  </si>
  <si>
    <t>Wutt yi Shein</t>
  </si>
  <si>
    <t>Moe Moe Khaing</t>
  </si>
  <si>
    <t>Mi El Mon Thaw</t>
  </si>
  <si>
    <t>Thin Yanant Phyu</t>
  </si>
  <si>
    <t>Shunn Thant Nay Linn</t>
  </si>
  <si>
    <t>Noe Noe Myat Noe</t>
  </si>
  <si>
    <t>Ei Myat Kay Khaing</t>
  </si>
  <si>
    <t>ThinZar Htwe</t>
  </si>
  <si>
    <t>Khin Pyone Wai</t>
  </si>
  <si>
    <t>Aung Kaung San</t>
  </si>
  <si>
    <t>Lynn  Pyae Aung</t>
  </si>
  <si>
    <t>Su Mon Oo</t>
  </si>
  <si>
    <t>Hsu ThinZar Kyaw</t>
  </si>
  <si>
    <t>Zin Zin Phyoe</t>
  </si>
  <si>
    <t>Math Deperment</t>
  </si>
  <si>
    <t>Thant SiThu Tin</t>
  </si>
  <si>
    <t>Chaw Khun Cho</t>
  </si>
  <si>
    <t>Htet Htet Htoo Ko</t>
  </si>
  <si>
    <t>Si Thu Aung</t>
  </si>
  <si>
    <t>Hein Htet Soe</t>
  </si>
  <si>
    <t>Thiri</t>
  </si>
  <si>
    <t>Yin Myo Chit Oo</t>
  </si>
  <si>
    <t>Hein Htet Aung</t>
  </si>
  <si>
    <t>Aye Kyuu Swe</t>
  </si>
  <si>
    <t>Hein Min Naing</t>
  </si>
  <si>
    <t>Thiri Ya Min Thu</t>
  </si>
  <si>
    <t>Aye Pyae Sone Myo</t>
  </si>
  <si>
    <t>Poe Thet Thet San</t>
  </si>
  <si>
    <t>Temaki</t>
  </si>
  <si>
    <t>Ngwe Lamin</t>
  </si>
  <si>
    <t>Wint War Kyaw Soe</t>
  </si>
  <si>
    <t>Yu Lae Swe</t>
  </si>
  <si>
    <t>Hnin Ei Shwe Yi</t>
  </si>
  <si>
    <t>Pan Sabai</t>
  </si>
  <si>
    <t>Kalyar Lynn Mon</t>
  </si>
  <si>
    <t>Aye Nyein Myint</t>
  </si>
  <si>
    <t>Thaw Shwe Yi Thin</t>
  </si>
  <si>
    <t>Toe Toe Naing</t>
  </si>
  <si>
    <t>Kay Zin Myo Lwin</t>
  </si>
  <si>
    <t>Hnin Ei Ei Win</t>
  </si>
  <si>
    <t>Shwe Pan Kyaing</t>
  </si>
  <si>
    <t>Ei Ngone Phoo(Section A)</t>
  </si>
  <si>
    <t>Nadi Lynn</t>
  </si>
  <si>
    <t>Tuna sushi</t>
  </si>
  <si>
    <t>Thet Su Lwin</t>
  </si>
  <si>
    <t>La Min Pyae Pyae Zaw</t>
  </si>
  <si>
    <t>Ingyin</t>
  </si>
  <si>
    <t>May Ei Thu Zar</t>
  </si>
  <si>
    <t>May Yi Lwan Naw</t>
  </si>
  <si>
    <t>June May Mar Myint</t>
  </si>
  <si>
    <t>Tuna Sushi</t>
  </si>
  <si>
    <t>Chan Mya Mya Thu</t>
  </si>
  <si>
    <t>Crab stick</t>
  </si>
  <si>
    <t>Poe Satt  Aung</t>
  </si>
  <si>
    <t>Ei Yati Hnin</t>
  </si>
  <si>
    <t>Total</t>
  </si>
  <si>
    <t xml:space="preserve">Arkar </t>
  </si>
  <si>
    <t>Tuna salad</t>
  </si>
  <si>
    <t>Cola</t>
  </si>
  <si>
    <t>Tuna Salad</t>
  </si>
  <si>
    <t>Info</t>
  </si>
  <si>
    <t>Paid</t>
  </si>
  <si>
    <t>Unpaid</t>
  </si>
  <si>
    <t>Semester</t>
  </si>
  <si>
    <t xml:space="preserve">Loyalty </t>
  </si>
  <si>
    <t>Product Name</t>
  </si>
  <si>
    <t>Purchased Items</t>
  </si>
  <si>
    <t>Thet Htar San</t>
  </si>
  <si>
    <t>Su Yi Moe</t>
  </si>
  <si>
    <t>Zar Chi Oo</t>
  </si>
  <si>
    <t>Thin Thiri Hlaing</t>
  </si>
  <si>
    <t>Tr.Cho Cho San</t>
  </si>
  <si>
    <t>Myat Htet Zin</t>
  </si>
  <si>
    <t>Thinzar Soe Thein</t>
  </si>
  <si>
    <t xml:space="preserve">Price </t>
  </si>
  <si>
    <t>Amount</t>
  </si>
  <si>
    <t xml:space="preserve"> </t>
  </si>
  <si>
    <t>Fried Sushi</t>
  </si>
  <si>
    <t>Hnin Yar Nyein</t>
  </si>
  <si>
    <t>Ei Nar Moe</t>
  </si>
  <si>
    <t>Hsu Si Htun</t>
  </si>
  <si>
    <t xml:space="preserve">Fried Sushi   </t>
  </si>
  <si>
    <t>Egg Tin</t>
  </si>
  <si>
    <t>Egg Roll Sushi</t>
  </si>
  <si>
    <t>Califonia Sushi</t>
  </si>
  <si>
    <t>Sandwitch Sushi</t>
  </si>
  <si>
    <t>Ordinary Sushi</t>
  </si>
  <si>
    <t>Crab Sushi</t>
  </si>
  <si>
    <t>Black Califonia Sushi</t>
  </si>
  <si>
    <t>Freid Sushi</t>
  </si>
  <si>
    <t>Ordinary sushi</t>
  </si>
  <si>
    <t>Crab Salad Sushi</t>
  </si>
  <si>
    <t xml:space="preserve">Ice Coffee </t>
  </si>
  <si>
    <t>Ice Coffee</t>
  </si>
  <si>
    <t>ID</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</si>
  <si>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</si>
  <si>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</si>
  <si>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</si>
  <si>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</si>
  <si>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</si>
  <si>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</si>
  <si>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</si>
  <si>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</si>
  <si>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</si>
  <si>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</si>
  <si>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</si>
  <si>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</si>
  <si>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</si>
  <si>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</si>
  <si>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</si>
  <si>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</si>
  <si>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</si>
  <si>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</si>
  <si>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</si>
  <si>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</si>
  <si>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</si>
  <si>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</si>
  <si>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</si>
  <si>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</si>
  <si>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</si>
  <si>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</si>
  <si>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</si>
  <si>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</si>
  <si>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</si>
  <si>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</si>
  <si>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</si>
  <si>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</si>
  <si>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</si>
  <si>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</si>
  <si>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</si>
  <si>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</si>
  <si>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</si>
  <si>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</si>
  <si>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</si>
  <si>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</si>
  <si>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</si>
  <si>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</si>
  <si>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</si>
  <si>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</si>
  <si>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</si>
  <si>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</si>
  <si>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</si>
  <si>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</si>
  <si>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</si>
  <si>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</si>
  <si>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</si>
  <si>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</si>
  <si>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</si>
  <si>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</si>
  <si>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</si>
  <si>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</si>
  <si>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</si>
  <si>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</si>
  <si>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</si>
  <si>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</si>
  <si>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</si>
  <si>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</si>
  <si>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</si>
  <si>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</si>
  <si>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</si>
  <si>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Purchased Items 2</t>
  </si>
  <si>
    <t>Purchased Items3</t>
  </si>
  <si>
    <t>Purchased Items4</t>
  </si>
  <si>
    <t>Mean</t>
  </si>
  <si>
    <t>Median</t>
  </si>
  <si>
    <t>Mode</t>
  </si>
  <si>
    <t>Standard Deviation</t>
  </si>
  <si>
    <t xml:space="preserve">Variance </t>
  </si>
  <si>
    <t>Range</t>
  </si>
  <si>
    <t>Confidence Interval</t>
  </si>
  <si>
    <t>Lower Interval</t>
  </si>
  <si>
    <t>Upper Interval</t>
  </si>
  <si>
    <t xml:space="preserve">Average Selling Price </t>
  </si>
  <si>
    <t>(2482.95,  4101.65794)</t>
  </si>
  <si>
    <t>Description</t>
  </si>
  <si>
    <t>Value</t>
  </si>
  <si>
    <t>Crab sushi</t>
  </si>
  <si>
    <t>Row Labels</t>
  </si>
  <si>
    <t>Grand Total</t>
  </si>
  <si>
    <t>Sum of Total</t>
  </si>
  <si>
    <t>Count of 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</si>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</sst>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2"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[ဆူရှီ (Recovered).xlsx]purchase!PivotTable8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purchase by Semesters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purchase!$A$4:$A$9</c:f>
              <c:strCache>
                <c:ptCount val="5"/>
                <c:pt idx="0">
                  <c:v>1</c:v>
                </c:pt>
                <c:pt idx="1">
                  <c:v>2</c:v>
                </c:pt>
                <c:pt idx="2">
                  <c:v>3</c:v>
                </c:pt>
                <c:pt idx="3">
                  <c:v>4</c:v>
                </c:pt>
                <c:pt idx="4">
                  <c:v>5</c:v>
                </c:pt>
              </c:strCache>
            </c:strRef>
          </c:cat>
          <c:val>
            <c:numRef>
              <c:f>purchase!$B$4:$B$9</c:f>
              <c:numCache>
                <c:formatCode>General</c:formatCode>
                <c:ptCount val="5"/>
                <c:pt idx="0">
                  <c:v>30000</c:v>
                </c:pt>
                <c:pt idx="1">
                  <c:v>39000</c:v>
                </c:pt>
                <c:pt idx="2">
                  <c:v>78800</c:v>
                </c:pt>
                <c:pt idx="3">
                  <c:v>28300</c:v>
                </c:pt>
                <c:pt idx="4">
                  <c:v>19200</c:v>
                </c:pt>
              </c:numCache>
            </c:numRef>
          </c:val>
          <c:extLst>
            <c:ext xmlns:c16="http://schemas.microsoft.com/office/drawing/2014/chart" uri="{C3380CC4-5D6E-409C-BE32-E72D297353CC}">
              <c16:uniqueId val="{00000000-C520-4E57-BB7D-DA717D411CA0}"/>
            </c:ext>
          </c:extLst>
        </c:ser>
        <c:dLbls>
          <c:dLblPos val="outEnd"/>
          <c:showLegendKey val="0"/>
          <c:showVal val="1"/>
          <c:showCatName val="0"/>
          <c:showSerName val="0"/>
          <c:showPercent val="0"/>
          <c:showBubbleSize val="0"/>
        </c:dLbls>
        <c:gapWidth val="219"/>
        <c:overlap val="-27"/>
        <c:axId val="656795167"/>
        <c:axId val="656794687"/>
      </c:barChart>
      <c:catAx>
        <c:axId val="65679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Semester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94687"/>
        <c:crosses val="autoZero"/>
        <c:auto val="1"/>
        <c:lblAlgn val="ctr"/>
        <c:lblOffset val="100"/>
        <c:noMultiLvlLbl val="0"/>
      </c:catAx>
      <c:valAx>
        <c:axId val="65679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9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[ဆူရှီ (Recovered).xlsx]paidorunpaid!PivotTable10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semester that</a:t>
            </a:r>
            <a:r>
              <a:rPr lang="en-US" baseline="0"/>
              <a:t> like to pay first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6328484981044037"/>
          <c:w val="0.80075940507436572"/>
          <c:h val="0.50806794983960335"/>
        </c:manualLayout>
      </c:layout>
      <c:barChart>
        <c:barDir val="col"/>
        <c:grouping val="clustered"/>
        <c:varyColors val="0"/>
        <c:ser>
          <c:idx val="0"/>
          <c:order val="0"/>
          <c:tx>
            <c:strRef>
              <c:f>paidorunpaid!$B$3:$B$4</c:f>
              <c:strCache>
                <c:ptCount val="1"/>
                <c:pt idx="0">
                  <c:v>Paid</c:v>
                </c:pt>
              </c:strCache>
            </c:strRef>
          </c:tx>
          <c:spPr>
            <a:solidFill>
              <a:schemeClr val="accent1"/>
            </a:solidFill>
            <a:ln>
              <a:noFill/>
            </a:ln>
            <a:effectLst/>
          </c:spPr>
          <c:invertIfNegative val="0"/>
          <c:cat>
            <c:strRef>
              <c:f>paidorunpaid!$A$5:$A$13</c:f>
              <c:strCache>
                <c:ptCount val="8"/>
                <c:pt idx="0">
                  <c:v>1</c:v>
                </c:pt>
                <c:pt idx="1">
                  <c:v>2</c:v>
                </c:pt>
                <c:pt idx="2">
                  <c:v>3</c:v>
                </c:pt>
                <c:pt idx="3">
                  <c:v>4</c:v>
                </c:pt>
                <c:pt idx="4">
                  <c:v>5</c:v>
                </c:pt>
                <c:pt idx="5">
                  <c:v>6</c:v>
                </c:pt>
                <c:pt idx="6">
                  <c:v>8</c:v>
                </c:pt>
                <c:pt idx="7">
                  <c:v>9</c:v>
                </c:pt>
              </c:strCache>
            </c:strRef>
          </c:cat>
          <c:val>
            <c:numRef>
              <c:f>paidorunpaid!$B$5:$B$13</c:f>
              <c:numCache>
                <c:formatCode>General</c:formatCode>
                <c:ptCount val="8"/>
                <c:pt idx="0">
                  <c:v>3</c:v>
                </c:pt>
                <c:pt idx="1">
                  <c:v>8</c:v>
                </c:pt>
                <c:pt idx="2">
                  <c:v>11</c:v>
                </c:pt>
                <c:pt idx="3">
                  <c:v>5</c:v>
                </c:pt>
                <c:pt idx="4">
                  <c:v>1</c:v>
                </c:pt>
              </c:numCache>
            </c:numRef>
          </c:val>
          <c:extLst>
            <c:ext xmlns:c16="http://schemas.microsoft.com/office/drawing/2014/chart" uri="{C3380CC4-5D6E-409C-BE32-E72D297353CC}">
              <c16:uniqueId val="{00000000-65A9-4EAC-B83E-6798752C674F}"/>
            </c:ext>
          </c:extLst>
        </c:ser>
        <c:ser>
          <c:idx val="1"/>
          <c:order val="1"/>
          <c:tx>
            <c:strRef>
              <c:f>paidorunpaid!$C$3:$C$4</c:f>
              <c:strCache>
                <c:ptCount val="1"/>
                <c:pt idx="0">
                  <c:v>Unpaid</c:v>
                </c:pt>
              </c:strCache>
            </c:strRef>
          </c:tx>
          <c:spPr>
            <a:solidFill>
              <a:schemeClr val="accent2"/>
            </a:solidFill>
            <a:ln>
              <a:noFill/>
            </a:ln>
            <a:effectLst/>
          </c:spPr>
          <c:invertIfNegative val="0"/>
          <c:cat>
            <c:strRef>
              <c:f>paidorunpaid!$A$5:$A$13</c:f>
              <c:strCache>
                <c:ptCount val="8"/>
                <c:pt idx="0">
                  <c:v>1</c:v>
                </c:pt>
                <c:pt idx="1">
                  <c:v>2</c:v>
                </c:pt>
                <c:pt idx="2">
                  <c:v>3</c:v>
                </c:pt>
                <c:pt idx="3">
                  <c:v>4</c:v>
                </c:pt>
                <c:pt idx="4">
                  <c:v>5</c:v>
                </c:pt>
                <c:pt idx="5">
                  <c:v>6</c:v>
                </c:pt>
                <c:pt idx="6">
                  <c:v>8</c:v>
                </c:pt>
                <c:pt idx="7">
                  <c:v>9</c:v>
                </c:pt>
              </c:strCache>
            </c:strRef>
          </c:cat>
          <c:val>
            <c:numRef>
              <c:f>paidorunpaid!$C$5:$C$13</c:f>
              <c:numCache>
                <c:formatCode>General</c:formatCode>
                <c:ptCount val="8"/>
                <c:pt idx="0">
                  <c:v>4</c:v>
                </c:pt>
                <c:pt idx="1">
                  <c:v>6</c:v>
                </c:pt>
                <c:pt idx="2">
                  <c:v>11</c:v>
                </c:pt>
                <c:pt idx="3">
                  <c:v>4</c:v>
                </c:pt>
                <c:pt idx="4">
                  <c:v>4</c:v>
                </c:pt>
                <c:pt idx="5">
                  <c:v>3</c:v>
                </c:pt>
                <c:pt idx="6">
                  <c:v>3</c:v>
                </c:pt>
                <c:pt idx="7">
                  <c:v>2</c:v>
                </c:pt>
              </c:numCache>
            </c:numRef>
          </c:val>
          <c:extLst>
            <c:ext xmlns:c16="http://schemas.microsoft.com/office/drawing/2014/chart" uri="{C3380CC4-5D6E-409C-BE32-E72D297353CC}">
              <c16:uniqueId val="{00000007-B5A6-4105-B71A-3320B787239D}"/>
            </c:ext>
          </c:extLst>
        </c:ser>
        <c:dLbls>
          <c:showLegendKey val="0"/>
          <c:showVal val="0"/>
          <c:showCatName val="0"/>
          <c:showSerName val="0"/>
          <c:showPercent val="0"/>
          <c:showBubbleSize val="0"/>
        </c:dLbls>
        <c:gapWidth val="219"/>
        <c:axId val="1862715904"/>
        <c:axId val="1862720224"/>
      </c:barChart>
      <c:catAx>
        <c:axId val="186271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Semester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20224"/>
        <c:crosses val="autoZero"/>
        <c:auto val="1"/>
        <c:lblAlgn val="ctr"/>
        <c:lblOffset val="100"/>
        <c:noMultiLvlLbl val="0"/>
      </c:catAx>
      <c:valAx>
        <c:axId val="18627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1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[ဆူရှီ (Recovered).xlsx]top selling sushi!PivotTable9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sushi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selling sushi'!$B$3</c:f>
              <c:strCache>
                <c:ptCount val="1"/>
                <c:pt idx="0">
                  <c:v>Total</c:v>
                </c:pt>
              </c:strCache>
            </c:strRef>
          </c:tx>
          <c:spPr>
            <a:solidFill>
              <a:schemeClr val="accent1"/>
            </a:solidFill>
            <a:ln>
              <a:noFill/>
            </a:ln>
            <a:effectLst/>
          </c:spPr>
          <c:invertIfNegative val="0"/>
          <c:cat>
            <c:strRef>
              <c:f>'top selling sushi'!$A$4:$A$9</c:f>
              <c:strCache>
                <c:ptCount val="5"/>
                <c:pt idx="0">
                  <c:v>Fried Sushi</c:v>
                </c:pt>
                <c:pt idx="1">
                  <c:v>Egg Roll Sushi</c:v>
                </c:pt>
                <c:pt idx="2">
                  <c:v>Sandwitch Sushi</c:v>
                </c:pt>
                <c:pt idx="3">
                  <c:v>Crab Sushi</c:v>
                </c:pt>
                <c:pt idx="4">
                  <c:v>Ice Coffee</c:v>
                </c:pt>
              </c:strCache>
            </c:strRef>
          </c:cat>
          <c:val>
            <c:numRef>
              <c:f>'top selling sushi'!$B$4:$B$9</c:f>
              <c:numCache>
                <c:formatCode>General</c:formatCode>
                <c:ptCount val="5"/>
                <c:pt idx="0">
                  <c:v>57500</c:v>
                </c:pt>
                <c:pt idx="1">
                  <c:v>50000</c:v>
                </c:pt>
                <c:pt idx="2">
                  <c:v>20000</c:v>
                </c:pt>
                <c:pt idx="3">
                  <c:v>17500</c:v>
                </c:pt>
                <c:pt idx="4">
                  <c:v>13500</c:v>
                </c:pt>
              </c:numCache>
            </c:numRef>
          </c:val>
          <c:extLst>
            <c:ext xmlns:c16="http://schemas.microsoft.com/office/drawing/2014/chart" uri="{C3380CC4-5D6E-409C-BE32-E72D297353CC}">
              <c16:uniqueId val="{00000000-EC3A-45F4-AC65-EAF97AC139FC}"/>
            </c:ext>
          </c:extLst>
        </c:ser>
        <c:dLbls>
          <c:showLegendKey val="0"/>
          <c:showVal val="0"/>
          <c:showCatName val="0"/>
          <c:showSerName val="0"/>
          <c:showPercent val="0"/>
          <c:showBubbleSize val="0"/>
        </c:dLbls>
        <c:gapWidth val="219"/>
        <c:overlap val="-27"/>
        <c:axId val="256880319"/>
        <c:axId val="256875039"/>
      </c:barChart>
      <c:catAx>
        <c:axId val="25688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75039"/>
        <c:crosses val="autoZero"/>
        <c:auto val="1"/>
        <c:lblAlgn val="ctr"/>
        <c:lblOffset val="100"/>
        <c:noMultiLvlLbl val="0"/>
      </c:catAx>
      <c:valAx>
        <c:axId val="25687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88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44642</xdr:colOff>
      <xdr:row>8</xdr:row>
      <xdr:rowOff>47721</xdr:rowOff>
    </xdr:from>
    <xdr:to>
      <xdr:col>8</xdr:col>
      <xdr:colOff>349442</xdr:colOff>
      <xdr:row>23</xdr:row>
      <xdr:rowOff>28671</xdr:rowOff>
    </xdr:to>
    <xdr:graphicFrame macro="">
      <xdr:nvGraphicFramePr>
        <xdr:cNvPr id="2" name="Chart 1">
          <a:extLst>
            <a:ext uri="{FF2B5EF4-FFF2-40B4-BE49-F238E27FC236}">
              <a16:creationId xmlns:a16="http://schemas.microsoft.com/office/drawing/2014/main" id="{CA40B739-F4D7-4454-9706-798D4A7FB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365414</xdr:colOff>
      <xdr:row>23</xdr:row>
      <xdr:rowOff>41369</xdr:rowOff>
    </xdr:from>
    <xdr:to>
      <xdr:col>11</xdr:col>
      <xdr:colOff>343478</xdr:colOff>
      <xdr:row>28</xdr:row>
      <xdr:rowOff>47719</xdr:rowOff>
    </xdr:to>
    <mc:AlternateContent xmlns:mc="http://schemas.openxmlformats.org/markup-compatibility/2006">
      <mc:Choice xmlns:a14="http://schemas.microsoft.com/office/drawing/2010/main" Requires="a14">
        <xdr:graphicFrame macro="">
          <xdr:nvGraphicFramePr>
            <xdr:cNvPr id="4" name="Loyalty ">
              <a:extLst>
                <a:ext uri="{FF2B5EF4-FFF2-40B4-BE49-F238E27FC236}">
                  <a16:creationId xmlns:a16="http://schemas.microsoft.com/office/drawing/2014/main" id="{15606709-C1F2-483E-B207-07B335BDAC2B}"/>
                </a:ext>
              </a:extLst>
            </xdr:cNvPr>
            <xdr:cNvGraphicFramePr/>
          </xdr:nvGraphicFramePr>
          <xdr:xfrm>
            <a:off x="0" y="0"/>
            <a:ext cx="0" cy="0"/>
          </xdr:xfrm>
          <a:graphic>
            <a:graphicData uri="http://schemas.microsoft.com/office/drawing/2010/slicer">
              <sle:slicer xmlns:sle="http://schemas.microsoft.com/office/drawing/2010/slicer" name="Loyalty "/>
            </a:graphicData>
          </a:graphic>
        </xdr:graphicFrame>
      </mc:Choice>
      <mc:Fallback>
        <xdr:sp macro="" textlink="">
          <xdr:nvSpPr>
            <xdr:cNvPr id="0" name=""/>
            <xdr:cNvSpPr>
              <a:spLocks noTextEdit="1"/>
            </xdr:cNvSpPr>
          </xdr:nvSpPr>
          <xdr:spPr>
            <a:xfrm>
              <a:off x="5214505" y="4245839"/>
              <a:ext cx="1796473" cy="920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346363</xdr:colOff>
      <xdr:row>8</xdr:row>
      <xdr:rowOff>19242</xdr:rowOff>
    </xdr:from>
    <xdr:to>
      <xdr:col>16</xdr:col>
      <xdr:colOff>69272</xdr:colOff>
      <xdr:row>23</xdr:row>
      <xdr:rowOff>20396</xdr:rowOff>
    </xdr:to>
    <xdr:graphicFrame macro="">
      <xdr:nvGraphicFramePr>
        <xdr:cNvPr id="6" name="Chart 5">
          <a:extLst>
            <a:ext uri="{FF2B5EF4-FFF2-40B4-BE49-F238E27FC236}">
              <a16:creationId xmlns:a16="http://schemas.microsoft.com/office/drawing/2014/main" id="{6A630CB6-40A3-4399-8C47-C8BDB4883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404091</xdr:colOff>
      <xdr:row>2</xdr:row>
      <xdr:rowOff>134697</xdr:rowOff>
    </xdr:from>
    <xdr:to>
      <xdr:col>16</xdr:col>
      <xdr:colOff>9621</xdr:colOff>
      <xdr:row>7</xdr:row>
      <xdr:rowOff>163561</xdr:rowOff>
    </xdr:to>
    <xdr:sp macro="" textlink="">
      <xdr:nvSpPr>
        <xdr:cNvPr id="7" name="Rectangle 6">
          <a:extLst>
            <a:ext uri="{FF2B5EF4-FFF2-40B4-BE49-F238E27FC236}">
              <a16:creationId xmlns:a16="http://schemas.microsoft.com/office/drawing/2014/main" id="{D36D8B25-796B-72A0-989C-151379873E91}"/>
            </a:ext>
          </a:extLst>
        </xdr:cNvPr>
        <xdr:cNvSpPr/>
      </xdr:nvSpPr>
      <xdr:spPr>
        <a:xfrm>
          <a:off x="1010227" y="500303"/>
          <a:ext cx="8697576" cy="94287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Fresher</a:t>
          </a:r>
          <a:r>
            <a:rPr lang="en-US" sz="4400" baseline="0"/>
            <a:t> Welcome's Sushi Selling</a:t>
          </a:r>
          <a:endParaRPr lang="en-US" sz="4400"/>
        </a:p>
      </xdr:txBody>
    </xdr:sp>
    <xdr:clientData/>
  </xdr:twoCellAnchor>
  <xdr:twoCellAnchor>
    <xdr:from>
      <xdr:col>1</xdr:col>
      <xdr:colOff>28864</xdr:colOff>
      <xdr:row>23</xdr:row>
      <xdr:rowOff>0</xdr:rowOff>
    </xdr:from>
    <xdr:to>
      <xdr:col>8</xdr:col>
      <xdr:colOff>333665</xdr:colOff>
      <xdr:row>37</xdr:row>
      <xdr:rowOff>165100</xdr:rowOff>
    </xdr:to>
    <xdr:graphicFrame macro="">
      <xdr:nvGraphicFramePr>
        <xdr:cNvPr id="8" name="Chart 7">
          <a:extLst>
            <a:ext uri="{FF2B5EF4-FFF2-40B4-BE49-F238E27FC236}">
              <a16:creationId xmlns:a16="http://schemas.microsoft.com/office/drawing/2014/main" id="{742A1682-9D56-455B-BF8C-B17FCE8AC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365606</xdr:colOff>
      <xdr:row>23</xdr:row>
      <xdr:rowOff>38486</xdr:rowOff>
    </xdr:from>
    <xdr:to>
      <xdr:col>14</xdr:col>
      <xdr:colOff>375997</xdr:colOff>
      <xdr:row>28</xdr:row>
      <xdr:rowOff>28865</xdr:rowOff>
    </xdr:to>
    <mc:AlternateContent xmlns:mc="http://schemas.openxmlformats.org/markup-compatibility/2006">
      <mc:Choice xmlns:a14="http://schemas.microsoft.com/office/drawing/2010/main" Requires="a14">
        <xdr:graphicFrame macro="">
          <xdr:nvGraphicFramePr>
            <xdr:cNvPr id="3" name="Info">
              <a:extLst>
                <a:ext uri="{FF2B5EF4-FFF2-40B4-BE49-F238E27FC236}">
                  <a16:creationId xmlns:a16="http://schemas.microsoft.com/office/drawing/2014/main" id="{5BFD9420-4C51-458D-A802-6745BB3AE8FD}"/>
                </a:ext>
              </a:extLst>
            </xdr:cNvPr>
            <xdr:cNvGraphicFramePr/>
          </xdr:nvGraphicFramePr>
          <xdr:xfrm>
            <a:off x="0" y="0"/>
            <a:ext cx="0" cy="0"/>
          </xdr:xfrm>
          <a:graphic>
            <a:graphicData uri="http://schemas.microsoft.com/office/drawing/2010/slicer">
              <sle:slicer xmlns:sle="http://schemas.microsoft.com/office/drawing/2010/slicer" name="Info"/>
            </a:graphicData>
          </a:graphic>
        </xdr:graphicFrame>
      </mc:Choice>
      <mc:Fallback>
        <xdr:sp macro="" textlink="">
          <xdr:nvSpPr>
            <xdr:cNvPr id="0" name=""/>
            <xdr:cNvSpPr>
              <a:spLocks noTextEdit="1"/>
            </xdr:cNvSpPr>
          </xdr:nvSpPr>
          <xdr:spPr>
            <a:xfrm>
              <a:off x="7033106" y="4242956"/>
              <a:ext cx="1828800" cy="904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365606</xdr:colOff>
      <xdr:row>28</xdr:row>
      <xdr:rowOff>9621</xdr:rowOff>
    </xdr:from>
    <xdr:to>
      <xdr:col>11</xdr:col>
      <xdr:colOff>404091</xdr:colOff>
      <xdr:row>38</xdr:row>
      <xdr:rowOff>57727</xdr:rowOff>
    </xdr:to>
    <mc:AlternateContent xmlns:mc="http://schemas.openxmlformats.org/markup-compatibility/2006">
      <mc:Choice xmlns:a14="http://schemas.microsoft.com/office/drawing/2010/main" Requires="a14">
        <xdr:graphicFrame macro="">
          <xdr:nvGraphicFramePr>
            <xdr:cNvPr id="5" name="Purchased Items">
              <a:extLst>
                <a:ext uri="{FF2B5EF4-FFF2-40B4-BE49-F238E27FC236}">
                  <a16:creationId xmlns:a16="http://schemas.microsoft.com/office/drawing/2014/main" id="{8095A5C1-0100-4BB7-91CD-870849F2F3FA}"/>
                </a:ext>
              </a:extLst>
            </xdr:cNvPr>
            <xdr:cNvGraphicFramePr/>
          </xdr:nvGraphicFramePr>
          <xdr:xfrm>
            <a:off x="0" y="0"/>
            <a:ext cx="0" cy="0"/>
          </xdr:xfrm>
          <a:graphic>
            <a:graphicData uri="http://schemas.microsoft.com/office/drawing/2010/slicer">
              <sle:slicer xmlns:sle="http://schemas.microsoft.com/office/drawing/2010/slicer" name="Purchased Items"/>
            </a:graphicData>
          </a:graphic>
        </xdr:graphicFrame>
      </mc:Choice>
      <mc:Fallback>
        <xdr:sp macro="" textlink="">
          <xdr:nvSpPr>
            <xdr:cNvPr id="0" name=""/>
            <xdr:cNvSpPr>
              <a:spLocks noTextEdit="1"/>
            </xdr:cNvSpPr>
          </xdr:nvSpPr>
          <xdr:spPr>
            <a:xfrm>
              <a:off x="5214697" y="5128106"/>
              <a:ext cx="1856894" cy="1876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0.517278125" createdVersion="8" refreshedVersion="8" minRefreshableVersion="3" recordCount="65" xr:uid="{874B0696-3883-4D77-BA42-A3A039A32DFE}">
  <cacheSource type="worksheet">
    <worksheetSource name="Table1"/>
  </cacheSource>
  <cacheFields count="9">
    <cacheField name="Name" numFmtId="0">
      <sharedItems/>
    </cacheField>
    <cacheField name="Purchased Items" numFmtId="0">
      <sharedItems count="15">
        <s v="Califonia Sushi"/>
        <s v="Egg Tin"/>
        <s v="Fried Sushi"/>
        <s v="Sandwitch Sushi"/>
        <s v="Black Califonia Sushi"/>
        <s v="Egg Roll Sushi"/>
        <s v="Tuna salad"/>
        <s v="Tuna sushi"/>
        <s v="Temaki"/>
        <s v="Fried Sushi   "/>
        <s v="Ice Coffee"/>
        <s v="Crab Sushi"/>
        <s v="Cola"/>
        <s v="Ordinary Sushi"/>
        <s v="Crab stick"/>
      </sharedItems>
    </cacheField>
    <cacheField name="Purchased Items 2" numFmtId="0">
      <sharedItems containsBlank="1"/>
    </cacheField>
    <cacheField name="Purchased Items3" numFmtId="0">
      <sharedItems containsBlank="1"/>
    </cacheField>
    <cacheField name="Purchased Items4" numFmtId="0">
      <sharedItems containsBlank="1"/>
    </cacheField>
    <cacheField name="Loyalty " numFmtId="0">
      <sharedItems count="2">
        <s v="Yes"/>
        <s v="No"/>
      </sharedItems>
    </cacheField>
    <cacheField name="Total" numFmtId="0">
      <sharedItems containsSemiMixedTypes="0" containsString="0" containsNumber="1" containsInteger="1" minValue="1500" maxValue="7500"/>
    </cacheField>
    <cacheField name="Info" numFmtId="0">
      <sharedItems count="2">
        <s v="Paid"/>
        <s v="Unpaid"/>
      </sharedItems>
    </cacheField>
    <cacheField name="Semester" numFmtId="0">
      <sharedItems containsSemiMixedTypes="0" containsString="0" containsNumber="1" containsInteger="1" minValue="1" maxValue="9" count="8">
        <n v="3"/>
        <n v="4"/>
        <n v="5"/>
        <n v="2"/>
        <n v="1"/>
        <n v="6"/>
        <n v="8"/>
        <n v="9"/>
      </sharedItems>
    </cacheField>
  </cacheFields>
  <extLst>
    <ext xmlns:x14="http://schemas.microsoft.com/office/spreadsheetml/2009/9/main" uri="{725AE2AE-9491-48be-B2B4-4EB974FC3084}">
      <x14:pivotCacheDefinition pivotCacheId="15710627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0.519173726854" createdVersion="8" refreshedVersion="8" minRefreshableVersion="3" recordCount="15" xr:uid="{C1F85E02-5123-4F8D-BF60-6868428B52A2}">
  <cacheSource type="worksheet">
    <worksheetSource name="Table3"/>
  </cacheSource>
  <cacheFields count="4">
    <cacheField name="Product Name" numFmtId="0">
      <sharedItems count="15">
        <s v="Califonia Sushi"/>
        <s v="Egg Tin"/>
        <s v="Sandwitch Sushi"/>
        <s v="Fried Sushi"/>
        <s v="Black Califonia Sushi"/>
        <s v="Egg Roll Sushi"/>
        <s v="Tuna salad"/>
        <s v="Tuna sushi"/>
        <s v="Temaki"/>
        <s v="Ice Coffee"/>
        <s v="Cola"/>
        <s v="Ordinary Sushi"/>
        <s v="Crab Sushi"/>
        <s v="Crab stick"/>
        <s v="Crab Salad Sushi"/>
      </sharedItems>
    </cacheField>
    <cacheField name="Price " numFmtId="0">
      <sharedItems containsSemiMixedTypes="0" containsString="0" containsNumber="1" containsInteger="1" minValue="1500" maxValue="2500"/>
    </cacheField>
    <cacheField name="Amount" numFmtId="0">
      <sharedItems containsSemiMixedTypes="0" containsString="0" containsNumber="1" containsInteger="1" minValue="1" maxValue="23"/>
    </cacheField>
    <cacheField name="Total" numFmtId="0">
      <sharedItems containsSemiMixedTypes="0" containsString="0" containsNumber="1" containsInteger="1" minValue="2500" maxValue="5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s v="Lynn  Pyae Aung"/>
    <x v="0"/>
    <s v="Temaki"/>
    <s v="Egg Roll Sushi"/>
    <s v=" "/>
    <x v="0"/>
    <n v="6800"/>
    <x v="0"/>
    <x v="0"/>
  </r>
  <r>
    <s v="Thet Htar San"/>
    <x v="1"/>
    <s v="Crab sushi"/>
    <s v="Fried Sushi"/>
    <m/>
    <x v="0"/>
    <n v="7500"/>
    <x v="0"/>
    <x v="1"/>
  </r>
  <r>
    <s v="Wutt yi Shein"/>
    <x v="2"/>
    <s v="Sandwitch Sushi"/>
    <m/>
    <m/>
    <x v="0"/>
    <n v="5000"/>
    <x v="0"/>
    <x v="2"/>
  </r>
  <r>
    <s v="Moe Moe Khaing"/>
    <x v="3"/>
    <s v="Freid Sushi"/>
    <m/>
    <m/>
    <x v="0"/>
    <n v="2500"/>
    <x v="0"/>
    <x v="0"/>
  </r>
  <r>
    <s v="Su Yi Moe"/>
    <x v="2"/>
    <s v="Crab sushi"/>
    <m/>
    <m/>
    <x v="0"/>
    <n v="5000"/>
    <x v="0"/>
    <x v="0"/>
  </r>
  <r>
    <s v="Thin Yanant Phyu"/>
    <x v="2"/>
    <m/>
    <m/>
    <m/>
    <x v="1"/>
    <n v="2500"/>
    <x v="0"/>
    <x v="0"/>
  </r>
  <r>
    <s v="Shunn Thant Nay Linn"/>
    <x v="4"/>
    <s v="Egg Roll Sushi"/>
    <m/>
    <m/>
    <x v="0"/>
    <n v="5000"/>
    <x v="0"/>
    <x v="0"/>
  </r>
  <r>
    <s v="Noe Noe Myat Noe"/>
    <x v="4"/>
    <m/>
    <m/>
    <m/>
    <x v="1"/>
    <n v="2500"/>
    <x v="1"/>
    <x v="0"/>
  </r>
  <r>
    <s v="Zar Chi Oo"/>
    <x v="2"/>
    <s v="Crab sushi"/>
    <m/>
    <m/>
    <x v="0"/>
    <n v="5000"/>
    <x v="0"/>
    <x v="0"/>
  </r>
  <r>
    <s v="Ei Myat Kay Khaing"/>
    <x v="2"/>
    <s v="Egg Roll Sushi"/>
    <m/>
    <m/>
    <x v="0"/>
    <n v="5000"/>
    <x v="1"/>
    <x v="0"/>
  </r>
  <r>
    <s v="ThinZar Htwe"/>
    <x v="2"/>
    <s v="Egg Roll Sushi"/>
    <m/>
    <m/>
    <x v="0"/>
    <n v="5000"/>
    <x v="1"/>
    <x v="0"/>
  </r>
  <r>
    <s v="Khin Pyone Wai"/>
    <x v="2"/>
    <s v="Egg Roll Sushi"/>
    <m/>
    <m/>
    <x v="0"/>
    <n v="5000"/>
    <x v="1"/>
    <x v="3"/>
  </r>
  <r>
    <s v="Arkar "/>
    <x v="2"/>
    <s v="Tuna salad"/>
    <m/>
    <m/>
    <x v="0"/>
    <n v="5000"/>
    <x v="0"/>
    <x v="3"/>
  </r>
  <r>
    <s v="Aung Kaung San"/>
    <x v="5"/>
    <s v="Tuna salad"/>
    <m/>
    <m/>
    <x v="0"/>
    <n v="5000"/>
    <x v="0"/>
    <x v="4"/>
  </r>
  <r>
    <s v="Hsu ThinZar Kyaw"/>
    <x v="0"/>
    <s v="Sandwitch Sushi"/>
    <m/>
    <m/>
    <x v="0"/>
    <n v="5000"/>
    <x v="0"/>
    <x v="4"/>
  </r>
  <r>
    <s v="Zin Zin Phyoe"/>
    <x v="3"/>
    <s v="Crab sushi"/>
    <m/>
    <m/>
    <x v="0"/>
    <n v="5000"/>
    <x v="0"/>
    <x v="4"/>
  </r>
  <r>
    <s v="Math Deperment"/>
    <x v="2"/>
    <m/>
    <m/>
    <m/>
    <x v="1"/>
    <n v="2500"/>
    <x v="1"/>
    <x v="4"/>
  </r>
  <r>
    <s v="Thant SiThu Tin"/>
    <x v="2"/>
    <s v="Egg Roll Sushi"/>
    <m/>
    <m/>
    <x v="0"/>
    <n v="5000"/>
    <x v="1"/>
    <x v="4"/>
  </r>
  <r>
    <s v="Chaw Khun Cho"/>
    <x v="6"/>
    <s v="Crab Salad Sushi"/>
    <m/>
    <m/>
    <x v="0"/>
    <n v="5000"/>
    <x v="1"/>
    <x v="4"/>
  </r>
  <r>
    <s v="Si Thu Aung"/>
    <x v="5"/>
    <m/>
    <m/>
    <m/>
    <x v="1"/>
    <n v="2500"/>
    <x v="1"/>
    <x v="4"/>
  </r>
  <r>
    <s v="Hein Htet Soe"/>
    <x v="2"/>
    <m/>
    <m/>
    <m/>
    <x v="1"/>
    <n v="2500"/>
    <x v="1"/>
    <x v="3"/>
  </r>
  <r>
    <s v="Thiri"/>
    <x v="5"/>
    <m/>
    <m/>
    <m/>
    <x v="1"/>
    <n v="2500"/>
    <x v="0"/>
    <x v="3"/>
  </r>
  <r>
    <s v="Yin Myo Chit Oo"/>
    <x v="2"/>
    <m/>
    <m/>
    <m/>
    <x v="1"/>
    <n v="2500"/>
    <x v="0"/>
    <x v="3"/>
  </r>
  <r>
    <s v="Thin Thiri Hlaing"/>
    <x v="2"/>
    <m/>
    <m/>
    <m/>
    <x v="1"/>
    <n v="2500"/>
    <x v="1"/>
    <x v="3"/>
  </r>
  <r>
    <s v="Aye Kyuu Swe"/>
    <x v="2"/>
    <m/>
    <m/>
    <m/>
    <x v="1"/>
    <n v="2500"/>
    <x v="0"/>
    <x v="3"/>
  </r>
  <r>
    <s v="Khun Sint Thwe"/>
    <x v="7"/>
    <s v="Ice Coffee "/>
    <s v="Ice Coffee"/>
    <m/>
    <x v="0"/>
    <n v="4000"/>
    <x v="0"/>
    <x v="0"/>
  </r>
  <r>
    <s v="Tr.Cho Cho San"/>
    <x v="5"/>
    <s v="Ordinary Sushi"/>
    <m/>
    <m/>
    <x v="0"/>
    <n v="4700"/>
    <x v="0"/>
    <x v="0"/>
  </r>
  <r>
    <s v="Myat Htet Zin"/>
    <x v="8"/>
    <s v="Egg Roll Sushi"/>
    <m/>
    <m/>
    <x v="0"/>
    <n v="4300"/>
    <x v="1"/>
    <x v="0"/>
  </r>
  <r>
    <s v="Htet Htet Htoo Ko"/>
    <x v="8"/>
    <s v="Egg Roll Sushi"/>
    <m/>
    <m/>
    <x v="0"/>
    <n v="4300"/>
    <x v="1"/>
    <x v="0"/>
  </r>
  <r>
    <s v="Mon Han Khin"/>
    <x v="9"/>
    <s v="Ice Coffee"/>
    <m/>
    <m/>
    <x v="0"/>
    <n v="1500"/>
    <x v="1"/>
    <x v="1"/>
  </r>
  <r>
    <s v="Nay Chi Yoon Yoon "/>
    <x v="2"/>
    <s v="Cola"/>
    <m/>
    <m/>
    <x v="0"/>
    <n v="4000"/>
    <x v="1"/>
    <x v="1"/>
  </r>
  <r>
    <s v="Mi El Mon Thaw"/>
    <x v="10"/>
    <s v="Egg Roll Sushi"/>
    <m/>
    <m/>
    <x v="0"/>
    <n v="4000"/>
    <x v="1"/>
    <x v="1"/>
  </r>
  <r>
    <s v="Hnin Yar Nyein"/>
    <x v="5"/>
    <s v="Ice Coffee"/>
    <m/>
    <m/>
    <x v="0"/>
    <n v="4000"/>
    <x v="1"/>
    <x v="1"/>
  </r>
  <r>
    <s v="Hein Min Naing"/>
    <x v="10"/>
    <s v="Fried Sushi"/>
    <m/>
    <m/>
    <x v="0"/>
    <n v="4000"/>
    <x v="1"/>
    <x v="2"/>
  </r>
  <r>
    <s v="Ei Nar Moe"/>
    <x v="11"/>
    <m/>
    <m/>
    <m/>
    <x v="1"/>
    <n v="2500"/>
    <x v="1"/>
    <x v="2"/>
  </r>
  <r>
    <s v="Hein Htet Aung"/>
    <x v="12"/>
    <s v="Tuna salad"/>
    <m/>
    <m/>
    <x v="0"/>
    <n v="4000"/>
    <x v="1"/>
    <x v="2"/>
  </r>
  <r>
    <s v="Thinzar Soe Thein"/>
    <x v="10"/>
    <s v="Ordinary Sushi"/>
    <m/>
    <m/>
    <x v="0"/>
    <n v="3700"/>
    <x v="1"/>
    <x v="2"/>
  </r>
  <r>
    <s v="Su Mon Oo"/>
    <x v="13"/>
    <s v="Ice Coffee"/>
    <m/>
    <m/>
    <x v="0"/>
    <n v="3700"/>
    <x v="1"/>
    <x v="5"/>
  </r>
  <r>
    <s v="Thiri Ya Min Thu"/>
    <x v="5"/>
    <m/>
    <m/>
    <m/>
    <x v="1"/>
    <n v="2500"/>
    <x v="1"/>
    <x v="5"/>
  </r>
  <r>
    <s v="Aye Pyae Sone Myo"/>
    <x v="5"/>
    <m/>
    <m/>
    <m/>
    <x v="1"/>
    <n v="2500"/>
    <x v="1"/>
    <x v="5"/>
  </r>
  <r>
    <s v="Ngwe Lamin"/>
    <x v="3"/>
    <m/>
    <m/>
    <m/>
    <x v="1"/>
    <n v="2500"/>
    <x v="1"/>
    <x v="6"/>
  </r>
  <r>
    <s v="Wint War Kyaw Soe"/>
    <x v="2"/>
    <m/>
    <m/>
    <m/>
    <x v="1"/>
    <n v="2500"/>
    <x v="1"/>
    <x v="6"/>
  </r>
  <r>
    <s v="Yu Lae Swe"/>
    <x v="2"/>
    <m/>
    <m/>
    <m/>
    <x v="1"/>
    <n v="2500"/>
    <x v="1"/>
    <x v="6"/>
  </r>
  <r>
    <s v="Hnin Ei Shwe Yi"/>
    <x v="3"/>
    <m/>
    <m/>
    <m/>
    <x v="1"/>
    <n v="2500"/>
    <x v="1"/>
    <x v="7"/>
  </r>
  <r>
    <s v="Pan Sabai"/>
    <x v="3"/>
    <m/>
    <m/>
    <m/>
    <x v="1"/>
    <n v="2500"/>
    <x v="1"/>
    <x v="7"/>
  </r>
  <r>
    <s v="Kalyar Lynn Mon"/>
    <x v="5"/>
    <m/>
    <m/>
    <m/>
    <x v="1"/>
    <n v="2500"/>
    <x v="1"/>
    <x v="3"/>
  </r>
  <r>
    <s v="Aye Nyein Myint"/>
    <x v="2"/>
    <m/>
    <m/>
    <m/>
    <x v="1"/>
    <n v="2500"/>
    <x v="1"/>
    <x v="3"/>
  </r>
  <r>
    <s v="Thaw Shwe Yi Thin"/>
    <x v="5"/>
    <m/>
    <m/>
    <m/>
    <x v="1"/>
    <n v="2500"/>
    <x v="1"/>
    <x v="3"/>
  </r>
  <r>
    <s v="Toe Toe Naing"/>
    <x v="2"/>
    <m/>
    <m/>
    <m/>
    <x v="1"/>
    <n v="2500"/>
    <x v="0"/>
    <x v="3"/>
  </r>
  <r>
    <s v="Kay Zin Myo Lwin"/>
    <x v="10"/>
    <m/>
    <m/>
    <m/>
    <x v="1"/>
    <n v="1500"/>
    <x v="0"/>
    <x v="3"/>
  </r>
  <r>
    <s v="Shwe Pan Kyaing"/>
    <x v="2"/>
    <m/>
    <m/>
    <m/>
    <x v="1"/>
    <n v="2500"/>
    <x v="0"/>
    <x v="3"/>
  </r>
  <r>
    <s v="Ei Ngone Phoo(Section A)"/>
    <x v="5"/>
    <m/>
    <m/>
    <m/>
    <x v="1"/>
    <n v="2500"/>
    <x v="0"/>
    <x v="3"/>
  </r>
  <r>
    <s v="Nadi Lynn"/>
    <x v="5"/>
    <m/>
    <m/>
    <m/>
    <x v="1"/>
    <n v="2500"/>
    <x v="0"/>
    <x v="0"/>
  </r>
  <r>
    <s v="Thet Su Lwin"/>
    <x v="7"/>
    <m/>
    <m/>
    <m/>
    <x v="1"/>
    <n v="2500"/>
    <x v="0"/>
    <x v="0"/>
  </r>
  <r>
    <s v="La Min Pyae Pyae Zaw"/>
    <x v="11"/>
    <m/>
    <m/>
    <m/>
    <x v="1"/>
    <n v="2500"/>
    <x v="0"/>
    <x v="0"/>
  </r>
  <r>
    <s v="May Ei Thu Zar"/>
    <x v="3"/>
    <m/>
    <m/>
    <m/>
    <x v="1"/>
    <n v="2500"/>
    <x v="1"/>
    <x v="0"/>
  </r>
  <r>
    <s v="May Yi Lwan Naw"/>
    <x v="2"/>
    <m/>
    <m/>
    <m/>
    <x v="1"/>
    <n v="2500"/>
    <x v="1"/>
    <x v="0"/>
  </r>
  <r>
    <s v="Hsu Si Htun"/>
    <x v="7"/>
    <m/>
    <m/>
    <m/>
    <x v="1"/>
    <n v="2500"/>
    <x v="1"/>
    <x v="0"/>
  </r>
  <r>
    <s v="Chan Mya Mya Thu"/>
    <x v="14"/>
    <m/>
    <m/>
    <m/>
    <x v="1"/>
    <n v="2500"/>
    <x v="1"/>
    <x v="0"/>
  </r>
  <r>
    <s v="Ei Yati Hnin"/>
    <x v="11"/>
    <m/>
    <m/>
    <m/>
    <x v="1"/>
    <n v="2500"/>
    <x v="1"/>
    <x v="0"/>
  </r>
  <r>
    <s v="Hnin Ei Ei Win"/>
    <x v="13"/>
    <m/>
    <m/>
    <m/>
    <x v="1"/>
    <n v="2200"/>
    <x v="1"/>
    <x v="0"/>
  </r>
  <r>
    <s v="Poe Satt  Aung"/>
    <x v="13"/>
    <m/>
    <m/>
    <m/>
    <x v="1"/>
    <n v="2200"/>
    <x v="0"/>
    <x v="1"/>
  </r>
  <r>
    <s v="Poe Thet Thet San"/>
    <x v="8"/>
    <m/>
    <m/>
    <m/>
    <x v="1"/>
    <n v="1800"/>
    <x v="0"/>
    <x v="1"/>
  </r>
  <r>
    <s v="June May Mar Myint"/>
    <x v="8"/>
    <m/>
    <m/>
    <m/>
    <x v="1"/>
    <n v="1800"/>
    <x v="0"/>
    <x v="1"/>
  </r>
  <r>
    <s v="Ingyin"/>
    <x v="10"/>
    <m/>
    <m/>
    <m/>
    <x v="1"/>
    <n v="150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2500"/>
    <n v="2"/>
    <n v="5000"/>
  </r>
  <r>
    <x v="1"/>
    <n v="2500"/>
    <n v="1"/>
    <n v="2500"/>
  </r>
  <r>
    <x v="2"/>
    <n v="2500"/>
    <n v="8"/>
    <n v="20000"/>
  </r>
  <r>
    <x v="3"/>
    <n v="2500"/>
    <n v="23"/>
    <n v="57500"/>
  </r>
  <r>
    <x v="4"/>
    <n v="2500"/>
    <n v="2"/>
    <n v="5000"/>
  </r>
  <r>
    <x v="5"/>
    <n v="2500"/>
    <n v="20"/>
    <n v="50000"/>
  </r>
  <r>
    <x v="6"/>
    <n v="2500"/>
    <n v="4"/>
    <n v="10000"/>
  </r>
  <r>
    <x v="7"/>
    <n v="2500"/>
    <n v="3"/>
    <n v="7500"/>
  </r>
  <r>
    <x v="8"/>
    <n v="1800"/>
    <n v="5"/>
    <n v="9000"/>
  </r>
  <r>
    <x v="9"/>
    <n v="1500"/>
    <n v="9"/>
    <n v="13500"/>
  </r>
  <r>
    <x v="10"/>
    <n v="1500"/>
    <n v="2"/>
    <n v="3000"/>
  </r>
  <r>
    <x v="11"/>
    <n v="2200"/>
    <n v="5"/>
    <n v="11000"/>
  </r>
  <r>
    <x v="12"/>
    <n v="2500"/>
    <n v="7"/>
    <n v="17500"/>
  </r>
  <r>
    <x v="13"/>
    <n v="2500"/>
    <n v="1"/>
    <n v="2500"/>
  </r>
  <r>
    <x v="14"/>
    <n v="2500"/>
    <n v="1"/>
    <n v="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2AF4B0-1759-4977-93DD-C0E938BF646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9">
    <pivotField showAll="0"/>
    <pivotField showAll="0">
      <items count="16">
        <item x="4"/>
        <item x="0"/>
        <item x="12"/>
        <item x="14"/>
        <item x="11"/>
        <item x="5"/>
        <item x="1"/>
        <item x="2"/>
        <item x="9"/>
        <item x="10"/>
        <item x="13"/>
        <item x="3"/>
        <item x="8"/>
        <item x="6"/>
        <item x="7"/>
        <item t="default"/>
      </items>
    </pivotField>
    <pivotField showAll="0"/>
    <pivotField showAll="0"/>
    <pivotField showAll="0"/>
    <pivotField showAll="0">
      <items count="3">
        <item x="1"/>
        <item x="0"/>
        <item t="default"/>
      </items>
    </pivotField>
    <pivotField dataField="1" showAll="0"/>
    <pivotField showAll="0">
      <items count="3">
        <item x="0"/>
        <item x="1"/>
        <item t="default"/>
      </items>
    </pivotField>
    <pivotField axis="axisRow" showAll="0" measureFilter="1">
      <items count="9">
        <item x="4"/>
        <item x="3"/>
        <item x="0"/>
        <item x="1"/>
        <item x="2"/>
        <item x="5"/>
        <item x="6"/>
        <item x="7"/>
        <item t="default"/>
      </items>
    </pivotField>
  </pivotFields>
  <rowFields count="1">
    <field x="8"/>
  </rowFields>
  <rowItems count="6">
    <i>
      <x/>
    </i>
    <i>
      <x v="1"/>
    </i>
    <i>
      <x v="2"/>
    </i>
    <i>
      <x v="3"/>
    </i>
    <i>
      <x v="4"/>
    </i>
    <i t="grand">
      <x/>
    </i>
  </rowItems>
  <colItems count="1">
    <i/>
  </colItems>
  <dataFields count="1">
    <dataField name="Sum of Total"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9993D-6325-479F-93B2-2F3D95411E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3" firstHeaderRow="1" firstDataRow="2" firstDataCol="1"/>
  <pivotFields count="9">
    <pivotField dataField="1" showAll="0"/>
    <pivotField showAll="0">
      <items count="16">
        <item x="4"/>
        <item x="0"/>
        <item x="12"/>
        <item x="14"/>
        <item x="11"/>
        <item x="5"/>
        <item x="1"/>
        <item x="2"/>
        <item x="9"/>
        <item x="10"/>
        <item x="13"/>
        <item x="3"/>
        <item x="8"/>
        <item x="6"/>
        <item x="7"/>
        <item t="default"/>
      </items>
    </pivotField>
    <pivotField showAll="0"/>
    <pivotField showAll="0"/>
    <pivotField showAll="0"/>
    <pivotField showAll="0">
      <items count="3">
        <item x="1"/>
        <item x="0"/>
        <item t="default"/>
      </items>
    </pivotField>
    <pivotField showAll="0"/>
    <pivotField axis="axisCol" showAll="0">
      <items count="3">
        <item x="0"/>
        <item x="1"/>
        <item t="default"/>
      </items>
    </pivotField>
    <pivotField axis="axisRow" multipleItemSelectionAllowed="1" showAll="0">
      <items count="9">
        <item x="4"/>
        <item x="3"/>
        <item x="0"/>
        <item x="1"/>
        <item x="2"/>
        <item x="5"/>
        <item x="6"/>
        <item x="7"/>
        <item t="default"/>
      </items>
    </pivotField>
  </pivotFields>
  <rowFields count="1">
    <field x="8"/>
  </rowFields>
  <rowItems count="9">
    <i>
      <x/>
    </i>
    <i>
      <x v="1"/>
    </i>
    <i>
      <x v="2"/>
    </i>
    <i>
      <x v="3"/>
    </i>
    <i>
      <x v="4"/>
    </i>
    <i>
      <x v="5"/>
    </i>
    <i>
      <x v="6"/>
    </i>
    <i>
      <x v="7"/>
    </i>
    <i t="grand">
      <x/>
    </i>
  </rowItems>
  <colFields count="1">
    <field x="7"/>
  </colFields>
  <colItems count="3">
    <i>
      <x/>
    </i>
    <i>
      <x v="1"/>
    </i>
    <i t="grand">
      <x/>
    </i>
  </colItems>
  <dataFields count="1">
    <dataField name="Count of Name" fld="0" subtotal="count" baseField="0" baseItem="0"/>
  </dataFields>
  <chartFormats count="6">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7" count="1" selected="0">
            <x v="1"/>
          </reference>
        </references>
      </pivotArea>
    </chartFormat>
    <chartFormat chart="6" format="0" series="1">
      <pivotArea type="data" outline="0" fieldPosition="0">
        <references count="2">
          <reference field="4294967294" count="1" selected="0">
            <x v="0"/>
          </reference>
          <reference field="7" count="1" selected="0">
            <x v="0"/>
          </reference>
        </references>
      </pivotArea>
    </chartFormat>
    <chartFormat chart="6" format="1" series="1">
      <pivotArea type="data" outline="0" fieldPosition="0">
        <references count="2">
          <reference field="4294967294" count="1" selected="0">
            <x v="0"/>
          </reference>
          <reference field="7" count="1" selected="0">
            <x v="1"/>
          </reference>
        </references>
      </pivotArea>
    </chartFormat>
    <chartFormat chart="10" format="4" series="1">
      <pivotArea type="data" outline="0" fieldPosition="0">
        <references count="2">
          <reference field="4294967294" count="1" selected="0">
            <x v="0"/>
          </reference>
          <reference field="7" count="1" selected="0">
            <x v="0"/>
          </reference>
        </references>
      </pivotArea>
    </chartFormat>
    <chartFormat chart="1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75212-13F2-4227-A06F-E70F8AA17D4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4">
    <pivotField axis="axisRow" showAll="0" measureFilter="1" sortType="descending">
      <items count="16">
        <item x="4"/>
        <item x="0"/>
        <item x="10"/>
        <item x="14"/>
        <item x="13"/>
        <item x="12"/>
        <item x="5"/>
        <item x="1"/>
        <item x="3"/>
        <item x="9"/>
        <item x="11"/>
        <item x="2"/>
        <item x="8"/>
        <item x="6"/>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6">
    <i>
      <x v="8"/>
    </i>
    <i>
      <x v="6"/>
    </i>
    <i>
      <x v="11"/>
    </i>
    <i>
      <x v="5"/>
    </i>
    <i>
      <x v="9"/>
    </i>
    <i t="grand">
      <x/>
    </i>
  </rowItems>
  <colItems count="1">
    <i/>
  </colItems>
  <dataFields count="1">
    <dataField name="Sum of Total" fld="3"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81C61B84-32D1-4265-97D3-B54A4130ADD0}" sourceName="Loyalty ">
  <pivotTables>
    <pivotTable tabId="4" name="PivotTable8"/>
    <pivotTable tabId="6" name="PivotTable10"/>
  </pivotTables>
  <data>
    <tabular pivotCacheId="157106274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 xr10:uid="{D52992BE-2158-4FAE-903A-7BA54611D555}" sourceName="Info">
  <pivotTables>
    <pivotTable tabId="6" name="PivotTable10"/>
    <pivotTable tabId="4" name="PivotTable8"/>
  </pivotTables>
  <data>
    <tabular pivotCacheId="15710627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Items" xr10:uid="{52347363-1911-45F4-B307-84238C8D533F}" sourceName="Purchased Items">
  <pivotTables>
    <pivotTable tabId="6" name="PivotTable10"/>
    <pivotTable tabId="4" name="PivotTable8"/>
  </pivotTables>
  <data>
    <tabular pivotCacheId="1571062740">
      <items count="15">
        <i x="4" s="1"/>
        <i x="0" s="1"/>
        <i x="12" s="1"/>
        <i x="14" s="1"/>
        <i x="11" s="1"/>
        <i x="5" s="1"/>
        <i x="1" s="1"/>
        <i x="2" s="1"/>
        <i x="9" s="1"/>
        <i x="10" s="1"/>
        <i x="13" s="1"/>
        <i x="3" s="1"/>
        <i x="8"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 xr10:uid="{924A1F33-1B98-4103-8479-BE17E68172E1}" cache="Slicer_Loyalty" caption="Loyalty " rowHeight="241300"/>
  <slicer name="Info" xr10:uid="{91629A7F-26A3-4BC4-82C8-3860EF035A8E}" cache="Slicer_Info" caption="Info" rowHeight="241300"/>
  <slicer name="Purchased Items" xr10:uid="{AF277DD0-8566-4AF2-B348-904C8657E9BB}" cache="Slicer_Purchased_Items" caption="Purchased Items"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ADD71F-286E-4B92-8F7B-9E75A35E655F}" name="Table1" displayName="Table1" ref="B1:J66" totalsRowShown="0">
  <autoFilter ref="B1:J66" xr:uid="{E1ADD71F-286E-4B92-8F7B-9E75A35E655F}"/>
  <tableColumns count="9">
    <tableColumn id="1" xr3:uid="{04728350-FB61-4E49-957C-7DDEECD02891}" name="Name"/>
    <tableColumn id="2" xr3:uid="{600833E1-2B75-4104-9224-6DC75BD2276A}" name="Purchased Items"/>
    <tableColumn id="3" xr3:uid="{40E3CE93-7496-42B2-A5E7-C6D74E5C0ED6}" name="Purchased Items 2"/>
    <tableColumn id="4" xr3:uid="{0DE2AAE2-9A6E-4913-A56C-A3AC2C094A48}" name="Purchased Items3"/>
    <tableColumn id="5" xr3:uid="{58D5A9AC-82E6-4578-8782-E6C3645CDB6E}" name="Purchased Items4"/>
    <tableColumn id="6" xr3:uid="{579DA1B9-F8C9-42FD-8463-218CED7D0670}" name="Loyalty ">
      <calculatedColumnFormula>IF(COUNTA(C2:F2) &gt; 1, "Yes", "No")</calculatedColumnFormula>
    </tableColumn>
    <tableColumn id="7" xr3:uid="{199FC50E-FABD-469D-943B-6AEA08620176}" name="Total">
      <calculatedColumnFormula>IFERROR(VLOOKUP(C2, 'Product Buy'!A:B, 2, FALSE), 0) +
 IFERROR(VLOOKUP(D2, 'Product Buy'!A:B, 2, FALSE), 0) +
 IFERROR(VLOOKUP(E2, 'Product Buy'!A:B, 2, FALSE), 0) +
 IFERROR(VLOOKUP(F2, 'Product Buy'!A:B, 2, FALSE), 0)</calculatedColumnFormula>
    </tableColumn>
    <tableColumn id="8" xr3:uid="{9DA14925-3871-4952-824F-41EB662681C6}" name="Info"/>
    <tableColumn id="9" xr3:uid="{CB4DCCC2-1FDD-4BC7-941A-D6949BE7590F}" name="Semest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0E8A6-7D16-42F0-A19F-BC8CEFE5B909}" name="Table2" displayName="Table2" ref="A1:A66" totalsRowShown="0">
  <autoFilter ref="A1:A66" xr:uid="{8B30E8A6-7D16-42F0-A19F-BC8CEFE5B909}"/>
  <tableColumns count="1">
    <tableColumn id="1" xr3:uid="{71FBC043-838B-4533-91E8-467EDC240108}" name="I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6BA45A-A518-4F43-B1F3-B09577014859}" name="Table4" displayName="Table4" ref="L2:M14" totalsRowShown="0">
  <autoFilter ref="L2:M14" xr:uid="{876BA45A-A518-4F43-B1F3-B09577014859}"/>
  <tableColumns count="2">
    <tableColumn id="1" xr3:uid="{ACD37562-54DD-4049-8F31-A144CA06B13C}" name="Description" dataDxfId="1"/>
    <tableColumn id="2" xr3:uid="{320C02FE-3E1D-4659-9415-168FD339D283}"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ED37E9-F750-4AF6-9709-E32115FCF748}" name="Table46" displayName="Table46" ref="F13:G25" totalsRowShown="0">
  <autoFilter ref="F13:G25" xr:uid="{28ED37E9-F750-4AF6-9709-E32115FCF748}"/>
  <tableColumns count="2">
    <tableColumn id="1" xr3:uid="{A2BCE0DB-D2B2-4ABD-A287-BFDE2C451C14}" name="Description" dataDxfId="0"/>
    <tableColumn id="2" xr3:uid="{96FB190F-1997-42A5-B7D5-1E5E55036043}"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9540F9-90E0-4F46-A86C-1F215FA2397C}" name="Table3" displayName="Table3" ref="A1:D17" totalsRowCount="1">
  <autoFilter ref="A1:D16" xr:uid="{619540F9-90E0-4F46-A86C-1F215FA2397C}"/>
  <tableColumns count="4">
    <tableColumn id="1" xr3:uid="{4A8E4900-593C-43F8-8ABF-44BFFC188556}" name="Product Name"/>
    <tableColumn id="2" xr3:uid="{12D5BDE1-81A6-4935-8003-712C5CA715AF}" name="Price ">
      <calculatedColumnFormula>IF('Product Buy'!A2="Ice Coffee", 1500,
    IF('Product Buy'!A2="Cola", 1500,
    IF('Product Buy'!A2="Temaki", 1800,
    IF('Product Buy'!A2="Ordinary Sushi", 2200,
    2500))))</calculatedColumnFormula>
    </tableColumn>
    <tableColumn id="3" xr3:uid="{376DCBC6-EE82-46A6-BCE0-1D7FFFF4A1CE}" name="Amount">
      <calculatedColumnFormula>COUNTIF( Purchased!$C$2:$F$66, A2)</calculatedColumnFormula>
    </tableColumn>
    <tableColumn id="4" xr3:uid="{C7DC76B2-F10D-4FA6-A106-DA3EB05186BC}" name="Total" totalsRowFunction="custom">
      <calculatedColumnFormula>C2*B2</calculatedColumnFormula>
      <totalsRowFormula>SUM(Table3[Total])</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FFE7-6974-442F-9E5E-5B363B8909B8}">
  <dimension ref="A3:B9"/>
  <sheetViews>
    <sheetView workbookViewId="0">
      <selection activeCell="B8" sqref="B8"/>
    </sheetView>
  </sheetViews>
  <sheetFormatPr defaultRowHeight="14.5" x14ac:dyDescent="0.35"/>
  <cols>
    <col min="1" max="1" width="12.36328125" bestFit="1" customWidth="1"/>
    <col min="2" max="2" width="11.36328125" bestFit="1" customWidth="1"/>
  </cols>
  <sheetData>
    <row r="3" spans="1:2" x14ac:dyDescent="0.35">
      <c r="A3" s="3" t="s">
        <v>181</v>
      </c>
      <c r="B3" t="s">
        <v>183</v>
      </c>
    </row>
    <row r="4" spans="1:2" x14ac:dyDescent="0.35">
      <c r="A4" s="4">
        <v>1</v>
      </c>
      <c r="B4" s="5">
        <v>30000</v>
      </c>
    </row>
    <row r="5" spans="1:2" x14ac:dyDescent="0.35">
      <c r="A5" s="4">
        <v>2</v>
      </c>
      <c r="B5" s="5">
        <v>39000</v>
      </c>
    </row>
    <row r="6" spans="1:2" x14ac:dyDescent="0.35">
      <c r="A6" s="4">
        <v>3</v>
      </c>
      <c r="B6" s="5">
        <v>78800</v>
      </c>
    </row>
    <row r="7" spans="1:2" x14ac:dyDescent="0.35">
      <c r="A7" s="4">
        <v>4</v>
      </c>
      <c r="B7" s="5">
        <v>28300</v>
      </c>
    </row>
    <row r="8" spans="1:2" x14ac:dyDescent="0.35">
      <c r="A8" s="4">
        <v>5</v>
      </c>
      <c r="B8" s="5">
        <v>19200</v>
      </c>
    </row>
    <row r="9" spans="1:2" x14ac:dyDescent="0.35">
      <c r="A9" s="4" t="s">
        <v>182</v>
      </c>
      <c r="B9" s="5">
        <v>195300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ED708-B0C9-434C-9C5C-306C7F63C655}">
  <dimension ref="A1"/>
  <sheetViews>
    <sheetView tabSelected="1" topLeftCell="A9" zoomScale="66" workbookViewId="0">
      <selection activeCell="P34" sqref="P3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3383E-86B2-4496-9B3A-636F0FCD521E}">
  <dimension ref="A3:D13"/>
  <sheetViews>
    <sheetView zoomScale="91" workbookViewId="0">
      <selection activeCell="C8" sqref="C8"/>
    </sheetView>
  </sheetViews>
  <sheetFormatPr defaultRowHeight="14.5" x14ac:dyDescent="0.35"/>
  <cols>
    <col min="1" max="1" width="13.6328125" bestFit="1" customWidth="1"/>
    <col min="2" max="2" width="15.6328125" bestFit="1" customWidth="1"/>
    <col min="3" max="3" width="7" bestFit="1" customWidth="1"/>
    <col min="4" max="4" width="10.90625" bestFit="1" customWidth="1"/>
    <col min="5" max="5" width="22.7265625" bestFit="1" customWidth="1"/>
  </cols>
  <sheetData>
    <row r="3" spans="1:4" x14ac:dyDescent="0.35">
      <c r="A3" s="3" t="s">
        <v>184</v>
      </c>
      <c r="B3" s="3" t="s">
        <v>185</v>
      </c>
    </row>
    <row r="4" spans="1:4" x14ac:dyDescent="0.35">
      <c r="A4" s="3" t="s">
        <v>181</v>
      </c>
      <c r="B4" t="s">
        <v>65</v>
      </c>
      <c r="C4" t="s">
        <v>66</v>
      </c>
      <c r="D4" t="s">
        <v>182</v>
      </c>
    </row>
    <row r="5" spans="1:4" x14ac:dyDescent="0.35">
      <c r="A5" s="4">
        <v>1</v>
      </c>
      <c r="B5" s="5">
        <v>3</v>
      </c>
      <c r="C5" s="5">
        <v>4</v>
      </c>
      <c r="D5" s="5">
        <v>7</v>
      </c>
    </row>
    <row r="6" spans="1:4" x14ac:dyDescent="0.35">
      <c r="A6" s="4">
        <v>2</v>
      </c>
      <c r="B6" s="5">
        <v>8</v>
      </c>
      <c r="C6" s="5">
        <v>6</v>
      </c>
      <c r="D6" s="5">
        <v>14</v>
      </c>
    </row>
    <row r="7" spans="1:4" x14ac:dyDescent="0.35">
      <c r="A7" s="4">
        <v>3</v>
      </c>
      <c r="B7" s="5">
        <v>11</v>
      </c>
      <c r="C7" s="5">
        <v>11</v>
      </c>
      <c r="D7" s="5">
        <v>22</v>
      </c>
    </row>
    <row r="8" spans="1:4" x14ac:dyDescent="0.35">
      <c r="A8" s="4">
        <v>4</v>
      </c>
      <c r="B8" s="5">
        <v>5</v>
      </c>
      <c r="C8" s="5">
        <v>4</v>
      </c>
      <c r="D8" s="5">
        <v>9</v>
      </c>
    </row>
    <row r="9" spans="1:4" x14ac:dyDescent="0.35">
      <c r="A9" s="4">
        <v>5</v>
      </c>
      <c r="B9" s="5">
        <v>1</v>
      </c>
      <c r="C9" s="5">
        <v>4</v>
      </c>
      <c r="D9" s="5">
        <v>5</v>
      </c>
    </row>
    <row r="10" spans="1:4" x14ac:dyDescent="0.35">
      <c r="A10" s="4">
        <v>6</v>
      </c>
      <c r="B10" s="5"/>
      <c r="C10" s="5">
        <v>3</v>
      </c>
      <c r="D10" s="5">
        <v>3</v>
      </c>
    </row>
    <row r="11" spans="1:4" x14ac:dyDescent="0.35">
      <c r="A11" s="4">
        <v>8</v>
      </c>
      <c r="B11" s="5"/>
      <c r="C11" s="5">
        <v>3</v>
      </c>
      <c r="D11" s="5">
        <v>3</v>
      </c>
    </row>
    <row r="12" spans="1:4" x14ac:dyDescent="0.35">
      <c r="A12" s="4">
        <v>9</v>
      </c>
      <c r="B12" s="5"/>
      <c r="C12" s="5">
        <v>2</v>
      </c>
      <c r="D12" s="5">
        <v>2</v>
      </c>
    </row>
    <row r="13" spans="1:4" x14ac:dyDescent="0.35">
      <c r="A13" s="4" t="s">
        <v>182</v>
      </c>
      <c r="B13" s="5">
        <v>28</v>
      </c>
      <c r="C13" s="5">
        <v>37</v>
      </c>
      <c r="D13" s="5">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5DD2-90F9-42A8-82C5-47C52F17A076}">
  <dimension ref="A1:M66"/>
  <sheetViews>
    <sheetView zoomScale="111" workbookViewId="0">
      <selection activeCell="C14" sqref="C14"/>
    </sheetView>
  </sheetViews>
  <sheetFormatPr defaultRowHeight="14.5" x14ac:dyDescent="0.35"/>
  <cols>
    <col min="2" max="2" width="38.90625" customWidth="1"/>
    <col min="3" max="3" width="42.1796875" customWidth="1"/>
    <col min="4" max="4" width="17.6328125" customWidth="1"/>
    <col min="5" max="5" width="21.26953125" customWidth="1"/>
    <col min="6" max="6" width="18.90625" customWidth="1"/>
    <col min="7" max="7" width="9.1796875" customWidth="1"/>
    <col min="10" max="10" width="10.6328125" customWidth="1"/>
    <col min="12" max="12" width="19.6328125" customWidth="1"/>
    <col min="13" max="13" width="21.7265625" customWidth="1"/>
  </cols>
  <sheetData>
    <row r="1" spans="1:13" x14ac:dyDescent="0.35">
      <c r="A1" t="s">
        <v>98</v>
      </c>
      <c r="B1" t="s">
        <v>0</v>
      </c>
      <c r="C1" s="1" t="s">
        <v>70</v>
      </c>
      <c r="D1" s="1" t="s">
        <v>164</v>
      </c>
      <c r="E1" s="1" t="s">
        <v>165</v>
      </c>
      <c r="F1" s="1" t="s">
        <v>166</v>
      </c>
      <c r="G1" t="s">
        <v>68</v>
      </c>
      <c r="H1" t="s">
        <v>59</v>
      </c>
      <c r="I1" t="s">
        <v>64</v>
      </c>
      <c r="J1" t="s">
        <v>67</v>
      </c>
    </row>
    <row r="2" spans="1:13" x14ac:dyDescent="0.35">
      <c r="A2" t="s">
        <v>99</v>
      </c>
      <c r="B2" t="s">
        <v>14</v>
      </c>
      <c r="C2" t="s">
        <v>88</v>
      </c>
      <c r="D2" t="s">
        <v>32</v>
      </c>
      <c r="E2" t="s">
        <v>87</v>
      </c>
      <c r="F2" t="s">
        <v>80</v>
      </c>
      <c r="G2" t="str">
        <f>IF(COUNTA(C2:F2) &gt; 1, "Yes", "No")</f>
        <v>Yes</v>
      </c>
      <c r="H2">
        <f>IFERROR(VLOOKUP(C2, 'Product Buy'!A:B, 2, FALSE), 0) +
 IFERROR(VLOOKUP(D2, 'Product Buy'!A:B, 2, FALSE), 0) +
 IFERROR(VLOOKUP(E2, 'Product Buy'!A:B, 2, FALSE), 0) +
 IFERROR(VLOOKUP(F2, 'Product Buy'!A:B, 2, FALSE), 0)</f>
        <v>6800</v>
      </c>
      <c r="I2" t="s">
        <v>65</v>
      </c>
      <c r="J2">
        <v>3</v>
      </c>
      <c r="L2" s="2" t="s">
        <v>178</v>
      </c>
      <c r="M2" t="s">
        <v>179</v>
      </c>
    </row>
    <row r="3" spans="1:13" x14ac:dyDescent="0.35">
      <c r="A3" t="s">
        <v>100</v>
      </c>
      <c r="B3" t="s">
        <v>71</v>
      </c>
      <c r="C3" t="s">
        <v>86</v>
      </c>
      <c r="D3" t="s">
        <v>180</v>
      </c>
      <c r="E3" t="s">
        <v>81</v>
      </c>
      <c r="G3" t="str">
        <f t="shared" ref="G3:G66" si="0">IF(COUNTA(C3:F3) &gt; 1, "Yes", "No")</f>
        <v>Yes</v>
      </c>
      <c r="H3">
        <f>IFERROR(VLOOKUP(C3, 'Product Buy'!A:B, 2, FALSE), 0) +
 IFERROR(VLOOKUP(D3, 'Product Buy'!A:B, 2, FALSE), 0) +
 IFERROR(VLOOKUP(E3, 'Product Buy'!A:B, 2, FALSE), 0) +
 IFERROR(VLOOKUP(F3, 'Product Buy'!A:B, 2, FALSE), 0)</f>
        <v>7500</v>
      </c>
      <c r="I3" t="s">
        <v>65</v>
      </c>
      <c r="J3">
        <v>4</v>
      </c>
      <c r="L3" s="2" t="s">
        <v>167</v>
      </c>
      <c r="M3">
        <f>AVERAGE(Table1[Total])</f>
        <v>3330.7692307692309</v>
      </c>
    </row>
    <row r="4" spans="1:13" x14ac:dyDescent="0.35">
      <c r="A4" t="s">
        <v>101</v>
      </c>
      <c r="B4" t="s">
        <v>4</v>
      </c>
      <c r="C4" t="s">
        <v>81</v>
      </c>
      <c r="D4" t="s">
        <v>89</v>
      </c>
      <c r="G4" t="str">
        <f t="shared" si="0"/>
        <v>Yes</v>
      </c>
      <c r="H4">
        <f>IFERROR(VLOOKUP(C4, 'Product Buy'!A:B, 2, FALSE), 0) +
 IFERROR(VLOOKUP(D4, 'Product Buy'!A:B, 2, FALSE), 0) +
 IFERROR(VLOOKUP(E4, 'Product Buy'!A:B, 2, FALSE), 0) +
 IFERROR(VLOOKUP(F4, 'Product Buy'!A:B, 2, FALSE), 0)</f>
        <v>5000</v>
      </c>
      <c r="I4" t="s">
        <v>65</v>
      </c>
      <c r="J4">
        <v>5</v>
      </c>
      <c r="L4" s="2" t="s">
        <v>168</v>
      </c>
      <c r="M4">
        <f>MEDIAN(Table1[Total])</f>
        <v>2500</v>
      </c>
    </row>
    <row r="5" spans="1:13" x14ac:dyDescent="0.35">
      <c r="A5" t="s">
        <v>102</v>
      </c>
      <c r="B5" t="s">
        <v>5</v>
      </c>
      <c r="C5" t="s">
        <v>89</v>
      </c>
      <c r="D5" t="s">
        <v>93</v>
      </c>
      <c r="G5" t="str">
        <f t="shared" si="0"/>
        <v>Yes</v>
      </c>
      <c r="H5">
        <f>IFERROR(VLOOKUP(C5, 'Product Buy'!A:B, 2, FALSE), 0) +
 IFERROR(VLOOKUP(D5, 'Product Buy'!A:B, 2, FALSE), 0) +
 IFERROR(VLOOKUP(E5, 'Product Buy'!A:B, 2, FALSE), 0) +
 IFERROR(VLOOKUP(F5, 'Product Buy'!A:B, 2, FALSE), 0)</f>
        <v>2500</v>
      </c>
      <c r="I5" t="s">
        <v>65</v>
      </c>
      <c r="J5">
        <v>3</v>
      </c>
      <c r="L5" s="2" t="s">
        <v>169</v>
      </c>
      <c r="M5">
        <f>MODE(Table1[Total])</f>
        <v>2500</v>
      </c>
    </row>
    <row r="6" spans="1:13" x14ac:dyDescent="0.35">
      <c r="A6" t="s">
        <v>103</v>
      </c>
      <c r="B6" t="s">
        <v>72</v>
      </c>
      <c r="C6" t="s">
        <v>81</v>
      </c>
      <c r="D6" t="s">
        <v>91</v>
      </c>
      <c r="G6" t="str">
        <f t="shared" si="0"/>
        <v>Yes</v>
      </c>
      <c r="H6">
        <f>IFERROR(VLOOKUP(C6, 'Product Buy'!A:B, 2, FALSE), 0) +
 IFERROR(VLOOKUP(D6, 'Product Buy'!A:B, 2, FALSE), 0) +
 IFERROR(VLOOKUP(E6, 'Product Buy'!A:B, 2, FALSE), 0) +
 IFERROR(VLOOKUP(F6, 'Product Buy'!A:B, 2, FALSE), 0)</f>
        <v>5000</v>
      </c>
      <c r="I6" t="s">
        <v>65</v>
      </c>
      <c r="J6">
        <v>3</v>
      </c>
    </row>
    <row r="7" spans="1:13" x14ac:dyDescent="0.35">
      <c r="A7" t="s">
        <v>104</v>
      </c>
      <c r="B7" t="s">
        <v>7</v>
      </c>
      <c r="C7" t="s">
        <v>81</v>
      </c>
      <c r="G7" t="str">
        <f t="shared" si="0"/>
        <v>No</v>
      </c>
      <c r="H7">
        <f>IFERROR(VLOOKUP(C7, 'Product Buy'!A:B, 2, FALSE), 0) +
 IFERROR(VLOOKUP(D7, 'Product Buy'!A:B, 2, FALSE), 0) +
 IFERROR(VLOOKUP(E7, 'Product Buy'!A:B, 2, FALSE), 0) +
 IFERROR(VLOOKUP(F7, 'Product Buy'!A:B, 2, FALSE), 0)</f>
        <v>2500</v>
      </c>
      <c r="I7" t="s">
        <v>65</v>
      </c>
      <c r="J7">
        <v>3</v>
      </c>
      <c r="L7" s="2" t="s">
        <v>170</v>
      </c>
      <c r="M7">
        <f>_xlfn.STDEV.P(Table1[Total])</f>
        <v>1311.1267118161654</v>
      </c>
    </row>
    <row r="8" spans="1:13" x14ac:dyDescent="0.35">
      <c r="A8" t="s">
        <v>105</v>
      </c>
      <c r="B8" t="s">
        <v>8</v>
      </c>
      <c r="C8" t="s">
        <v>92</v>
      </c>
      <c r="D8" t="s">
        <v>87</v>
      </c>
      <c r="G8" t="str">
        <f t="shared" si="0"/>
        <v>Yes</v>
      </c>
      <c r="H8">
        <f>IFERROR(VLOOKUP(C8, 'Product Buy'!A:B, 2, FALSE), 0) +
 IFERROR(VLOOKUP(D8, 'Product Buy'!A:B, 2, FALSE), 0) +
 IFERROR(VLOOKUP(E8, 'Product Buy'!A:B, 2, FALSE), 0) +
 IFERROR(VLOOKUP(F8, 'Product Buy'!A:B, 2, FALSE), 0)</f>
        <v>5000</v>
      </c>
      <c r="I8" t="s">
        <v>65</v>
      </c>
      <c r="J8">
        <v>3</v>
      </c>
      <c r="L8" s="2" t="s">
        <v>171</v>
      </c>
      <c r="M8">
        <f>_xlfn.VAR.P(Table1[Total])</f>
        <v>1719053.2544378699</v>
      </c>
    </row>
    <row r="9" spans="1:13" x14ac:dyDescent="0.35">
      <c r="A9" t="s">
        <v>106</v>
      </c>
      <c r="B9" t="s">
        <v>9</v>
      </c>
      <c r="C9" t="s">
        <v>92</v>
      </c>
      <c r="G9" t="str">
        <f t="shared" si="0"/>
        <v>No</v>
      </c>
      <c r="H9">
        <f>IFERROR(VLOOKUP(C9, 'Product Buy'!A:B, 2, FALSE), 0) +
 IFERROR(VLOOKUP(D9, 'Product Buy'!A:B, 2, FALSE), 0) +
 IFERROR(VLOOKUP(E9, 'Product Buy'!A:B, 2, FALSE), 0) +
 IFERROR(VLOOKUP(F9, 'Product Buy'!A:B, 2, FALSE), 0)</f>
        <v>2500</v>
      </c>
      <c r="I9" t="s">
        <v>66</v>
      </c>
      <c r="J9">
        <v>3</v>
      </c>
      <c r="L9" s="2" t="s">
        <v>172</v>
      </c>
      <c r="M9">
        <f>MAX(Table1[Total])-MIN(Table1[Total])</f>
        <v>6000</v>
      </c>
    </row>
    <row r="10" spans="1:13" x14ac:dyDescent="0.35">
      <c r="A10" t="s">
        <v>107</v>
      </c>
      <c r="B10" t="s">
        <v>73</v>
      </c>
      <c r="C10" t="s">
        <v>81</v>
      </c>
      <c r="D10" t="s">
        <v>91</v>
      </c>
      <c r="G10" t="str">
        <f t="shared" si="0"/>
        <v>Yes</v>
      </c>
      <c r="H10">
        <f>IFERROR(VLOOKUP(C10, 'Product Buy'!A:B, 2, FALSE), 0) +
 IFERROR(VLOOKUP(D10, 'Product Buy'!A:B, 2, FALSE), 0) +
 IFERROR(VLOOKUP(E10, 'Product Buy'!A:B, 2, FALSE), 0) +
 IFERROR(VLOOKUP(F10, 'Product Buy'!A:B, 2, FALSE), 0)</f>
        <v>5000</v>
      </c>
      <c r="I10" t="s">
        <v>65</v>
      </c>
      <c r="J10">
        <v>3</v>
      </c>
    </row>
    <row r="11" spans="1:13" x14ac:dyDescent="0.35">
      <c r="A11" t="s">
        <v>108</v>
      </c>
      <c r="B11" t="s">
        <v>10</v>
      </c>
      <c r="C11" t="s">
        <v>81</v>
      </c>
      <c r="D11" t="s">
        <v>87</v>
      </c>
      <c r="G11" t="str">
        <f t="shared" si="0"/>
        <v>Yes</v>
      </c>
      <c r="H11">
        <f>IFERROR(VLOOKUP(C11, 'Product Buy'!A:B, 2, FALSE), 0) +
 IFERROR(VLOOKUP(D11, 'Product Buy'!A:B, 2, FALSE), 0) +
 IFERROR(VLOOKUP(E11, 'Product Buy'!A:B, 2, FALSE), 0) +
 IFERROR(VLOOKUP(F11, 'Product Buy'!A:B, 2, FALSE), 0)</f>
        <v>5000</v>
      </c>
      <c r="I11" t="s">
        <v>66</v>
      </c>
      <c r="J11">
        <v>3</v>
      </c>
      <c r="L11" s="2" t="s">
        <v>173</v>
      </c>
      <c r="M11">
        <f>_xlfn.CONFIDENCE.T(0.05,M3,66)</f>
        <v>818.80527436686668</v>
      </c>
    </row>
    <row r="12" spans="1:13" x14ac:dyDescent="0.35">
      <c r="A12" t="s">
        <v>109</v>
      </c>
      <c r="B12" t="s">
        <v>11</v>
      </c>
      <c r="C12" t="s">
        <v>81</v>
      </c>
      <c r="D12" t="s">
        <v>87</v>
      </c>
      <c r="G12" t="str">
        <f t="shared" si="0"/>
        <v>Yes</v>
      </c>
      <c r="H12">
        <f>IFERROR(VLOOKUP(C12, 'Product Buy'!A:B, 2, FALSE), 0) +
 IFERROR(VLOOKUP(D12, 'Product Buy'!A:B, 2, FALSE), 0) +
 IFERROR(VLOOKUP(E12, 'Product Buy'!A:B, 2, FALSE), 0) +
 IFERROR(VLOOKUP(F12, 'Product Buy'!A:B, 2, FALSE), 0)</f>
        <v>5000</v>
      </c>
      <c r="I12" t="s">
        <v>66</v>
      </c>
      <c r="J12">
        <v>3</v>
      </c>
      <c r="L12" s="2" t="s">
        <v>174</v>
      </c>
      <c r="M12">
        <f>M3-M11</f>
        <v>2511.9639564023641</v>
      </c>
    </row>
    <row r="13" spans="1:13" x14ac:dyDescent="0.35">
      <c r="A13" t="s">
        <v>110</v>
      </c>
      <c r="B13" t="s">
        <v>12</v>
      </c>
      <c r="C13" t="s">
        <v>81</v>
      </c>
      <c r="D13" t="s">
        <v>87</v>
      </c>
      <c r="G13" t="str">
        <f t="shared" si="0"/>
        <v>Yes</v>
      </c>
      <c r="H13">
        <f>IFERROR(VLOOKUP(C13, 'Product Buy'!A:B, 2, FALSE), 0) +
 IFERROR(VLOOKUP(D13, 'Product Buy'!A:B, 2, FALSE), 0) +
 IFERROR(VLOOKUP(E13, 'Product Buy'!A:B, 2, FALSE), 0) +
 IFERROR(VLOOKUP(F13, 'Product Buy'!A:B, 2, FALSE), 0)</f>
        <v>5000</v>
      </c>
      <c r="I13" t="s">
        <v>66</v>
      </c>
      <c r="J13">
        <v>2</v>
      </c>
      <c r="L13" s="2" t="s">
        <v>175</v>
      </c>
      <c r="M13">
        <f>M3+M11</f>
        <v>4149.5745051360973</v>
      </c>
    </row>
    <row r="14" spans="1:13" x14ac:dyDescent="0.35">
      <c r="A14" t="s">
        <v>111</v>
      </c>
      <c r="B14" t="s">
        <v>60</v>
      </c>
      <c r="C14" t="s">
        <v>81</v>
      </c>
      <c r="D14" t="s">
        <v>61</v>
      </c>
      <c r="G14" t="str">
        <f t="shared" si="0"/>
        <v>Yes</v>
      </c>
      <c r="H14">
        <f>IFERROR(VLOOKUP(C14, 'Product Buy'!A:B, 2, FALSE), 0) +
 IFERROR(VLOOKUP(D14, 'Product Buy'!A:B, 2, FALSE), 0) +
 IFERROR(VLOOKUP(E14, 'Product Buy'!A:B, 2, FALSE), 0) +
 IFERROR(VLOOKUP(F14, 'Product Buy'!A:B, 2, FALSE), 0)</f>
        <v>5000</v>
      </c>
      <c r="I14" t="s">
        <v>65</v>
      </c>
      <c r="J14">
        <v>2</v>
      </c>
      <c r="L14" s="2" t="s">
        <v>176</v>
      </c>
      <c r="M14" t="s">
        <v>177</v>
      </c>
    </row>
    <row r="15" spans="1:13" x14ac:dyDescent="0.35">
      <c r="A15" t="s">
        <v>112</v>
      </c>
      <c r="B15" t="s">
        <v>13</v>
      </c>
      <c r="C15" t="s">
        <v>87</v>
      </c>
      <c r="D15" t="s">
        <v>61</v>
      </c>
      <c r="G15" t="str">
        <f t="shared" si="0"/>
        <v>Yes</v>
      </c>
      <c r="H15">
        <f>IFERROR(VLOOKUP(C15, 'Product Buy'!A:B, 2, FALSE), 0) +
 IFERROR(VLOOKUP(D15, 'Product Buy'!A:B, 2, FALSE), 0) +
 IFERROR(VLOOKUP(E15, 'Product Buy'!A:B, 2, FALSE), 0) +
 IFERROR(VLOOKUP(F15, 'Product Buy'!A:B, 2, FALSE), 0)</f>
        <v>5000</v>
      </c>
      <c r="I15" t="s">
        <v>65</v>
      </c>
      <c r="J15">
        <v>1</v>
      </c>
    </row>
    <row r="16" spans="1:13" x14ac:dyDescent="0.35">
      <c r="A16" t="s">
        <v>113</v>
      </c>
      <c r="B16" t="s">
        <v>16</v>
      </c>
      <c r="C16" t="s">
        <v>88</v>
      </c>
      <c r="D16" t="s">
        <v>89</v>
      </c>
      <c r="G16" t="str">
        <f t="shared" si="0"/>
        <v>Yes</v>
      </c>
      <c r="H16">
        <f>IFERROR(VLOOKUP(C16, 'Product Buy'!A:B, 2, FALSE), 0) +
 IFERROR(VLOOKUP(D16, 'Product Buy'!A:B, 2, FALSE), 0) +
 IFERROR(VLOOKUP(E16, 'Product Buy'!A:B, 2, FALSE), 0) +
 IFERROR(VLOOKUP(F16, 'Product Buy'!A:B, 2, FALSE), 0)</f>
        <v>5000</v>
      </c>
      <c r="I16" t="s">
        <v>65</v>
      </c>
      <c r="J16">
        <v>1</v>
      </c>
    </row>
    <row r="17" spans="1:10" x14ac:dyDescent="0.35">
      <c r="A17" t="s">
        <v>114</v>
      </c>
      <c r="B17" t="s">
        <v>17</v>
      </c>
      <c r="C17" t="s">
        <v>89</v>
      </c>
      <c r="D17" t="s">
        <v>91</v>
      </c>
      <c r="G17" t="str">
        <f t="shared" si="0"/>
        <v>Yes</v>
      </c>
      <c r="H17">
        <f>IFERROR(VLOOKUP(C17, 'Product Buy'!A:B, 2, FALSE), 0) +
 IFERROR(VLOOKUP(D17, 'Product Buy'!A:B, 2, FALSE), 0) +
 IFERROR(VLOOKUP(E17, 'Product Buy'!A:B, 2, FALSE), 0) +
 IFERROR(VLOOKUP(F17, 'Product Buy'!A:B, 2, FALSE), 0)</f>
        <v>5000</v>
      </c>
      <c r="I17" t="s">
        <v>65</v>
      </c>
      <c r="J17">
        <v>1</v>
      </c>
    </row>
    <row r="18" spans="1:10" x14ac:dyDescent="0.35">
      <c r="A18" t="s">
        <v>115</v>
      </c>
      <c r="B18" t="s">
        <v>18</v>
      </c>
      <c r="C18" t="str">
        <f>C7</f>
        <v>Fried Sushi</v>
      </c>
      <c r="G18" t="str">
        <f t="shared" si="0"/>
        <v>No</v>
      </c>
      <c r="H18">
        <f>IFERROR(VLOOKUP(C18, 'Product Buy'!A:B, 2, FALSE), 0) +
 IFERROR(VLOOKUP(D18, 'Product Buy'!A:B, 2, FALSE), 0) +
 IFERROR(VLOOKUP(E18, 'Product Buy'!A:B, 2, FALSE), 0) +
 IFERROR(VLOOKUP(F18, 'Product Buy'!A:B, 2, FALSE), 0)</f>
        <v>2500</v>
      </c>
      <c r="I18" t="s">
        <v>66</v>
      </c>
      <c r="J18">
        <v>1</v>
      </c>
    </row>
    <row r="19" spans="1:10" x14ac:dyDescent="0.35">
      <c r="A19" t="s">
        <v>116</v>
      </c>
      <c r="B19" t="s">
        <v>19</v>
      </c>
      <c r="C19" t="s">
        <v>81</v>
      </c>
      <c r="D19" t="s">
        <v>87</v>
      </c>
      <c r="G19" t="str">
        <f t="shared" si="0"/>
        <v>Yes</v>
      </c>
      <c r="H19">
        <f>IFERROR(VLOOKUP(C19, 'Product Buy'!A:B, 2, FALSE), 0) +
 IFERROR(VLOOKUP(D19, 'Product Buy'!A:B, 2, FALSE), 0) +
 IFERROR(VLOOKUP(E19, 'Product Buy'!A:B, 2, FALSE), 0) +
 IFERROR(VLOOKUP(F19, 'Product Buy'!A:B, 2, FALSE), 0)</f>
        <v>5000</v>
      </c>
      <c r="I19" t="s">
        <v>66</v>
      </c>
      <c r="J19">
        <v>1</v>
      </c>
    </row>
    <row r="20" spans="1:10" x14ac:dyDescent="0.35">
      <c r="A20" t="s">
        <v>117</v>
      </c>
      <c r="B20" t="s">
        <v>20</v>
      </c>
      <c r="C20" t="s">
        <v>61</v>
      </c>
      <c r="D20" t="s">
        <v>95</v>
      </c>
      <c r="G20" t="str">
        <f t="shared" si="0"/>
        <v>Yes</v>
      </c>
      <c r="H20">
        <f>IFERROR(VLOOKUP(C20, 'Product Buy'!A:B, 2, FALSE), 0) +
 IFERROR(VLOOKUP(D20, 'Product Buy'!A:B, 2, FALSE), 0) +
 IFERROR(VLOOKUP(E20, 'Product Buy'!A:B, 2, FALSE), 0) +
 IFERROR(VLOOKUP(F20, 'Product Buy'!A:B, 2, FALSE), 0)</f>
        <v>5000</v>
      </c>
      <c r="I20" t="s">
        <v>66</v>
      </c>
      <c r="J20">
        <v>1</v>
      </c>
    </row>
    <row r="21" spans="1:10" x14ac:dyDescent="0.35">
      <c r="A21" t="s">
        <v>118</v>
      </c>
      <c r="B21" t="s">
        <v>22</v>
      </c>
      <c r="C21" t="str">
        <f>C15</f>
        <v>Egg Roll Sushi</v>
      </c>
      <c r="G21" t="str">
        <f t="shared" si="0"/>
        <v>No</v>
      </c>
      <c r="H21">
        <f>IFERROR(VLOOKUP(C21, 'Product Buy'!A:B, 2, FALSE), 0) +
 IFERROR(VLOOKUP(D21, 'Product Buy'!A:B, 2, FALSE), 0) +
 IFERROR(VLOOKUP(E21, 'Product Buy'!A:B, 2, FALSE), 0) +
 IFERROR(VLOOKUP(F21, 'Product Buy'!A:B, 2, FALSE), 0)</f>
        <v>2500</v>
      </c>
      <c r="I21" t="s">
        <v>66</v>
      </c>
      <c r="J21">
        <v>1</v>
      </c>
    </row>
    <row r="22" spans="1:10" x14ac:dyDescent="0.35">
      <c r="A22" t="s">
        <v>119</v>
      </c>
      <c r="B22" t="s">
        <v>23</v>
      </c>
      <c r="C22" t="s">
        <v>81</v>
      </c>
      <c r="G22" t="str">
        <f t="shared" si="0"/>
        <v>No</v>
      </c>
      <c r="H22">
        <f>IFERROR(VLOOKUP(C22, 'Product Buy'!A:B, 2, FALSE), 0) +
 IFERROR(VLOOKUP(D22, 'Product Buy'!A:B, 2, FALSE), 0) +
 IFERROR(VLOOKUP(E22, 'Product Buy'!A:B, 2, FALSE), 0) +
 IFERROR(VLOOKUP(F22, 'Product Buy'!A:B, 2, FALSE), 0)</f>
        <v>2500</v>
      </c>
      <c r="I22" t="s">
        <v>66</v>
      </c>
      <c r="J22">
        <v>2</v>
      </c>
    </row>
    <row r="23" spans="1:10" x14ac:dyDescent="0.35">
      <c r="A23" t="s">
        <v>120</v>
      </c>
      <c r="B23" t="s">
        <v>24</v>
      </c>
      <c r="C23" t="str">
        <f>C21</f>
        <v>Egg Roll Sushi</v>
      </c>
      <c r="G23" t="str">
        <f t="shared" si="0"/>
        <v>No</v>
      </c>
      <c r="H23">
        <f>IFERROR(VLOOKUP(C23, 'Product Buy'!A:B, 2, FALSE), 0) +
 IFERROR(VLOOKUP(D23, 'Product Buy'!A:B, 2, FALSE), 0) +
 IFERROR(VLOOKUP(E23, 'Product Buy'!A:B, 2, FALSE), 0) +
 IFERROR(VLOOKUP(F23, 'Product Buy'!A:B, 2, FALSE), 0)</f>
        <v>2500</v>
      </c>
      <c r="I23" t="s">
        <v>65</v>
      </c>
      <c r="J23">
        <v>2</v>
      </c>
    </row>
    <row r="24" spans="1:10" x14ac:dyDescent="0.35">
      <c r="A24" t="s">
        <v>121</v>
      </c>
      <c r="B24" t="s">
        <v>25</v>
      </c>
      <c r="C24" t="str">
        <f>C18</f>
        <v>Fried Sushi</v>
      </c>
      <c r="G24" t="str">
        <f t="shared" si="0"/>
        <v>No</v>
      </c>
      <c r="H24">
        <f>IFERROR(VLOOKUP(C24, 'Product Buy'!A:B, 2, FALSE), 0) +
 IFERROR(VLOOKUP(D24, 'Product Buy'!A:B, 2, FALSE), 0) +
 IFERROR(VLOOKUP(E24, 'Product Buy'!A:B, 2, FALSE), 0) +
 IFERROR(VLOOKUP(F24, 'Product Buy'!A:B, 2, FALSE), 0)</f>
        <v>2500</v>
      </c>
      <c r="I24" t="s">
        <v>65</v>
      </c>
      <c r="J24">
        <v>2</v>
      </c>
    </row>
    <row r="25" spans="1:10" x14ac:dyDescent="0.35">
      <c r="A25" t="s">
        <v>122</v>
      </c>
      <c r="B25" t="s">
        <v>74</v>
      </c>
      <c r="C25" t="str">
        <f xml:space="preserve"> C24</f>
        <v>Fried Sushi</v>
      </c>
      <c r="G25" t="str">
        <f t="shared" si="0"/>
        <v>No</v>
      </c>
      <c r="H25">
        <f>IFERROR(VLOOKUP(C25, 'Product Buy'!A:B, 2, FALSE), 0) +
 IFERROR(VLOOKUP(D25, 'Product Buy'!A:B, 2, FALSE), 0) +
 IFERROR(VLOOKUP(E25, 'Product Buy'!A:B, 2, FALSE), 0) +
 IFERROR(VLOOKUP(F25, 'Product Buy'!A:B, 2, FALSE), 0)</f>
        <v>2500</v>
      </c>
      <c r="I25" t="s">
        <v>66</v>
      </c>
      <c r="J25">
        <v>2</v>
      </c>
    </row>
    <row r="26" spans="1:10" x14ac:dyDescent="0.35">
      <c r="A26" t="s">
        <v>123</v>
      </c>
      <c r="B26" t="s">
        <v>27</v>
      </c>
      <c r="C26" t="str">
        <f xml:space="preserve"> C25</f>
        <v>Fried Sushi</v>
      </c>
      <c r="G26" t="str">
        <f t="shared" si="0"/>
        <v>No</v>
      </c>
      <c r="H26">
        <f>IFERROR(VLOOKUP(C26, 'Product Buy'!A:B, 2, FALSE), 0) +
 IFERROR(VLOOKUP(D26, 'Product Buy'!A:B, 2, FALSE), 0) +
 IFERROR(VLOOKUP(E26, 'Product Buy'!A:B, 2, FALSE), 0) +
 IFERROR(VLOOKUP(F26, 'Product Buy'!A:B, 2, FALSE), 0)</f>
        <v>2500</v>
      </c>
      <c r="I26" t="s">
        <v>65</v>
      </c>
      <c r="J26">
        <v>2</v>
      </c>
    </row>
    <row r="27" spans="1:10" x14ac:dyDescent="0.35">
      <c r="A27" t="s">
        <v>124</v>
      </c>
      <c r="B27" t="s">
        <v>3</v>
      </c>
      <c r="C27" t="s">
        <v>47</v>
      </c>
      <c r="D27" t="s">
        <v>96</v>
      </c>
      <c r="E27" t="s">
        <v>97</v>
      </c>
      <c r="G27" t="str">
        <f t="shared" si="0"/>
        <v>Yes</v>
      </c>
      <c r="H27">
        <f>IFERROR(VLOOKUP(C27, 'Product Buy'!A:B, 2, FALSE), 0) +
 IFERROR(VLOOKUP(D27, 'Product Buy'!A:B, 2, FALSE), 0) +
 IFERROR(VLOOKUP(E27, 'Product Buy'!A:B, 2, FALSE), 0) +
 IFERROR(VLOOKUP(F27, 'Product Buy'!A:B, 2, FALSE), 0)</f>
        <v>4000</v>
      </c>
      <c r="I27" t="s">
        <v>65</v>
      </c>
      <c r="J27">
        <v>3</v>
      </c>
    </row>
    <row r="28" spans="1:10" x14ac:dyDescent="0.35">
      <c r="A28" t="s">
        <v>125</v>
      </c>
      <c r="B28" t="s">
        <v>75</v>
      </c>
      <c r="C28" t="s">
        <v>87</v>
      </c>
      <c r="D28" t="s">
        <v>90</v>
      </c>
      <c r="G28" t="str">
        <f t="shared" si="0"/>
        <v>Yes</v>
      </c>
      <c r="H28">
        <f>IFERROR(VLOOKUP(C28, 'Product Buy'!A:B, 2, FALSE), 0) +
 IFERROR(VLOOKUP(D28, 'Product Buy'!A:B, 2, FALSE), 0) +
 IFERROR(VLOOKUP(E28, 'Product Buy'!A:B, 2, FALSE), 0) +
 IFERROR(VLOOKUP(F28, 'Product Buy'!A:B, 2, FALSE), 0)</f>
        <v>4700</v>
      </c>
      <c r="I28" t="s">
        <v>65</v>
      </c>
      <c r="J28">
        <v>3</v>
      </c>
    </row>
    <row r="29" spans="1:10" x14ac:dyDescent="0.35">
      <c r="A29" t="s">
        <v>126</v>
      </c>
      <c r="B29" t="s">
        <v>76</v>
      </c>
      <c r="C29" t="s">
        <v>32</v>
      </c>
      <c r="D29" t="s">
        <v>87</v>
      </c>
      <c r="G29" t="str">
        <f t="shared" si="0"/>
        <v>Yes</v>
      </c>
      <c r="H29">
        <f>IFERROR(VLOOKUP(C29, 'Product Buy'!A:B, 2, FALSE), 0) +
 IFERROR(VLOOKUP(D29, 'Product Buy'!A:B, 2, FALSE), 0) +
 IFERROR(VLOOKUP(E29, 'Product Buy'!A:B, 2, FALSE), 0) +
 IFERROR(VLOOKUP(F29, 'Product Buy'!A:B, 2, FALSE), 0)</f>
        <v>4300</v>
      </c>
      <c r="I29" t="s">
        <v>66</v>
      </c>
      <c r="J29">
        <v>3</v>
      </c>
    </row>
    <row r="30" spans="1:10" x14ac:dyDescent="0.35">
      <c r="A30" t="s">
        <v>127</v>
      </c>
      <c r="B30" t="s">
        <v>21</v>
      </c>
      <c r="C30" t="s">
        <v>32</v>
      </c>
      <c r="D30" t="s">
        <v>87</v>
      </c>
      <c r="G30" t="str">
        <f t="shared" si="0"/>
        <v>Yes</v>
      </c>
      <c r="H30">
        <f>IFERROR(VLOOKUP(C30, 'Product Buy'!A:B, 2, FALSE), 0) +
 IFERROR(VLOOKUP(D30, 'Product Buy'!A:B, 2, FALSE), 0) +
 IFERROR(VLOOKUP(E30, 'Product Buy'!A:B, 2, FALSE), 0) +
 IFERROR(VLOOKUP(F30, 'Product Buy'!A:B, 2, FALSE), 0)</f>
        <v>4300</v>
      </c>
      <c r="I30" t="s">
        <v>66</v>
      </c>
      <c r="J30">
        <v>3</v>
      </c>
    </row>
    <row r="31" spans="1:10" x14ac:dyDescent="0.35">
      <c r="A31" t="s">
        <v>128</v>
      </c>
      <c r="B31" t="s">
        <v>1</v>
      </c>
      <c r="C31" t="s">
        <v>85</v>
      </c>
      <c r="D31" t="s">
        <v>97</v>
      </c>
      <c r="G31" t="str">
        <f t="shared" si="0"/>
        <v>Yes</v>
      </c>
      <c r="H31">
        <f>IFERROR(VLOOKUP(C31, 'Product Buy'!A:B, 2, FALSE), 0) +
 IFERROR(VLOOKUP(D31, 'Product Buy'!A:B, 2, FALSE), 0) +
 IFERROR(VLOOKUP(E31, 'Product Buy'!A:B, 2, FALSE), 0) +
 IFERROR(VLOOKUP(F31, 'Product Buy'!A:B, 2, FALSE), 0)</f>
        <v>1500</v>
      </c>
      <c r="I31" t="s">
        <v>66</v>
      </c>
      <c r="J31">
        <v>4</v>
      </c>
    </row>
    <row r="32" spans="1:10" x14ac:dyDescent="0.35">
      <c r="A32" t="s">
        <v>129</v>
      </c>
      <c r="B32" t="s">
        <v>2</v>
      </c>
      <c r="C32" t="s">
        <v>81</v>
      </c>
      <c r="D32" t="s">
        <v>62</v>
      </c>
      <c r="G32" t="str">
        <f t="shared" si="0"/>
        <v>Yes</v>
      </c>
      <c r="H32">
        <f>IFERROR(VLOOKUP(C32, 'Product Buy'!A:B, 2, FALSE), 0) +
 IFERROR(VLOOKUP(D32, 'Product Buy'!A:B, 2, FALSE), 0) +
 IFERROR(VLOOKUP(E32, 'Product Buy'!A:B, 2, FALSE), 0) +
 IFERROR(VLOOKUP(F32, 'Product Buy'!A:B, 2, FALSE), 0)</f>
        <v>4000</v>
      </c>
      <c r="I32" t="s">
        <v>66</v>
      </c>
      <c r="J32">
        <v>4</v>
      </c>
    </row>
    <row r="33" spans="1:10" x14ac:dyDescent="0.35">
      <c r="A33" t="s">
        <v>130</v>
      </c>
      <c r="B33" t="s">
        <v>6</v>
      </c>
      <c r="C33" t="s">
        <v>97</v>
      </c>
      <c r="D33" t="s">
        <v>87</v>
      </c>
      <c r="G33" t="str">
        <f t="shared" si="0"/>
        <v>Yes</v>
      </c>
      <c r="H33">
        <f>IFERROR(VLOOKUP(C33, 'Product Buy'!A:B, 2, FALSE), 0) +
 IFERROR(VLOOKUP(D33, 'Product Buy'!A:B, 2, FALSE), 0) +
 IFERROR(VLOOKUP(E33, 'Product Buy'!A:B, 2, FALSE), 0) +
 IFERROR(VLOOKUP(F33, 'Product Buy'!A:B, 2, FALSE), 0)</f>
        <v>4000</v>
      </c>
      <c r="I33" t="s">
        <v>66</v>
      </c>
      <c r="J33">
        <v>4</v>
      </c>
    </row>
    <row r="34" spans="1:10" x14ac:dyDescent="0.35">
      <c r="A34" t="s">
        <v>131</v>
      </c>
      <c r="B34" t="s">
        <v>82</v>
      </c>
      <c r="C34" t="s">
        <v>87</v>
      </c>
      <c r="D34" t="s">
        <v>97</v>
      </c>
      <c r="G34" t="str">
        <f t="shared" si="0"/>
        <v>Yes</v>
      </c>
      <c r="H34">
        <f>IFERROR(VLOOKUP(C34, 'Product Buy'!A:B, 2, FALSE), 0) +
 IFERROR(VLOOKUP(D34, 'Product Buy'!A:B, 2, FALSE), 0) +
 IFERROR(VLOOKUP(E34, 'Product Buy'!A:B, 2, FALSE), 0) +
 IFERROR(VLOOKUP(F34, 'Product Buy'!A:B, 2, FALSE), 0)</f>
        <v>4000</v>
      </c>
      <c r="I34" t="s">
        <v>66</v>
      </c>
      <c r="J34">
        <v>4</v>
      </c>
    </row>
    <row r="35" spans="1:10" x14ac:dyDescent="0.35">
      <c r="A35" t="s">
        <v>132</v>
      </c>
      <c r="B35" t="s">
        <v>28</v>
      </c>
      <c r="C35" t="s">
        <v>97</v>
      </c>
      <c r="D35" t="s">
        <v>81</v>
      </c>
      <c r="G35" t="str">
        <f t="shared" si="0"/>
        <v>Yes</v>
      </c>
      <c r="H35">
        <f>IFERROR(VLOOKUP(C35, 'Product Buy'!A:B, 2, FALSE), 0) +
 IFERROR(VLOOKUP(D35, 'Product Buy'!A:B, 2, FALSE), 0) +
 IFERROR(VLOOKUP(E35, 'Product Buy'!A:B, 2, FALSE), 0) +
 IFERROR(VLOOKUP(F35, 'Product Buy'!A:B, 2, FALSE), 0)</f>
        <v>4000</v>
      </c>
      <c r="I35" t="s">
        <v>66</v>
      </c>
      <c r="J35">
        <v>5</v>
      </c>
    </row>
    <row r="36" spans="1:10" x14ac:dyDescent="0.35">
      <c r="A36" t="s">
        <v>133</v>
      </c>
      <c r="B36" t="s">
        <v>83</v>
      </c>
      <c r="C36" t="s">
        <v>91</v>
      </c>
      <c r="G36" t="str">
        <f t="shared" si="0"/>
        <v>No</v>
      </c>
      <c r="H36">
        <f>IFERROR(VLOOKUP(C36, 'Product Buy'!A:B, 2, FALSE), 0) +
 IFERROR(VLOOKUP(D36, 'Product Buy'!A:B, 2, FALSE), 0) +
 IFERROR(VLOOKUP(E36, 'Product Buy'!A:B, 2, FALSE), 0) +
 IFERROR(VLOOKUP(F36, 'Product Buy'!A:B, 2, FALSE), 0)</f>
        <v>2500</v>
      </c>
      <c r="I36" t="s">
        <v>66</v>
      </c>
      <c r="J36">
        <v>5</v>
      </c>
    </row>
    <row r="37" spans="1:10" x14ac:dyDescent="0.35">
      <c r="A37" t="s">
        <v>134</v>
      </c>
      <c r="B37" t="s">
        <v>26</v>
      </c>
      <c r="C37" t="s">
        <v>62</v>
      </c>
      <c r="D37" t="s">
        <v>63</v>
      </c>
      <c r="G37" t="str">
        <f t="shared" si="0"/>
        <v>Yes</v>
      </c>
      <c r="H37">
        <f>IFERROR(VLOOKUP(C37, 'Product Buy'!A:B, 2, FALSE), 0) +
 IFERROR(VLOOKUP(D37, 'Product Buy'!A:B, 2, FALSE), 0) +
 IFERROR(VLOOKUP(E37, 'Product Buy'!A:B, 2, FALSE), 0) +
 IFERROR(VLOOKUP(F37, 'Product Buy'!A:B, 2, FALSE), 0)</f>
        <v>4000</v>
      </c>
      <c r="I37" t="s">
        <v>66</v>
      </c>
      <c r="J37">
        <v>5</v>
      </c>
    </row>
    <row r="38" spans="1:10" x14ac:dyDescent="0.35">
      <c r="A38" t="s">
        <v>135</v>
      </c>
      <c r="B38" t="s">
        <v>77</v>
      </c>
      <c r="C38" t="s">
        <v>97</v>
      </c>
      <c r="D38" t="s">
        <v>94</v>
      </c>
      <c r="G38" t="str">
        <f t="shared" si="0"/>
        <v>Yes</v>
      </c>
      <c r="H38">
        <f>IFERROR(VLOOKUP(C38, 'Product Buy'!A:B, 2, FALSE), 0) +
 IFERROR(VLOOKUP(D38, 'Product Buy'!A:B, 2, FALSE), 0) +
 IFERROR(VLOOKUP(E38, 'Product Buy'!A:B, 2, FALSE), 0) +
 IFERROR(VLOOKUP(F38, 'Product Buy'!A:B, 2, FALSE), 0)</f>
        <v>3700</v>
      </c>
      <c r="I38" t="s">
        <v>66</v>
      </c>
      <c r="J38">
        <v>5</v>
      </c>
    </row>
    <row r="39" spans="1:10" x14ac:dyDescent="0.35">
      <c r="A39" t="s">
        <v>136</v>
      </c>
      <c r="B39" t="s">
        <v>15</v>
      </c>
      <c r="C39" t="s">
        <v>90</v>
      </c>
      <c r="D39" t="s">
        <v>97</v>
      </c>
      <c r="G39" t="str">
        <f t="shared" si="0"/>
        <v>Yes</v>
      </c>
      <c r="H39">
        <f>IFERROR(VLOOKUP(C39, 'Product Buy'!A:B, 2, FALSE), 0) +
 IFERROR(VLOOKUP(D39, 'Product Buy'!A:B, 2, FALSE), 0) +
 IFERROR(VLOOKUP(E39, 'Product Buy'!A:B, 2, FALSE), 0) +
 IFERROR(VLOOKUP(F39, 'Product Buy'!A:B, 2, FALSE), 0)</f>
        <v>3700</v>
      </c>
      <c r="I39" t="s">
        <v>66</v>
      </c>
      <c r="J39">
        <v>6</v>
      </c>
    </row>
    <row r="40" spans="1:10" x14ac:dyDescent="0.35">
      <c r="A40" t="s">
        <v>137</v>
      </c>
      <c r="B40" t="s">
        <v>29</v>
      </c>
      <c r="C40" t="s">
        <v>87</v>
      </c>
      <c r="G40" t="str">
        <f t="shared" si="0"/>
        <v>No</v>
      </c>
      <c r="H40">
        <f>IFERROR(VLOOKUP(C40, 'Product Buy'!A:B, 2, FALSE), 0) +
 IFERROR(VLOOKUP(D40, 'Product Buy'!A:B, 2, FALSE), 0) +
 IFERROR(VLOOKUP(E40, 'Product Buy'!A:B, 2, FALSE), 0) +
 IFERROR(VLOOKUP(F40, 'Product Buy'!A:B, 2, FALSE), 0)</f>
        <v>2500</v>
      </c>
      <c r="I40" t="s">
        <v>66</v>
      </c>
      <c r="J40">
        <v>6</v>
      </c>
    </row>
    <row r="41" spans="1:10" x14ac:dyDescent="0.35">
      <c r="A41" t="s">
        <v>138</v>
      </c>
      <c r="B41" t="s">
        <v>30</v>
      </c>
      <c r="C41" t="s">
        <v>87</v>
      </c>
      <c r="G41" t="str">
        <f t="shared" si="0"/>
        <v>No</v>
      </c>
      <c r="H41">
        <f>IFERROR(VLOOKUP(C41, 'Product Buy'!A:B, 2, FALSE), 0) +
 IFERROR(VLOOKUP(D41, 'Product Buy'!A:B, 2, FALSE), 0) +
 IFERROR(VLOOKUP(E41, 'Product Buy'!A:B, 2, FALSE), 0) +
 IFERROR(VLOOKUP(F41, 'Product Buy'!A:B, 2, FALSE), 0)</f>
        <v>2500</v>
      </c>
      <c r="I41" t="s">
        <v>66</v>
      </c>
      <c r="J41">
        <v>6</v>
      </c>
    </row>
    <row r="42" spans="1:10" x14ac:dyDescent="0.35">
      <c r="A42" t="s">
        <v>139</v>
      </c>
      <c r="B42" t="s">
        <v>33</v>
      </c>
      <c r="C42" t="s">
        <v>89</v>
      </c>
      <c r="G42" t="str">
        <f t="shared" si="0"/>
        <v>No</v>
      </c>
      <c r="H42">
        <f>IFERROR(VLOOKUP(C42, 'Product Buy'!A:B, 2, FALSE), 0) +
 IFERROR(VLOOKUP(D42, 'Product Buy'!A:B, 2, FALSE), 0) +
 IFERROR(VLOOKUP(E42, 'Product Buy'!A:B, 2, FALSE), 0) +
 IFERROR(VLOOKUP(F42, 'Product Buy'!A:B, 2, FALSE), 0)</f>
        <v>2500</v>
      </c>
      <c r="I42" t="s">
        <v>66</v>
      </c>
      <c r="J42">
        <v>8</v>
      </c>
    </row>
    <row r="43" spans="1:10" x14ac:dyDescent="0.35">
      <c r="A43" t="s">
        <v>140</v>
      </c>
      <c r="B43" t="s">
        <v>34</v>
      </c>
      <c r="C43" t="s">
        <v>81</v>
      </c>
      <c r="G43" t="str">
        <f t="shared" si="0"/>
        <v>No</v>
      </c>
      <c r="H43">
        <f>IFERROR(VLOOKUP(C43, 'Product Buy'!A:B, 2, FALSE), 0) +
 IFERROR(VLOOKUP(D43, 'Product Buy'!A:B, 2, FALSE), 0) +
 IFERROR(VLOOKUP(E43, 'Product Buy'!A:B, 2, FALSE), 0) +
 IFERROR(VLOOKUP(F43, 'Product Buy'!A:B, 2, FALSE), 0)</f>
        <v>2500</v>
      </c>
      <c r="I43" t="s">
        <v>66</v>
      </c>
      <c r="J43">
        <v>8</v>
      </c>
    </row>
    <row r="44" spans="1:10" x14ac:dyDescent="0.35">
      <c r="A44" t="s">
        <v>141</v>
      </c>
      <c r="B44" t="s">
        <v>35</v>
      </c>
      <c r="C44" t="s">
        <v>81</v>
      </c>
      <c r="G44" t="str">
        <f t="shared" si="0"/>
        <v>No</v>
      </c>
      <c r="H44">
        <f>IFERROR(VLOOKUP(C44, 'Product Buy'!A:B, 2, FALSE), 0) +
 IFERROR(VLOOKUP(D44, 'Product Buy'!A:B, 2, FALSE), 0) +
 IFERROR(VLOOKUP(E44, 'Product Buy'!A:B, 2, FALSE), 0) +
 IFERROR(VLOOKUP(F44, 'Product Buy'!A:B, 2, FALSE), 0)</f>
        <v>2500</v>
      </c>
      <c r="I44" t="s">
        <v>66</v>
      </c>
      <c r="J44">
        <v>8</v>
      </c>
    </row>
    <row r="45" spans="1:10" x14ac:dyDescent="0.35">
      <c r="A45" t="s">
        <v>142</v>
      </c>
      <c r="B45" t="s">
        <v>36</v>
      </c>
      <c r="C45" t="s">
        <v>89</v>
      </c>
      <c r="G45" t="str">
        <f t="shared" si="0"/>
        <v>No</v>
      </c>
      <c r="H45">
        <f>IFERROR(VLOOKUP(C45, 'Product Buy'!A:B, 2, FALSE), 0) +
 IFERROR(VLOOKUP(D45, 'Product Buy'!A:B, 2, FALSE), 0) +
 IFERROR(VLOOKUP(E45, 'Product Buy'!A:B, 2, FALSE), 0) +
 IFERROR(VLOOKUP(F45, 'Product Buy'!A:B, 2, FALSE), 0)</f>
        <v>2500</v>
      </c>
      <c r="I45" t="s">
        <v>66</v>
      </c>
      <c r="J45">
        <v>9</v>
      </c>
    </row>
    <row r="46" spans="1:10" x14ac:dyDescent="0.35">
      <c r="A46" t="s">
        <v>143</v>
      </c>
      <c r="B46" t="s">
        <v>37</v>
      </c>
      <c r="C46" t="s">
        <v>89</v>
      </c>
      <c r="G46" t="str">
        <f t="shared" si="0"/>
        <v>No</v>
      </c>
      <c r="H46">
        <f>IFERROR(VLOOKUP(C46, 'Product Buy'!A:B, 2, FALSE), 0) +
 IFERROR(VLOOKUP(D46, 'Product Buy'!A:B, 2, FALSE), 0) +
 IFERROR(VLOOKUP(E46, 'Product Buy'!A:B, 2, FALSE), 0) +
 IFERROR(VLOOKUP(F46, 'Product Buy'!A:B, 2, FALSE), 0)</f>
        <v>2500</v>
      </c>
      <c r="I46" t="s">
        <v>66</v>
      </c>
      <c r="J46">
        <v>9</v>
      </c>
    </row>
    <row r="47" spans="1:10" x14ac:dyDescent="0.35">
      <c r="A47" t="s">
        <v>144</v>
      </c>
      <c r="B47" t="s">
        <v>38</v>
      </c>
      <c r="C47" t="s">
        <v>87</v>
      </c>
      <c r="G47" t="str">
        <f t="shared" si="0"/>
        <v>No</v>
      </c>
      <c r="H47">
        <f>IFERROR(VLOOKUP(C47, 'Product Buy'!A:B, 2, FALSE), 0) +
 IFERROR(VLOOKUP(D47, 'Product Buy'!A:B, 2, FALSE), 0) +
 IFERROR(VLOOKUP(E47, 'Product Buy'!A:B, 2, FALSE), 0) +
 IFERROR(VLOOKUP(F47, 'Product Buy'!A:B, 2, FALSE), 0)</f>
        <v>2500</v>
      </c>
      <c r="I47" t="s">
        <v>66</v>
      </c>
      <c r="J47">
        <v>2</v>
      </c>
    </row>
    <row r="48" spans="1:10" x14ac:dyDescent="0.35">
      <c r="A48" t="s">
        <v>145</v>
      </c>
      <c r="B48" t="s">
        <v>39</v>
      </c>
      <c r="C48" t="s">
        <v>81</v>
      </c>
      <c r="G48" t="str">
        <f t="shared" si="0"/>
        <v>No</v>
      </c>
      <c r="H48">
        <f>IFERROR(VLOOKUP(C48, 'Product Buy'!A:B, 2, FALSE), 0) +
 IFERROR(VLOOKUP(D48, 'Product Buy'!A:B, 2, FALSE), 0) +
 IFERROR(VLOOKUP(E48, 'Product Buy'!A:B, 2, FALSE), 0) +
 IFERROR(VLOOKUP(F48, 'Product Buy'!A:B, 2, FALSE), 0)</f>
        <v>2500</v>
      </c>
      <c r="I48" t="s">
        <v>66</v>
      </c>
      <c r="J48">
        <v>2</v>
      </c>
    </row>
    <row r="49" spans="1:10" x14ac:dyDescent="0.35">
      <c r="A49" t="s">
        <v>146</v>
      </c>
      <c r="B49" t="s">
        <v>40</v>
      </c>
      <c r="C49" t="s">
        <v>87</v>
      </c>
      <c r="G49" t="str">
        <f t="shared" si="0"/>
        <v>No</v>
      </c>
      <c r="H49">
        <f>IFERROR(VLOOKUP(C49, 'Product Buy'!A:B, 2, FALSE), 0) +
 IFERROR(VLOOKUP(D49, 'Product Buy'!A:B, 2, FALSE), 0) +
 IFERROR(VLOOKUP(E49, 'Product Buy'!A:B, 2, FALSE), 0) +
 IFERROR(VLOOKUP(F49, 'Product Buy'!A:B, 2, FALSE), 0)</f>
        <v>2500</v>
      </c>
      <c r="I49" t="s">
        <v>66</v>
      </c>
      <c r="J49">
        <v>2</v>
      </c>
    </row>
    <row r="50" spans="1:10" x14ac:dyDescent="0.35">
      <c r="A50" t="s">
        <v>147</v>
      </c>
      <c r="B50" t="s">
        <v>41</v>
      </c>
      <c r="C50" t="s">
        <v>81</v>
      </c>
      <c r="G50" t="str">
        <f t="shared" si="0"/>
        <v>No</v>
      </c>
      <c r="H50">
        <f>IFERROR(VLOOKUP(C50, 'Product Buy'!A:B, 2, FALSE), 0) +
 IFERROR(VLOOKUP(D50, 'Product Buy'!A:B, 2, FALSE), 0) +
 IFERROR(VLOOKUP(E50, 'Product Buy'!A:B, 2, FALSE), 0) +
 IFERROR(VLOOKUP(F50, 'Product Buy'!A:B, 2, FALSE), 0)</f>
        <v>2500</v>
      </c>
      <c r="I50" t="s">
        <v>65</v>
      </c>
      <c r="J50">
        <v>2</v>
      </c>
    </row>
    <row r="51" spans="1:10" x14ac:dyDescent="0.35">
      <c r="A51" t="s">
        <v>148</v>
      </c>
      <c r="B51" t="s">
        <v>42</v>
      </c>
      <c r="C51" t="s">
        <v>97</v>
      </c>
      <c r="G51" t="str">
        <f t="shared" si="0"/>
        <v>No</v>
      </c>
      <c r="H51">
        <f>IFERROR(VLOOKUP(C51, 'Product Buy'!A:B, 2, FALSE), 0) +
 IFERROR(VLOOKUP(D51, 'Product Buy'!A:B, 2, FALSE), 0) +
 IFERROR(VLOOKUP(E51, 'Product Buy'!A:B, 2, FALSE), 0) +
 IFERROR(VLOOKUP(F51, 'Product Buy'!A:B, 2, FALSE), 0)</f>
        <v>1500</v>
      </c>
      <c r="I51" t="s">
        <v>65</v>
      </c>
      <c r="J51">
        <v>2</v>
      </c>
    </row>
    <row r="52" spans="1:10" x14ac:dyDescent="0.35">
      <c r="A52" t="s">
        <v>149</v>
      </c>
      <c r="B52" t="s">
        <v>44</v>
      </c>
      <c r="C52" t="s">
        <v>81</v>
      </c>
      <c r="G52" t="str">
        <f t="shared" si="0"/>
        <v>No</v>
      </c>
      <c r="H52">
        <f>IFERROR(VLOOKUP(C52, 'Product Buy'!A:B, 2, FALSE), 0) +
 IFERROR(VLOOKUP(D52, 'Product Buy'!A:B, 2, FALSE), 0) +
 IFERROR(VLOOKUP(E52, 'Product Buy'!A:B, 2, FALSE), 0) +
 IFERROR(VLOOKUP(F52, 'Product Buy'!A:B, 2, FALSE), 0)</f>
        <v>2500</v>
      </c>
      <c r="I52" t="s">
        <v>65</v>
      </c>
      <c r="J52">
        <v>2</v>
      </c>
    </row>
    <row r="53" spans="1:10" x14ac:dyDescent="0.35">
      <c r="A53" t="s">
        <v>150</v>
      </c>
      <c r="B53" t="s">
        <v>45</v>
      </c>
      <c r="C53" t="s">
        <v>87</v>
      </c>
      <c r="G53" t="str">
        <f t="shared" si="0"/>
        <v>No</v>
      </c>
      <c r="H53">
        <f>IFERROR(VLOOKUP(C53, 'Product Buy'!A:B, 2, FALSE), 0) +
 IFERROR(VLOOKUP(D53, 'Product Buy'!A:B, 2, FALSE), 0) +
 IFERROR(VLOOKUP(E53, 'Product Buy'!A:B, 2, FALSE), 0) +
 IFERROR(VLOOKUP(F53, 'Product Buy'!A:B, 2, FALSE), 0)</f>
        <v>2500</v>
      </c>
      <c r="I53" t="s">
        <v>65</v>
      </c>
      <c r="J53">
        <v>2</v>
      </c>
    </row>
    <row r="54" spans="1:10" x14ac:dyDescent="0.35">
      <c r="A54" t="s">
        <v>151</v>
      </c>
      <c r="B54" t="s">
        <v>46</v>
      </c>
      <c r="C54" t="s">
        <v>87</v>
      </c>
      <c r="G54" t="str">
        <f t="shared" si="0"/>
        <v>No</v>
      </c>
      <c r="H54">
        <f>IFERROR(VLOOKUP(C54, 'Product Buy'!A:B, 2, FALSE), 0) +
 IFERROR(VLOOKUP(D54, 'Product Buy'!A:B, 2, FALSE), 0) +
 IFERROR(VLOOKUP(E54, 'Product Buy'!A:B, 2, FALSE), 0) +
 IFERROR(VLOOKUP(F54, 'Product Buy'!A:B, 2, FALSE), 0)</f>
        <v>2500</v>
      </c>
      <c r="I54" t="s">
        <v>65</v>
      </c>
      <c r="J54">
        <v>3</v>
      </c>
    </row>
    <row r="55" spans="1:10" x14ac:dyDescent="0.35">
      <c r="A55" t="s">
        <v>152</v>
      </c>
      <c r="B55" t="s">
        <v>48</v>
      </c>
      <c r="C55" t="s">
        <v>47</v>
      </c>
      <c r="G55" t="str">
        <f t="shared" si="0"/>
        <v>No</v>
      </c>
      <c r="H55">
        <f>IFERROR(VLOOKUP(C55, 'Product Buy'!A:B, 2, FALSE), 0) +
 IFERROR(VLOOKUP(D55, 'Product Buy'!A:B, 2, FALSE), 0) +
 IFERROR(VLOOKUP(E55, 'Product Buy'!A:B, 2, FALSE), 0) +
 IFERROR(VLOOKUP(F55, 'Product Buy'!A:B, 2, FALSE), 0)</f>
        <v>2500</v>
      </c>
      <c r="I55" t="s">
        <v>65</v>
      </c>
      <c r="J55">
        <v>3</v>
      </c>
    </row>
    <row r="56" spans="1:10" x14ac:dyDescent="0.35">
      <c r="A56" t="s">
        <v>153</v>
      </c>
      <c r="B56" t="s">
        <v>49</v>
      </c>
      <c r="C56" t="s">
        <v>91</v>
      </c>
      <c r="G56" t="str">
        <f t="shared" si="0"/>
        <v>No</v>
      </c>
      <c r="H56">
        <f>IFERROR(VLOOKUP(C56, 'Product Buy'!A:B, 2, FALSE), 0) +
 IFERROR(VLOOKUP(D56, 'Product Buy'!A:B, 2, FALSE), 0) +
 IFERROR(VLOOKUP(E56, 'Product Buy'!A:B, 2, FALSE), 0) +
 IFERROR(VLOOKUP(F56, 'Product Buy'!A:B, 2, FALSE), 0)</f>
        <v>2500</v>
      </c>
      <c r="I56" t="s">
        <v>65</v>
      </c>
      <c r="J56">
        <v>3</v>
      </c>
    </row>
    <row r="57" spans="1:10" x14ac:dyDescent="0.35">
      <c r="A57" t="s">
        <v>154</v>
      </c>
      <c r="B57" t="s">
        <v>51</v>
      </c>
      <c r="C57" t="s">
        <v>89</v>
      </c>
      <c r="G57" t="str">
        <f t="shared" si="0"/>
        <v>No</v>
      </c>
      <c r="H57">
        <f>IFERROR(VLOOKUP(C57, 'Product Buy'!A:B, 2, FALSE), 0) +
 IFERROR(VLOOKUP(D57, 'Product Buy'!A:B, 2, FALSE), 0) +
 IFERROR(VLOOKUP(E57, 'Product Buy'!A:B, 2, FALSE), 0) +
 IFERROR(VLOOKUP(F57, 'Product Buy'!A:B, 2, FALSE), 0)</f>
        <v>2500</v>
      </c>
      <c r="I57" t="s">
        <v>66</v>
      </c>
      <c r="J57">
        <v>3</v>
      </c>
    </row>
    <row r="58" spans="1:10" x14ac:dyDescent="0.35">
      <c r="A58" t="s">
        <v>155</v>
      </c>
      <c r="B58" t="s">
        <v>52</v>
      </c>
      <c r="C58" t="s">
        <v>81</v>
      </c>
      <c r="G58" t="str">
        <f t="shared" si="0"/>
        <v>No</v>
      </c>
      <c r="H58">
        <f>IFERROR(VLOOKUP(C58, 'Product Buy'!A:B, 2, FALSE), 0) +
 IFERROR(VLOOKUP(D58, 'Product Buy'!A:B, 2, FALSE), 0) +
 IFERROR(VLOOKUP(E58, 'Product Buy'!A:B, 2, FALSE), 0) +
 IFERROR(VLOOKUP(F58, 'Product Buy'!A:B, 2, FALSE), 0)</f>
        <v>2500</v>
      </c>
      <c r="I58" t="s">
        <v>66</v>
      </c>
      <c r="J58">
        <v>3</v>
      </c>
    </row>
    <row r="59" spans="1:10" x14ac:dyDescent="0.35">
      <c r="A59" t="s">
        <v>156</v>
      </c>
      <c r="B59" t="s">
        <v>84</v>
      </c>
      <c r="C59" t="s">
        <v>54</v>
      </c>
      <c r="G59" t="str">
        <f t="shared" si="0"/>
        <v>No</v>
      </c>
      <c r="H59">
        <f>IFERROR(VLOOKUP(C59, 'Product Buy'!A:B, 2, FALSE), 0) +
 IFERROR(VLOOKUP(D59, 'Product Buy'!A:B, 2, FALSE), 0) +
 IFERROR(VLOOKUP(E59, 'Product Buy'!A:B, 2, FALSE), 0) +
 IFERROR(VLOOKUP(F59, 'Product Buy'!A:B, 2, FALSE), 0)</f>
        <v>2500</v>
      </c>
      <c r="I59" t="s">
        <v>66</v>
      </c>
      <c r="J59">
        <v>3</v>
      </c>
    </row>
    <row r="60" spans="1:10" x14ac:dyDescent="0.35">
      <c r="A60" t="s">
        <v>157</v>
      </c>
      <c r="B60" t="s">
        <v>55</v>
      </c>
      <c r="C60" t="s">
        <v>56</v>
      </c>
      <c r="G60" t="str">
        <f t="shared" si="0"/>
        <v>No</v>
      </c>
      <c r="H60">
        <f>IFERROR(VLOOKUP(C60, 'Product Buy'!A:B, 2, FALSE), 0) +
 IFERROR(VLOOKUP(D60, 'Product Buy'!A:B, 2, FALSE), 0) +
 IFERROR(VLOOKUP(E60, 'Product Buy'!A:B, 2, FALSE), 0) +
 IFERROR(VLOOKUP(F60, 'Product Buy'!A:B, 2, FALSE), 0)</f>
        <v>2500</v>
      </c>
      <c r="I60" t="s">
        <v>66</v>
      </c>
      <c r="J60">
        <v>3</v>
      </c>
    </row>
    <row r="61" spans="1:10" x14ac:dyDescent="0.35">
      <c r="A61" t="s">
        <v>158</v>
      </c>
      <c r="B61" t="s">
        <v>58</v>
      </c>
      <c r="C61" t="s">
        <v>91</v>
      </c>
      <c r="G61" t="str">
        <f t="shared" si="0"/>
        <v>No</v>
      </c>
      <c r="H61">
        <f>IFERROR(VLOOKUP(C61, 'Product Buy'!A:B, 2, FALSE), 0) +
 IFERROR(VLOOKUP(D61, 'Product Buy'!A:B, 2, FALSE), 0) +
 IFERROR(VLOOKUP(E61, 'Product Buy'!A:B, 2, FALSE), 0) +
 IFERROR(VLOOKUP(F61, 'Product Buy'!A:B, 2, FALSE), 0)</f>
        <v>2500</v>
      </c>
      <c r="I61" t="s">
        <v>66</v>
      </c>
      <c r="J61">
        <v>3</v>
      </c>
    </row>
    <row r="62" spans="1:10" x14ac:dyDescent="0.35">
      <c r="A62" t="s">
        <v>159</v>
      </c>
      <c r="B62" t="s">
        <v>43</v>
      </c>
      <c r="C62" t="s">
        <v>90</v>
      </c>
      <c r="G62" t="str">
        <f t="shared" si="0"/>
        <v>No</v>
      </c>
      <c r="H62">
        <f>IFERROR(VLOOKUP(C62, 'Product Buy'!A:B, 2, FALSE), 0) +
 IFERROR(VLOOKUP(D62, 'Product Buy'!A:B, 2, FALSE), 0) +
 IFERROR(VLOOKUP(E62, 'Product Buy'!A:B, 2, FALSE), 0) +
 IFERROR(VLOOKUP(F62, 'Product Buy'!A:B, 2, FALSE), 0)</f>
        <v>2200</v>
      </c>
      <c r="I62" t="s">
        <v>66</v>
      </c>
      <c r="J62">
        <v>3</v>
      </c>
    </row>
    <row r="63" spans="1:10" x14ac:dyDescent="0.35">
      <c r="A63" t="s">
        <v>160</v>
      </c>
      <c r="B63" t="s">
        <v>57</v>
      </c>
      <c r="C63" t="s">
        <v>90</v>
      </c>
      <c r="G63" t="str">
        <f t="shared" si="0"/>
        <v>No</v>
      </c>
      <c r="H63">
        <f>IFERROR(VLOOKUP(C63, 'Product Buy'!A:B, 2, FALSE), 0) +
 IFERROR(VLOOKUP(D63, 'Product Buy'!A:B, 2, FALSE), 0) +
 IFERROR(VLOOKUP(E63, 'Product Buy'!A:B, 2, FALSE), 0) +
 IFERROR(VLOOKUP(F63, 'Product Buy'!A:B, 2, FALSE), 0)</f>
        <v>2200</v>
      </c>
      <c r="I63" t="s">
        <v>65</v>
      </c>
      <c r="J63">
        <v>4</v>
      </c>
    </row>
    <row r="64" spans="1:10" x14ac:dyDescent="0.35">
      <c r="A64" t="s">
        <v>161</v>
      </c>
      <c r="B64" t="s">
        <v>31</v>
      </c>
      <c r="C64" t="s">
        <v>32</v>
      </c>
      <c r="G64" t="str">
        <f t="shared" si="0"/>
        <v>No</v>
      </c>
      <c r="H64">
        <f>IFERROR(VLOOKUP(C64, 'Product Buy'!A:B, 2, FALSE), 0) +
 IFERROR(VLOOKUP(D64, 'Product Buy'!A:B, 2, FALSE), 0) +
 IFERROR(VLOOKUP(E64, 'Product Buy'!A:B, 2, FALSE), 0) +
 IFERROR(VLOOKUP(F64, 'Product Buy'!A:B, 2, FALSE), 0)</f>
        <v>1800</v>
      </c>
      <c r="I64" t="s">
        <v>65</v>
      </c>
      <c r="J64">
        <v>4</v>
      </c>
    </row>
    <row r="65" spans="1:10" x14ac:dyDescent="0.35">
      <c r="A65" t="s">
        <v>162</v>
      </c>
      <c r="B65" t="s">
        <v>53</v>
      </c>
      <c r="C65" t="s">
        <v>32</v>
      </c>
      <c r="G65" t="str">
        <f t="shared" si="0"/>
        <v>No</v>
      </c>
      <c r="H65">
        <f>IFERROR(VLOOKUP(C65, 'Product Buy'!A:B, 2, FALSE), 0) +
 IFERROR(VLOOKUP(D65, 'Product Buy'!A:B, 2, FALSE), 0) +
 IFERROR(VLOOKUP(E65, 'Product Buy'!A:B, 2, FALSE), 0) +
 IFERROR(VLOOKUP(F65, 'Product Buy'!A:B, 2, FALSE), 0)</f>
        <v>1800</v>
      </c>
      <c r="I65" t="s">
        <v>65</v>
      </c>
      <c r="J65">
        <v>4</v>
      </c>
    </row>
    <row r="66" spans="1:10" x14ac:dyDescent="0.35">
      <c r="A66" t="s">
        <v>163</v>
      </c>
      <c r="B66" t="s">
        <v>50</v>
      </c>
      <c r="C66" t="s">
        <v>97</v>
      </c>
      <c r="G66" t="str">
        <f t="shared" si="0"/>
        <v>No</v>
      </c>
      <c r="H66">
        <f>IFERROR(VLOOKUP(C66, 'Product Buy'!A:B, 2, FALSE), 0) +
 IFERROR(VLOOKUP(D66, 'Product Buy'!A:B, 2, FALSE), 0) +
 IFERROR(VLOOKUP(E66, 'Product Buy'!A:B, 2, FALSE), 0) +
 IFERROR(VLOOKUP(F66, 'Product Buy'!A:B, 2, FALSE), 0)</f>
        <v>1500</v>
      </c>
      <c r="I66" t="s">
        <v>65</v>
      </c>
      <c r="J66">
        <v>4</v>
      </c>
    </row>
  </sheetData>
  <sortState xmlns:xlrd2="http://schemas.microsoft.com/office/spreadsheetml/2017/richdata2" ref="B2:E66">
    <sortCondition descending="1" ref="E2:E66"/>
  </sortState>
  <phoneticPr fontId="1" type="noConversion"/>
  <dataValidations count="1">
    <dataValidation type="list" allowBlank="1" showInputMessage="1" showErrorMessage="1" sqref="I1:I1048576" xr:uid="{CD1193ED-12E0-4B8F-853A-39211B4E8339}">
      <formula1>"Paid, Unpaid"</formula1>
    </dataValidation>
  </dataValidations>
  <pageMargins left="0.7" right="0.7" top="0.75" bottom="0.75" header="0.3" footer="0.3"/>
  <pageSetup orientation="portrait" horizontalDpi="1200" verticalDpi="120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5F05-4280-4ECC-B685-5A7C2BD9D4BB}">
  <dimension ref="F13:G28"/>
  <sheetViews>
    <sheetView topLeftCell="A10" workbookViewId="0">
      <selection activeCell="G28" sqref="G28"/>
    </sheetView>
  </sheetViews>
  <sheetFormatPr defaultRowHeight="14.5" x14ac:dyDescent="0.35"/>
  <cols>
    <col min="6" max="6" width="18.6328125" customWidth="1"/>
    <col min="7" max="7" width="26" customWidth="1"/>
  </cols>
  <sheetData>
    <row r="13" spans="6:7" x14ac:dyDescent="0.35">
      <c r="F13" s="2" t="s">
        <v>178</v>
      </c>
      <c r="G13" t="s">
        <v>179</v>
      </c>
    </row>
    <row r="14" spans="6:7" x14ac:dyDescent="0.35">
      <c r="F14" s="2" t="s">
        <v>167</v>
      </c>
      <c r="G14">
        <f>AVERAGE(Table1[Total])</f>
        <v>3330.7692307692309</v>
      </c>
    </row>
    <row r="15" spans="6:7" x14ac:dyDescent="0.35">
      <c r="F15" s="2" t="s">
        <v>168</v>
      </c>
      <c r="G15">
        <f>MEDIAN(Table1[Total])</f>
        <v>2500</v>
      </c>
    </row>
    <row r="16" spans="6:7" x14ac:dyDescent="0.35">
      <c r="F16" s="2" t="s">
        <v>169</v>
      </c>
      <c r="G16">
        <f>MODE(Table1[Total])</f>
        <v>2500</v>
      </c>
    </row>
    <row r="18" spans="6:7" x14ac:dyDescent="0.35">
      <c r="F18" s="2" t="s">
        <v>170</v>
      </c>
      <c r="G18">
        <f>_xlfn.STDEV.P(Table1[Total])</f>
        <v>1311.1267118161654</v>
      </c>
    </row>
    <row r="19" spans="6:7" x14ac:dyDescent="0.35">
      <c r="F19" s="2" t="s">
        <v>171</v>
      </c>
      <c r="G19">
        <f>_xlfn.VAR.P(Table1[Total])</f>
        <v>1719053.2544378699</v>
      </c>
    </row>
    <row r="20" spans="6:7" x14ac:dyDescent="0.35">
      <c r="F20" s="2" t="s">
        <v>172</v>
      </c>
      <c r="G20">
        <f>MAX(Table1[Total])-MIN(Table1[Total])</f>
        <v>6000</v>
      </c>
    </row>
    <row r="22" spans="6:7" x14ac:dyDescent="0.35">
      <c r="F22" s="2" t="s">
        <v>173</v>
      </c>
      <c r="G22">
        <f>_xlfn.CONFIDENCE.T(0.05,G14,66)</f>
        <v>818.80527436686668</v>
      </c>
    </row>
    <row r="23" spans="6:7" x14ac:dyDescent="0.35">
      <c r="F23" s="2" t="s">
        <v>174</v>
      </c>
      <c r="G23">
        <f>G14-G22</f>
        <v>2511.9639564023641</v>
      </c>
    </row>
    <row r="24" spans="6:7" x14ac:dyDescent="0.35">
      <c r="F24" s="2" t="s">
        <v>175</v>
      </c>
      <c r="G24">
        <f>G14+G22</f>
        <v>4149.5745051360973</v>
      </c>
    </row>
    <row r="25" spans="6:7" x14ac:dyDescent="0.35">
      <c r="F25" s="2" t="s">
        <v>176</v>
      </c>
      <c r="G25" t="s">
        <v>177</v>
      </c>
    </row>
    <row r="28" spans="6:7" x14ac:dyDescent="0.35">
      <c r="G28" t="s">
        <v>80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74F4-B3A8-49A5-B61E-1CED065CF8DE}">
  <dimension ref="A3:B9"/>
  <sheetViews>
    <sheetView workbookViewId="0">
      <selection activeCell="F12" sqref="F12"/>
    </sheetView>
  </sheetViews>
  <sheetFormatPr defaultRowHeight="14.5" x14ac:dyDescent="0.35"/>
  <cols>
    <col min="1" max="1" width="14.26953125" bestFit="1" customWidth="1"/>
    <col min="2" max="2" width="11.36328125" bestFit="1" customWidth="1"/>
  </cols>
  <sheetData>
    <row r="3" spans="1:2" x14ac:dyDescent="0.35">
      <c r="A3" s="3" t="s">
        <v>181</v>
      </c>
      <c r="B3" t="s">
        <v>183</v>
      </c>
    </row>
    <row r="4" spans="1:2" x14ac:dyDescent="0.35">
      <c r="A4" s="4" t="s">
        <v>81</v>
      </c>
      <c r="B4">
        <v>57500</v>
      </c>
    </row>
    <row r="5" spans="1:2" x14ac:dyDescent="0.35">
      <c r="A5" s="4" t="s">
        <v>87</v>
      </c>
      <c r="B5">
        <v>50000</v>
      </c>
    </row>
    <row r="6" spans="1:2" x14ac:dyDescent="0.35">
      <c r="A6" s="4" t="s">
        <v>89</v>
      </c>
      <c r="B6">
        <v>20000</v>
      </c>
    </row>
    <row r="7" spans="1:2" x14ac:dyDescent="0.35">
      <c r="A7" s="4" t="s">
        <v>91</v>
      </c>
      <c r="B7">
        <v>17500</v>
      </c>
    </row>
    <row r="8" spans="1:2" x14ac:dyDescent="0.35">
      <c r="A8" s="4" t="s">
        <v>97</v>
      </c>
      <c r="B8">
        <v>13500</v>
      </c>
    </row>
    <row r="9" spans="1:2" x14ac:dyDescent="0.35">
      <c r="A9" s="4" t="s">
        <v>182</v>
      </c>
      <c r="B9">
        <v>158500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33A9-5196-4BFF-97D0-9F6A817BBA62}">
  <dimension ref="A1:D18"/>
  <sheetViews>
    <sheetView workbookViewId="0">
      <selection activeCell="A16" sqref="A16"/>
    </sheetView>
  </sheetViews>
  <sheetFormatPr defaultRowHeight="14.5" x14ac:dyDescent="0.35"/>
  <cols>
    <col min="1" max="1" width="25.90625" customWidth="1"/>
    <col min="3" max="3" width="11" customWidth="1"/>
  </cols>
  <sheetData>
    <row r="1" spans="1:4" x14ac:dyDescent="0.35">
      <c r="A1" t="s">
        <v>69</v>
      </c>
      <c r="B1" t="s">
        <v>78</v>
      </c>
      <c r="C1" t="s">
        <v>79</v>
      </c>
      <c r="D1" t="s">
        <v>59</v>
      </c>
    </row>
    <row r="2" spans="1:4" x14ac:dyDescent="0.35">
      <c r="A2" t="s">
        <v>88</v>
      </c>
      <c r="B2">
        <f>IF('Product Buy'!A2="Ice Coffee", 1500,
    IF('Product Buy'!A2="Cola", 1500,
    IF('Product Buy'!A2="Temaki", 1800,
    IF('Product Buy'!A2="Ordinary Sushi", 2200,
    2500))))</f>
        <v>2500</v>
      </c>
      <c r="C2">
        <f>COUNTIF( Purchased!$C$2:$F$66, A2)</f>
        <v>2</v>
      </c>
      <c r="D2">
        <f>C2*B2</f>
        <v>5000</v>
      </c>
    </row>
    <row r="3" spans="1:4" x14ac:dyDescent="0.35">
      <c r="A3" t="s">
        <v>86</v>
      </c>
      <c r="B3">
        <f>IF('Product Buy'!A3="Ice Coffee", 1500,
    IF('Product Buy'!A3="Cola", 1500,
    IF('Product Buy'!A3="Temaki", 1800,
    IF('Product Buy'!A3="Ordinary Sushi", 2200,
    2500))))</f>
        <v>2500</v>
      </c>
      <c r="C3">
        <f>COUNTIF( Purchased!$C$2:$F$66, A3)</f>
        <v>1</v>
      </c>
      <c r="D3">
        <f>C3*B3</f>
        <v>2500</v>
      </c>
    </row>
    <row r="4" spans="1:4" x14ac:dyDescent="0.35">
      <c r="A4" t="s">
        <v>89</v>
      </c>
      <c r="B4">
        <f>IF('Product Buy'!A4="Ice Coffee", 1500,
    IF('Product Buy'!A4="Cola", 1500,
    IF('Product Buy'!A4="Temaki", 1800,
    IF('Product Buy'!A4="Ordinary Sushi", 2200,
    2500))))</f>
        <v>2500</v>
      </c>
      <c r="C4">
        <f>COUNTIF( Purchased!$C$2:$F$66, A4)</f>
        <v>8</v>
      </c>
      <c r="D4">
        <f t="shared" ref="D4:D16" si="0">C4*B4</f>
        <v>20000</v>
      </c>
    </row>
    <row r="5" spans="1:4" x14ac:dyDescent="0.35">
      <c r="A5" t="s">
        <v>81</v>
      </c>
      <c r="B5">
        <f>IF('Product Buy'!A5="Ice Coffee", 1500,
    IF('Product Buy'!A5="Cola", 1500,
    IF('Product Buy'!A5="Temaki", 1800,
    IF('Product Buy'!A5="Ordinary Sushi", 2200,
    2500))))</f>
        <v>2500</v>
      </c>
      <c r="C5">
        <f>COUNTIF( Purchased!$C$2:$F$66, A5)</f>
        <v>23</v>
      </c>
      <c r="D5">
        <f t="shared" si="0"/>
        <v>57500</v>
      </c>
    </row>
    <row r="6" spans="1:4" x14ac:dyDescent="0.35">
      <c r="A6" t="s">
        <v>92</v>
      </c>
      <c r="B6">
        <f>IF('Product Buy'!A6="Ice Coffee", 1500,
    IF('Product Buy'!A6="Cola", 1500,
    IF('Product Buy'!A6="Temaki", 1800,
    IF('Product Buy'!A6="Ordinary Sushi", 2200,
    2500))))</f>
        <v>2500</v>
      </c>
      <c r="C6">
        <f>COUNTIF( Purchased!$C$2:$F$66, A6)</f>
        <v>2</v>
      </c>
      <c r="D6">
        <f t="shared" si="0"/>
        <v>5000</v>
      </c>
    </row>
    <row r="7" spans="1:4" x14ac:dyDescent="0.35">
      <c r="A7" t="s">
        <v>87</v>
      </c>
      <c r="B7">
        <f>IF('Product Buy'!A7="Ice Coffee", 1500,
    IF('Product Buy'!A7="Cola", 1500,
    IF('Product Buy'!A7="Temaki", 1800,
    IF('Product Buy'!A7="Ordinary Sushi", 2200,
    2500))))</f>
        <v>2500</v>
      </c>
      <c r="C7">
        <f>COUNTIF( Purchased!$C$2:$F$66, A7)</f>
        <v>20</v>
      </c>
      <c r="D7">
        <f t="shared" si="0"/>
        <v>50000</v>
      </c>
    </row>
    <row r="8" spans="1:4" x14ac:dyDescent="0.35">
      <c r="A8" t="s">
        <v>61</v>
      </c>
      <c r="B8">
        <f>IF('Product Buy'!A8="Ice Coffee", 1500,
    IF('Product Buy'!A8="Cola", 1500,
    IF('Product Buy'!A8="Temaki", 1800,
    IF('Product Buy'!A8="Ordinary Sushi", 2200,
    2500))))</f>
        <v>2500</v>
      </c>
      <c r="C8">
        <f>COUNTIF( Purchased!$C$2:$F$66, A8)</f>
        <v>4</v>
      </c>
      <c r="D8">
        <f t="shared" si="0"/>
        <v>10000</v>
      </c>
    </row>
    <row r="9" spans="1:4" x14ac:dyDescent="0.35">
      <c r="A9" t="s">
        <v>47</v>
      </c>
      <c r="B9">
        <f>IF('Product Buy'!A9="Ice Coffee", 1500,
    IF('Product Buy'!A9="Cola", 1500,
    IF('Product Buy'!A9="Temaki", 1800,
    IF('Product Buy'!A9="Ordinary Sushi", 2200,
    2500))))</f>
        <v>2500</v>
      </c>
      <c r="C9">
        <f>COUNTIF( Purchased!$C$2:$F$66, A9)</f>
        <v>3</v>
      </c>
      <c r="D9">
        <f t="shared" si="0"/>
        <v>7500</v>
      </c>
    </row>
    <row r="10" spans="1:4" x14ac:dyDescent="0.35">
      <c r="A10" t="s">
        <v>32</v>
      </c>
      <c r="B10">
        <f>IF('Product Buy'!A10="Ice Coffee", 1500,
    IF('Product Buy'!A10="Cola", 1500,
    IF('Product Buy'!A10="Temaki", 1800,
    IF('Product Buy'!A10="Ordinary Sushi", 2200,
    2500))))</f>
        <v>1800</v>
      </c>
      <c r="C10">
        <f>COUNTIF( Purchased!$C$2:$F$66, A10)</f>
        <v>5</v>
      </c>
      <c r="D10">
        <f t="shared" si="0"/>
        <v>9000</v>
      </c>
    </row>
    <row r="11" spans="1:4" x14ac:dyDescent="0.35">
      <c r="A11" t="s">
        <v>97</v>
      </c>
      <c r="B11">
        <f>IF('Product Buy'!A11="Ice Coffee", 1500,
    IF('Product Buy'!A11="Cola", 1500,
    IF('Product Buy'!A11="Temaki", 1800,
    IF('Product Buy'!A11="Ordinary Sushi", 2200,
    2500))))</f>
        <v>1500</v>
      </c>
      <c r="C11">
        <f>COUNTIF( Purchased!$C$2:$F$66, A11)</f>
        <v>9</v>
      </c>
      <c r="D11">
        <f t="shared" si="0"/>
        <v>13500</v>
      </c>
    </row>
    <row r="12" spans="1:4" x14ac:dyDescent="0.35">
      <c r="A12" t="s">
        <v>62</v>
      </c>
      <c r="B12">
        <f>IF('Product Buy'!A12="Ice Coffee", 1500,
    IF('Product Buy'!A12="Cola", 1500,
    IF('Product Buy'!A12="Temaki", 1800,
    IF('Product Buy'!A12="Ordinary Sushi", 2200,
    2500))))</f>
        <v>1500</v>
      </c>
      <c r="C12">
        <f>COUNTIF( Purchased!$C$2:$F$66, A12)</f>
        <v>2</v>
      </c>
      <c r="D12">
        <f t="shared" si="0"/>
        <v>3000</v>
      </c>
    </row>
    <row r="13" spans="1:4" x14ac:dyDescent="0.35">
      <c r="A13" t="s">
        <v>90</v>
      </c>
      <c r="B13">
        <f>IF('Product Buy'!A13="Ice Coffee", 1500,
    IF('Product Buy'!A13="Cola", 1500,
    IF('Product Buy'!A13="Temaki", 1800,
    IF('Product Buy'!A13="Ordinary Sushi", 2200,
    2500))))</f>
        <v>2200</v>
      </c>
      <c r="C13">
        <f>COUNTIF( Purchased!$C$2:$F$66, A13)</f>
        <v>5</v>
      </c>
      <c r="D13">
        <f t="shared" si="0"/>
        <v>11000</v>
      </c>
    </row>
    <row r="14" spans="1:4" x14ac:dyDescent="0.35">
      <c r="A14" t="s">
        <v>91</v>
      </c>
      <c r="B14">
        <f>IF('Product Buy'!A14="Ice Coffee", 1500,
    IF('Product Buy'!A14="Cola", 1500,
    IF('Product Buy'!A14="Temaki", 1800,
    IF('Product Buy'!A14="Ordinary Sushi", 2200,
    2500))))</f>
        <v>2500</v>
      </c>
      <c r="C14">
        <f>COUNTIF( Purchased!$C$2:$F$66, A14)</f>
        <v>7</v>
      </c>
      <c r="D14">
        <f t="shared" si="0"/>
        <v>17500</v>
      </c>
    </row>
    <row r="15" spans="1:4" x14ac:dyDescent="0.35">
      <c r="A15" t="s">
        <v>56</v>
      </c>
      <c r="B15">
        <f>IF('Product Buy'!A15="Ice Coffee", 1500,
    IF('Product Buy'!A15="Cola", 1500,
    IF('Product Buy'!A15="Temaki", 1800,
    IF('Product Buy'!A15="Ordinary Sushi", 2200,
    2500))))</f>
        <v>2500</v>
      </c>
      <c r="C15">
        <f>COUNTIF( Purchased!$C$2:$F$66, A15)</f>
        <v>1</v>
      </c>
      <c r="D15">
        <f t="shared" si="0"/>
        <v>2500</v>
      </c>
    </row>
    <row r="16" spans="1:4" x14ac:dyDescent="0.35">
      <c r="A16" t="s">
        <v>95</v>
      </c>
      <c r="B16">
        <f>IF('Product Buy'!A16="Ice Coffee", 1500,
    IF('Product Buy'!A16="Cola", 1500,
    IF('Product Buy'!A16="Temaki", 1800,
    IF('Product Buy'!A16="Ordinary Sushi", 2200,
    2500))))</f>
        <v>2500</v>
      </c>
      <c r="C16">
        <f>COUNTIF( Purchased!$C$2:$F$66, A16)</f>
        <v>1</v>
      </c>
      <c r="D16">
        <f t="shared" si="0"/>
        <v>2500</v>
      </c>
    </row>
    <row r="17" spans="1:4" x14ac:dyDescent="0.35">
      <c r="D17">
        <f>SUM(Table3[Total])</f>
        <v>216500</v>
      </c>
    </row>
    <row r="18" spans="1:4" x14ac:dyDescent="0.35">
      <c r="A18" t="s">
        <v>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purchase</vt:lpstr>
      <vt:lpstr>Dashboard</vt:lpstr>
      <vt:lpstr>paidorunpaid</vt:lpstr>
      <vt:lpstr>Purchased</vt:lpstr>
      <vt:lpstr>report</vt:lpstr>
      <vt:lpstr>top selling sushi</vt:lpstr>
      <vt:lpstr>Product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khin than   thar</dc:creator>
  <cp:lastModifiedBy>khin than   thar</cp:lastModifiedBy>
  <dcterms:created xsi:type="dcterms:W3CDTF">2024-01-09T05:27:41Z</dcterms:created>
  <dcterms:modified xsi:type="dcterms:W3CDTF">2025-02-23T02:19:31Z</dcterms:modified>
</cp:coreProperties>
</file>