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<sst xmlns="http://schemas.openxmlformats.org/spreadsheetml/2006/main" uniqueCount="146">
  <si>
    <t>Filters Used:</t>
  </si>
  <si>
    <t>Date From</t>
  </si>
  <si>
    <t>04-01-2016</t>
  </si>
  <si>
    <t>Date To</t>
  </si>
  <si>
    <t>09-01-2016</t>
  </si>
  <si>
    <t>Department</t>
  </si>
  <si>
    <t>Total Passed</t>
  </si>
  <si>
    <t>Total Submitted</t>
  </si>
  <si>
    <t>Percentage</t>
  </si>
  <si>
    <t>Ward</t>
  </si>
  <si>
    <t>HCW Type</t>
  </si>
  <si>
    <t>Indication</t>
  </si>
  <si>
    <t>Count</t>
  </si>
  <si>
    <t>Total</t>
  </si>
  <si>
    <t>Passed</t>
  </si>
  <si>
    <t>Failed</t>
  </si>
  <si>
    <t>Percent</t>
  </si>
  <si>
    <t>Service B</t>
  </si>
  <si>
    <t>Ward B</t>
  </si>
  <si>
    <t>Medical Doctor</t>
  </si>
  <si>
    <t>Indication 1</t>
  </si>
  <si>
    <t>Service C</t>
  </si>
  <si>
    <t>Ward C</t>
  </si>
  <si>
    <t>Nurse</t>
  </si>
  <si>
    <t>Indication 2</t>
  </si>
  <si>
    <t>Service A</t>
  </si>
  <si>
    <t>Ward A</t>
  </si>
  <si>
    <t>Auxiliary</t>
  </si>
  <si>
    <t>Indication 3</t>
  </si>
  <si>
    <t>Nursing Care Group</t>
  </si>
  <si>
    <t>MS1</t>
  </si>
  <si>
    <t>Other</t>
  </si>
  <si>
    <t>Indication 4</t>
  </si>
  <si>
    <t>MS2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</si>
  <si>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</si>
  <si>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</si>
  <si>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</si>
  <si>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</si>
  <si>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</si>
  <si>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</si>
  <si>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</si>
  <si>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</si>
  <si>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</si>
  <si>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</si>
  <si>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</si>
  <si>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</si>
  <si>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</si>
  <si>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</si>
  <si>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</si>
  <si>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</si>
  <si>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</si>
  <si>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</si>
  <si>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</si>
  <si>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</si>
  <si>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</si>
  <si>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15, 2016 03:38 PM</t>
  </si>
  <si>
    <t>Ronald Wenceslao</t>
  </si>
  <si>
    <t>Quezon City</t>
  </si>
  <si>
    <t>Facility B</t>
  </si>
  <si>
    <t>ICU</t>
  </si>
  <si>
    <t>wash</t>
  </si>
  <si>
    <t>Airborne</t>
  </si>
  <si>
    <t>YES</t>
  </si>
  <si>
    <t>-</t>
  </si>
  <si>
    <t>Surgical</t>
  </si>
  <si>
    <t>Jul 15, 2016 03:39 PM</t>
  </si>
  <si>
    <t>rub</t>
  </si>
  <si>
    <t>Jul 15, 2016 09:05 PM</t>
  </si>
  <si>
    <t>Aaa</t>
  </si>
  <si>
    <t>Surgery</t>
  </si>
  <si>
    <t>Jul 16, 2016 10:45 PM</t>
  </si>
  <si>
    <t>CCC</t>
  </si>
  <si>
    <t>Facility C</t>
  </si>
  <si>
    <t>Medical and Surgery</t>
  </si>
  <si>
    <t>Jul 16, 2016 10:59 PM</t>
  </si>
  <si>
    <t>FFF</t>
  </si>
  <si>
    <t>Facility A</t>
  </si>
  <si>
    <t>Jul 16, 2016 11:19 PM</t>
  </si>
  <si>
    <t>missed</t>
  </si>
  <si>
    <t>Jul 16, 2016 11:25 PM</t>
  </si>
  <si>
    <t>Jul 16, 2016 11:26 PM</t>
  </si>
  <si>
    <t>Jul 16, 2016 11:27 PM</t>
  </si>
  <si>
    <t>Jul 16, 2016 11:28 PM</t>
  </si>
  <si>
    <t>Jul 16, 2016 11:29 PM</t>
  </si>
  <si>
    <t>Jul 16, 2016 11:36 PM</t>
  </si>
  <si>
    <t>Jul 16, 2016 11:43 PM</t>
  </si>
  <si>
    <t>Jul 16, 2016 11:44 PM</t>
  </si>
  <si>
    <t>Jul 16, 2016 11:46 PM</t>
  </si>
  <si>
    <t>Jul 17, 2016 01:10 AM</t>
  </si>
  <si>
    <t>Jul 17, 2016 02:28 AM</t>
  </si>
  <si>
    <t>Jul 18, 2016 12:13 PM</t>
  </si>
  <si>
    <t>Ambulatory Care</t>
  </si>
  <si>
    <t>Jul 18, 2016 03:22 PM</t>
  </si>
  <si>
    <t>Aaaa</t>
  </si>
  <si>
    <t>Jul 18, 2016 10:04 PM</t>
  </si>
  <si>
    <t>Emergency Room</t>
  </si>
  <si>
    <t>Jul 18, 2016 10:05 PM</t>
  </si>
  <si>
    <t>Jul 19, 2016 07:27 PM</t>
  </si>
  <si>
    <t>Jul 20, 2016 11:21 AM</t>
  </si>
  <si>
    <t>Jul 20, 2016 11:38 AM</t>
  </si>
  <si>
    <t>Jul 20, 2016 01:20 PM</t>
  </si>
  <si>
    <t>Jul 20, 2016 01:24 PM</t>
  </si>
  <si>
    <t>Jul 20, 2016 01:27 PM</t>
  </si>
  <si>
    <t>Jul 20, 2016 04:59 PM</t>
  </si>
  <si>
    <t>AAAFFFF</t>
  </si>
  <si>
    <t>Sample Nurse</t>
  </si>
  <si>
    <t>Jul 20, 2016 05:03 PM</t>
  </si>
  <si>
    <t>AA</t>
  </si>
  <si>
    <t>Jul 21, 2016 03:24 PM</t>
  </si>
  <si>
    <t>Jul 21, 2016 03:27 PM</t>
  </si>
  <si>
    <t>Jul 21, 2016 03:47 PM</t>
  </si>
  <si>
    <t>Jul 21, 2016 08:51 PM</t>
  </si>
  <si>
    <t>Jul 21, 2016 09:46 PM</t>
  </si>
  <si>
    <t>Jul 21, 2016 10:22 PM</t>
  </si>
  <si>
    <t>Jul 21, 2016 10:23 PM</t>
  </si>
  <si>
    <t>Jul 22, 2016 02:20 PM</t>
  </si>
  <si>
    <t>Jul 22, 2016 02:46 PM</t>
  </si>
  <si>
    <t>Jul 22, 2016 04:25 PM</t>
  </si>
  <si>
    <t>Jul 22, 2016 04:27 PM</t>
  </si>
  <si>
    <t>Jul 22, 2016 04:51 PM</t>
  </si>
  <si>
    <t>AAAAAA</t>
  </si>
  <si>
    <t>Jul 22, 2016 09:23 PM</t>
  </si>
  <si>
    <t>Ronald</t>
  </si>
  <si>
    <t>Jul 22, 2016 09:24 PM</t>
  </si>
  <si>
    <t>Jul 25, 2016 12:01 PM</t>
  </si>
  <si>
    <t>Jul 25, 2016 12:12 PM</t>
  </si>
  <si>
    <t>Jul 27, 2016 09:51 AM</t>
  </si>
  <si>
    <t>Qc</t>
  </si>
  <si>
    <t>Jul 27, 2016 10:45 AM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</si>
  <si>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</si>
  <si>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</si>
  <si>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</si>
  <si>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</si>
  <si>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</si>
  <si>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</si>
  <si>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</si>
  <si>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</si>
  <si>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Aug 26, 2016 06:07 PM</t>
  </si>
  <si>
    <t>SLMC QC</t>
  </si>
  <si>
    <t>5 main A</t>
  </si>
  <si>
    <t>Aug 26, 2016 06:08 PM</t>
  </si>
  <si>
    <t>Aug 26, 2016 06:18 PM</t>
  </si>
  <si>
    <t>Ronald Test</t>
  </si>
  <si>
    <t>Aug 26, 2016 06:23 PM</t>
  </si>
  <si>
    <t>5 main B</t>
  </si>
  <si>
    <t>Aug 26, 2016 06:33 PM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</si>
</sst>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Summary!$Q$22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Summary!$N$23:$N$26</c:f>
              <c:strCache>
                <c:ptCount val="4"/>
                <c:pt idx="0">
                  <c:v>Medical Doctor</c:v>
                </c:pt>
                <c:pt idx="1">
                  <c:v>Nurse</c:v>
                </c:pt>
                <c:pt idx="2">
                  <c:v>Auxiliary</c:v>
                </c:pt>
                <c:pt idx="3">
                  <c:v>Other</c:v>
                </c:pt>
              </c:strCache>
            </c:strRef>
          </c:cat>
          <c:val>
            <c:numRef>
              <c:f>Summary!$Q$23:$Q$26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No. of Opportunities per Indication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Summary!$T22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Summary!$S23:$S27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Summary!$T23:$T27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Department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Summary!$D$23:$D$26</c:f>
              <c:strCache>
                <c:ptCount val="4"/>
                <c:pt idx="0">
                  <c:v>Service B</c:v>
                </c:pt>
                <c:pt idx="1">
                  <c:v>Service C</c:v>
                </c:pt>
                <c:pt idx="2">
                  <c:v>Service A</c:v>
                </c:pt>
                <c:pt idx="3">
                  <c:v>Nursing Care Group</c:v>
                </c:pt>
              </c:strCache>
            </c:strRef>
          </c:cat>
          <c:val>
            <c:numRef>
              <c:f>Summary!$G$23:$G$26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Ward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Summary!$L$22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Summary!$I$23:$I$27</c:f>
              <c:strCache>
                <c:ptCount val="5"/>
                <c:pt idx="0">
                  <c:v>Ward B</c:v>
                </c:pt>
                <c:pt idx="1">
                  <c:v>Ward C</c:v>
                </c:pt>
                <c:pt idx="2">
                  <c:v>Ward A</c:v>
                </c:pt>
                <c:pt idx="3">
                  <c:v>MS1</c:v>
                </c:pt>
                <c:pt idx="4">
                  <c:v>MS2</c:v>
                </c:pt>
              </c:strCache>
            </c:strRef>
          </c:cat>
          <c:val>
            <c:numRef>
              <c:f>Summary!$L$23:$L$27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28"/>
  <sheetViews>
    <sheetView tabSelected="1" workbookViewId="0" showGridLines="true" showRowColHeaders="1">
      <selection activeCell="AB28" sqref="AB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</cols>
  <sheetData>
    <row r="2" spans="1:32">
      <c r="A2" s="1" t="s">
        <v>0</v>
      </c>
    </row>
    <row r="3" spans="1:32">
      <c r="A3" t="s">
        <v>1</v>
      </c>
      <c r="B3" t="s">
        <v>2</v>
      </c>
    </row>
    <row r="4" spans="1:32">
      <c r="A4" t="s">
        <v>3</v>
      </c>
      <c r="B4" t="s">
        <v>4</v>
      </c>
    </row>
    <row r="22" spans="1:32">
      <c r="D22" t="s">
        <v>5</v>
      </c>
      <c r="E22" t="s">
        <v>6</v>
      </c>
      <c r="F22" t="s">
        <v>7</v>
      </c>
      <c r="G22" t="s">
        <v>8</v>
      </c>
      <c r="I22" t="s">
        <v>9</v>
      </c>
      <c r="J22" t="s">
        <v>6</v>
      </c>
      <c r="K22" t="s">
        <v>7</v>
      </c>
      <c r="L22" t="s">
        <v>8</v>
      </c>
      <c r="N22" t="s">
        <v>10</v>
      </c>
      <c r="O22" t="s">
        <v>6</v>
      </c>
      <c r="P22" t="s">
        <v>7</v>
      </c>
      <c r="Q22" t="s">
        <v>8</v>
      </c>
      <c r="S22" t="s">
        <v>11</v>
      </c>
      <c r="T22" t="s">
        <v>12</v>
      </c>
      <c r="X22" t="s">
        <v>11</v>
      </c>
      <c r="Y22" t="s">
        <v>13</v>
      </c>
      <c r="Z22" t="s">
        <v>14</v>
      </c>
      <c r="AA22" t="s">
        <v>15</v>
      </c>
      <c r="AB22" t="s">
        <v>16</v>
      </c>
    </row>
    <row r="23" spans="1:32">
      <c r="D23" t="s">
        <v>17</v>
      </c>
      <c r="E23" t="str">
        <f>COUNTIFS(Worksheet!$P$3:$P$5000,"Passed",Worksheet!$E$3:$E$5000,"Service B")</f>
        <v>0</v>
      </c>
      <c r="F23" t="str">
        <f>COUNTIF(Worksheet!$E$3:$E$5000, "Service B")</f>
        <v>0</v>
      </c>
      <c r="G23" s="4" t="str">
        <f>e23/f23</f>
        <v>0</v>
      </c>
      <c r="I23" t="s">
        <v>18</v>
      </c>
      <c r="J23" t="str">
        <f>COUNTIFS(Worksheet!$P$3:$P$5000,"Passed",Worksheet!$F$3:$F$5000,"Ward B")</f>
        <v>0</v>
      </c>
      <c r="K23" t="str">
        <f>COUNTIF(Worksheet!$F$3:$F$5000, "Ward B")</f>
        <v>0</v>
      </c>
      <c r="L23" s="4" t="str">
        <f>j23/k23</f>
        <v>0</v>
      </c>
      <c r="N23" t="s">
        <v>19</v>
      </c>
      <c r="O23" t="str">
        <f>COUNTIFS(Worksheet!$P$3:$P$5000,"Passed",Worksheet!$H$3:$H$5000,"Medical Doctor")</f>
        <v>0</v>
      </c>
      <c r="P23" t="str">
        <f>COUNTIF(Worksheet!$H$3:$H$5000, "Medical Doctor")</f>
        <v>0</v>
      </c>
      <c r="Q23" s="4" t="str">
        <f>o23/p23</f>
        <v>0</v>
      </c>
      <c r="S23" t="s">
        <v>20</v>
      </c>
      <c r="T23" t="str">
        <f>COUNTIF(Worksheet!$J$3:$J$5000,1)</f>
        <v>0</v>
      </c>
      <c r="X23">
        <v>1</v>
      </c>
      <c r="Y23" t="str">
        <f>COUNTIF(Worksheet!$J$3:$J$5000, "1")</f>
        <v>0</v>
      </c>
      <c r="Z23" t="str">
        <f>COUNTIFS(Worksheet!$P$3:$P$5000,"Passed",Worksheet!$J$3:$J$5000,"1")</f>
        <v>0</v>
      </c>
      <c r="AA23" t="str">
        <f>COUNTIFS(Worksheet!$P$3:$P$5000,"Failed",Worksheet!$J$3:$J$5000,"1")</f>
        <v>0</v>
      </c>
      <c r="AB23" s="4" t="str">
        <f>z23/y23</f>
        <v>0</v>
      </c>
    </row>
    <row r="24" spans="1:32">
      <c r="D24" t="s">
        <v>21</v>
      </c>
      <c r="E24" t="str">
        <f>COUNTIFS(Worksheet!$P$3:$P$5000,"Passed",Worksheet!$E$3:$E$5000,"Service C")</f>
        <v>0</v>
      </c>
      <c r="F24" t="str">
        <f>COUNTIF(Worksheet!$E$3:$E$5000, "Service C")</f>
        <v>0</v>
      </c>
      <c r="G24" s="4" t="str">
        <f>e24/f24</f>
        <v>0</v>
      </c>
      <c r="I24" t="s">
        <v>22</v>
      </c>
      <c r="J24" t="str">
        <f>COUNTIFS(Worksheet!$P$3:$P$5000,"Passed",Worksheet!$F$3:$F$5000,"Ward C")</f>
        <v>0</v>
      </c>
      <c r="K24" t="str">
        <f>COUNTIF(Worksheet!$F$3:$F$5000, "Ward C")</f>
        <v>0</v>
      </c>
      <c r="L24" s="4" t="str">
        <f>j24/k24</f>
        <v>0</v>
      </c>
      <c r="N24" t="s">
        <v>23</v>
      </c>
      <c r="O24" t="str">
        <f>COUNTIFS(Worksheet!$P$3:$P$5000,"Passed",Worksheet!$H$3:$H$5000,"Nurse")</f>
        <v>0</v>
      </c>
      <c r="P24" t="str">
        <f>COUNTIF(Worksheet!$H$3:$H$5000, "Nurse")</f>
        <v>0</v>
      </c>
      <c r="Q24" s="4" t="str">
        <f>o24/p24</f>
        <v>0</v>
      </c>
      <c r="S24" t="s">
        <v>24</v>
      </c>
      <c r="T24" t="str">
        <f>COUNTIF(Worksheet!$K$3:$K$5000,2)</f>
        <v>0</v>
      </c>
      <c r="X24">
        <v>2</v>
      </c>
      <c r="Y24" t="str">
        <f>COUNTIF(Worksheet!$K$3:$K$5000, "2")</f>
        <v>0</v>
      </c>
      <c r="Z24" t="str">
        <f>COUNTIFS(Worksheet!$P$3:$P$5000,"Passed",Worksheet!$K$3:$K$5000,"2")</f>
        <v>0</v>
      </c>
      <c r="AA24" t="str">
        <f>COUNTIFS(Worksheet!$P$3:$P$5000,"Failed",Worksheet!$K$3:$K$5000,"2")</f>
        <v>0</v>
      </c>
      <c r="AB24" s="4" t="str">
        <f>z24/y24</f>
        <v>0</v>
      </c>
    </row>
    <row r="25" spans="1:32">
      <c r="D25" t="s">
        <v>25</v>
      </c>
      <c r="E25" t="str">
        <f>COUNTIFS(Worksheet!$P$3:$P$5000,"Passed",Worksheet!$E$3:$E$5000,"Service A")</f>
        <v>0</v>
      </c>
      <c r="F25" t="str">
        <f>COUNTIF(Worksheet!$E$3:$E$5000, "Service A")</f>
        <v>0</v>
      </c>
      <c r="G25" s="4" t="str">
        <f>e25/f25</f>
        <v>0</v>
      </c>
      <c r="I25" t="s">
        <v>26</v>
      </c>
      <c r="J25" t="str">
        <f>COUNTIFS(Worksheet!$P$3:$P$5000,"Passed",Worksheet!$F$3:$F$5000,"Ward A")</f>
        <v>0</v>
      </c>
      <c r="K25" t="str">
        <f>COUNTIF(Worksheet!$F$3:$F$5000, "Ward A")</f>
        <v>0</v>
      </c>
      <c r="L25" s="4" t="str">
        <f>j25/k25</f>
        <v>0</v>
      </c>
      <c r="N25" t="s">
        <v>27</v>
      </c>
      <c r="O25" t="str">
        <f>COUNTIFS(Worksheet!$P$3:$P$5000,"Passed",Worksheet!$H$3:$H$5000,"Auxiliary")</f>
        <v>0</v>
      </c>
      <c r="P25" t="str">
        <f>COUNTIF(Worksheet!$H$3:$H$5000, "Auxiliary")</f>
        <v>0</v>
      </c>
      <c r="Q25" s="4" t="str">
        <f>o25/p25</f>
        <v>0</v>
      </c>
      <c r="S25" t="s">
        <v>28</v>
      </c>
      <c r="T25" t="str">
        <f>COUNTIF(Worksheet!$L$3:$L$5000,3)</f>
        <v>0</v>
      </c>
      <c r="X25">
        <v>4</v>
      </c>
      <c r="Y25" t="str">
        <f>COUNTIF(Worksheet!$M$3:$M$5000, "4")</f>
        <v>0</v>
      </c>
      <c r="Z25" t="str">
        <f>COUNTIFS(Worksheet!$P$3:$P$5000,"Passed",Worksheet!$M$3:$M$5000,"4")</f>
        <v>0</v>
      </c>
      <c r="AA25" t="str">
        <f>COUNTIFS(Worksheet!$P$3:$P$5000,"Failed",Worksheet!$M$3:$M$5000,"4")</f>
        <v>0</v>
      </c>
      <c r="AB25" s="4" t="str">
        <f>z25/y25</f>
        <v>0</v>
      </c>
    </row>
    <row r="26" spans="1:32">
      <c r="D26" t="s">
        <v>29</v>
      </c>
      <c r="E26" t="str">
        <f>COUNTIFS(Worksheet!$P$3:$P$5000,"Passed",Worksheet!$E$3:$E$5000,"Nursing Care Group")</f>
        <v>0</v>
      </c>
      <c r="F26" t="str">
        <f>COUNTIF(Worksheet!$E$3:$E$5000, "Nursing Care Group")</f>
        <v>0</v>
      </c>
      <c r="G26" s="4" t="str">
        <f>e26/f26</f>
        <v>0</v>
      </c>
      <c r="I26" t="s">
        <v>30</v>
      </c>
      <c r="J26" t="str">
        <f>COUNTIFS(Worksheet!$P$3:$P$5000,"Passed",Worksheet!$F$3:$F$5000,"MS1")</f>
        <v>0</v>
      </c>
      <c r="K26" t="str">
        <f>COUNTIF(Worksheet!$F$3:$F$5000, "MS1")</f>
        <v>0</v>
      </c>
      <c r="L26" s="4" t="str">
        <f>j26/k26</f>
        <v>0</v>
      </c>
      <c r="N26" t="s">
        <v>31</v>
      </c>
      <c r="O26" t="str">
        <f>COUNTIFS(Worksheet!$P$3:$P$5000,"Passed",Worksheet!$H$3:$H$5000,"Other")</f>
        <v>0</v>
      </c>
      <c r="P26" t="str">
        <f>COUNTIF(Worksheet!$H$3:$H$5000, "Other")</f>
        <v>0</v>
      </c>
      <c r="Q26" s="4" t="str">
        <f>o26/p26</f>
        <v>0</v>
      </c>
      <c r="S26" t="s">
        <v>32</v>
      </c>
      <c r="T26" t="str">
        <f>COUNTIF(Worksheet!$M$3:$M$5000,4)</f>
        <v>0</v>
      </c>
      <c r="X26">
        <v>5</v>
      </c>
      <c r="Y26" t="str">
        <f>COUNTIF(Worksheet!$N$3:$N$5000, "5")</f>
        <v>0</v>
      </c>
      <c r="Z26" t="str">
        <f>COUNTIFS(Worksheet!$P$3:$P$5000,"Passed",Worksheet!$N$3:$N$5000,"5")</f>
        <v>0</v>
      </c>
      <c r="AA26" t="str">
        <f>COUNTIFS(Worksheet!$P$3:$P$5000,"Failed",Worksheet!$N$3:$N$5000,"5")</f>
        <v>0</v>
      </c>
      <c r="AB26" s="4" t="str">
        <f>z26/y26</f>
        <v>0</v>
      </c>
    </row>
    <row r="27" spans="1:32">
      <c r="I27" t="s">
        <v>33</v>
      </c>
      <c r="J27" t="str">
        <f>COUNTIFS(Worksheet!$P$3:$P$5000,"Passed",Worksheet!$F$3:$F$5000,"MS2")</f>
        <v>0</v>
      </c>
      <c r="K27" t="str">
        <f>COUNTIF(Worksheet!$F$3:$F$5000, "MS2")</f>
        <v>0</v>
      </c>
      <c r="L27" s="4" t="str">
        <f>j27/k27</f>
        <v>0</v>
      </c>
      <c r="S27" t="s">
        <v>34</v>
      </c>
      <c r="T27" t="str">
        <f>COUNTIF(Worksheet!$N$3:$N$5000,5)</f>
        <v>0</v>
      </c>
      <c r="X27">
        <v>3</v>
      </c>
      <c r="Y27" t="str">
        <f>COUNTIF(Worksheet!$L$3:$L$5000, "3")</f>
        <v>0</v>
      </c>
      <c r="Z27" t="str">
        <f>COUNTIFS(Worksheet!$P$3:$P$5000,"Passed",Worksheet!$L$3:$L$5000,"3")</f>
        <v>0</v>
      </c>
      <c r="AA27" t="str">
        <f>COUNTIFS(Worksheet!$P$3:$P$5000,"Failed",Worksheet!$L$3:$L$5000,"3")</f>
        <v>0</v>
      </c>
      <c r="AB27" s="4" t="str">
        <f>z27/y27</f>
        <v>0</v>
      </c>
    </row>
    <row r="28" spans="1:32">
      <c r="X28" t="s">
        <v>13</v>
      </c>
      <c r="AB28" s="4" t="str">
        <f>AVERAGE(AB23:AB28)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2016-09-08T20:04:43+08:00</dcterms:created>
  <dcterms:modified xsi:type="dcterms:W3CDTF">2016-09-08T20:04:43+08:00</dcterms:modified>
  <dc:title>HHAT Compliance Data</dc:title>
  <dc:description>System Generated Reports</dc:description>
  <dc:subject>HHAT Reports</dc:subject>
  <cp:keywords/>
  <cp:category/>
</cp:coreProperties>
</file>