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Works &amp; Services\Solid Waste\ISWMP - Terrace Area\SL's Files\Customer Accounts\"/>
    </mc:Choice>
  </mc:AlternateContent>
  <xr:revisionPtr revIDLastSave="0" documentId="13_ncr:1_{8AAA48C9-26B2-45E7-A0E5-9655ACA18AE2}" xr6:coauthVersionLast="47" xr6:coauthVersionMax="47" xr10:uidLastSave="{00000000-0000-0000-0000-000000000000}"/>
  <bookViews>
    <workbookView xWindow="28680" yWindow="-120" windowWidth="29040" windowHeight="15840" activeTab="4" xr2:uid="{EBFFF3C6-1E18-4173-B3B4-903ECD59F67D}"/>
  </bookViews>
  <sheets>
    <sheet name="2018" sheetId="2" r:id="rId1"/>
    <sheet name="2019" sheetId="3" r:id="rId2"/>
    <sheet name="2020" sheetId="1" r:id="rId3"/>
    <sheet name="2021" sheetId="6" r:id="rId4"/>
    <sheet name="2022" sheetId="7" r:id="rId5"/>
    <sheet name="Sheet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7" l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D11" i="7"/>
  <c r="BR2" i="7"/>
  <c r="BR3" i="7"/>
  <c r="BR4" i="7"/>
  <c r="BR5" i="7"/>
  <c r="BR6" i="7"/>
  <c r="BR7" i="7"/>
  <c r="BR8" i="7"/>
  <c r="BR9" i="7"/>
  <c r="BR10" i="7"/>
  <c r="C11" i="7"/>
  <c r="B11" i="7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O11" i="6"/>
  <c r="P11" i="6"/>
  <c r="Q11" i="6"/>
  <c r="R11" i="6"/>
  <c r="D11" i="6"/>
  <c r="E11" i="6"/>
  <c r="F11" i="6"/>
  <c r="G11" i="6"/>
  <c r="H11" i="6"/>
  <c r="I11" i="6"/>
  <c r="J11" i="6"/>
  <c r="K11" i="6"/>
  <c r="L11" i="6"/>
  <c r="M11" i="6"/>
  <c r="N11" i="6"/>
  <c r="B11" i="6"/>
  <c r="C11" i="6"/>
  <c r="AB9" i="1"/>
  <c r="R9" i="1"/>
  <c r="P9" i="1"/>
  <c r="AA9" i="1"/>
  <c r="AC9" i="1"/>
  <c r="AD9" i="1"/>
  <c r="AE9" i="1"/>
  <c r="AF9" i="1"/>
  <c r="AG9" i="1"/>
  <c r="AH9" i="1"/>
  <c r="AO9" i="1"/>
  <c r="AP9" i="1"/>
  <c r="AQ9" i="1"/>
  <c r="AR9" i="1"/>
  <c r="AV9" i="1"/>
  <c r="AW9" i="1"/>
  <c r="AX9" i="1"/>
  <c r="AY9" i="1"/>
  <c r="AZ9" i="1"/>
  <c r="B9" i="1"/>
  <c r="W9" i="1"/>
  <c r="Q9" i="1"/>
  <c r="AU9" i="1"/>
  <c r="AK9" i="1"/>
  <c r="H9" i="1"/>
  <c r="AT9" i="1"/>
  <c r="AM9" i="1"/>
  <c r="N9" i="1"/>
  <c r="L9" i="1"/>
  <c r="E9" i="1"/>
  <c r="J9" i="1"/>
  <c r="T9" i="1"/>
  <c r="K9" i="1"/>
  <c r="M9" i="1"/>
  <c r="BR11" i="7" l="1"/>
  <c r="AN9" i="1"/>
  <c r="X9" i="1"/>
  <c r="AJ9" i="1" l="1"/>
  <c r="AL9" i="1"/>
  <c r="V9" i="1"/>
  <c r="Y9" i="1"/>
  <c r="I9" i="1"/>
  <c r="F9" i="1"/>
  <c r="G9" i="1"/>
  <c r="D5" i="3" l="1"/>
  <c r="E5" i="3"/>
  <c r="F5" i="3"/>
  <c r="G5" i="3"/>
  <c r="H5" i="3"/>
  <c r="I5" i="3"/>
  <c r="J5" i="3"/>
  <c r="K5" i="3"/>
  <c r="C5" i="3"/>
  <c r="B5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Z9" i="1" l="1"/>
  <c r="S9" i="1"/>
  <c r="C9" i="1"/>
  <c r="D9" i="1" l="1"/>
  <c r="AI9" i="1" l="1"/>
  <c r="U9" i="1"/>
  <c r="O9" i="1"/>
</calcChain>
</file>

<file path=xl/sharedStrings.xml><?xml version="1.0" encoding="utf-8"?>
<sst xmlns="http://schemas.openxmlformats.org/spreadsheetml/2006/main" count="325" uniqueCount="121">
  <si>
    <t>Kleanza Construction</t>
  </si>
  <si>
    <t>The Brick</t>
  </si>
  <si>
    <t>White Raven Ventures</t>
  </si>
  <si>
    <t>Date</t>
  </si>
  <si>
    <t>Civeo</t>
  </si>
  <si>
    <t>Get R Done</t>
  </si>
  <si>
    <t>MSJV</t>
  </si>
  <si>
    <t>Boskalis</t>
  </si>
  <si>
    <t>Barton Construction</t>
  </si>
  <si>
    <t>BluEarth Asset Mngt</t>
  </si>
  <si>
    <t>Gecko Renovations</t>
  </si>
  <si>
    <t>KCR Industries</t>
  </si>
  <si>
    <t>Progressive Ventures</t>
  </si>
  <si>
    <t>Bam-JJM</t>
  </si>
  <si>
    <t>Findlay Homes</t>
  </si>
  <si>
    <t>Kalum Acres</t>
  </si>
  <si>
    <t>Chad Buhr Contracting</t>
  </si>
  <si>
    <t>City Furniture</t>
  </si>
  <si>
    <t>D. Bjorgaard Enterprises</t>
  </si>
  <si>
    <t>D&amp;J Container Services</t>
  </si>
  <si>
    <t>Fantastic Fencing</t>
  </si>
  <si>
    <t>Fortified Construction</t>
  </si>
  <si>
    <t>Greybrook Holdings</t>
  </si>
  <si>
    <t>Kerf Construction</t>
  </si>
  <si>
    <t>Larry Gagnon Roofing</t>
  </si>
  <si>
    <t>Points North Roofing</t>
  </si>
  <si>
    <t>Sears Canada</t>
  </si>
  <si>
    <t>The Salvation Army</t>
  </si>
  <si>
    <t>Tidal Wave Construction</t>
  </si>
  <si>
    <t>Tongue and Groove Construction</t>
  </si>
  <si>
    <t>Upstream Adventures</t>
  </si>
  <si>
    <t>Universal Restoration</t>
  </si>
  <si>
    <t>Elite Flood and Fire</t>
  </si>
  <si>
    <t>Norco</t>
  </si>
  <si>
    <t>Master Sweeper</t>
  </si>
  <si>
    <t>Mike's Roofing</t>
  </si>
  <si>
    <t>C. Carson Construction</t>
  </si>
  <si>
    <t>Big D Contracting</t>
  </si>
  <si>
    <t>Bravo Cleaning</t>
  </si>
  <si>
    <t>CF&amp;M Construction</t>
  </si>
  <si>
    <t>Greening Bros</t>
  </si>
  <si>
    <t>JGC Fluor</t>
  </si>
  <si>
    <t>Kondolas</t>
  </si>
  <si>
    <t>P&amp;T North Ventures</t>
  </si>
  <si>
    <t>Rainbow Inn</t>
  </si>
  <si>
    <t>Hire A Hubby</t>
  </si>
  <si>
    <t>Terrace Chrysler</t>
  </si>
  <si>
    <t>Tongue &amp; Groove</t>
  </si>
  <si>
    <t>12/15/2020</t>
  </si>
  <si>
    <t>1</t>
  </si>
  <si>
    <t>LNG Canada</t>
  </si>
  <si>
    <t>Skeena Valley Skidsteer</t>
  </si>
  <si>
    <t>Skeena Valley Meats</t>
  </si>
  <si>
    <t>Kids At Play</t>
  </si>
  <si>
    <t>1/21/2021</t>
  </si>
  <si>
    <t>Bear Creek Contracting</t>
  </si>
  <si>
    <t>2/18/2021</t>
  </si>
  <si>
    <t>Cheslatta Carrier Nation</t>
  </si>
  <si>
    <t>CIMS Ltd Partnership</t>
  </si>
  <si>
    <t>Pacific Northern Gas</t>
  </si>
  <si>
    <t>Swift River Construction</t>
  </si>
  <si>
    <t>3/19/2021</t>
  </si>
  <si>
    <t>North Peak Projects</t>
  </si>
  <si>
    <t>Technicon</t>
  </si>
  <si>
    <t>4/19/2021</t>
  </si>
  <si>
    <t>Elite Plumbing</t>
  </si>
  <si>
    <t>Hands On Contracting</t>
  </si>
  <si>
    <t>Ledcor Haisla</t>
  </si>
  <si>
    <t>Red Phoenix Electric</t>
  </si>
  <si>
    <t>7/12/2021</t>
  </si>
  <si>
    <t>Ayotte's Handyman Service</t>
  </si>
  <si>
    <t>7/23/2021</t>
  </si>
  <si>
    <t>DG Woodworks</t>
  </si>
  <si>
    <t>Dhesi Bros Contsruction</t>
  </si>
  <si>
    <t>Hire a Hubby</t>
  </si>
  <si>
    <t>Adept Roofing</t>
  </si>
  <si>
    <t>9/17/2021</t>
  </si>
  <si>
    <t>Atco Frontec</t>
  </si>
  <si>
    <t>Cogra Construction</t>
  </si>
  <si>
    <t>Inland Kenworth</t>
  </si>
  <si>
    <t>Nedcan</t>
  </si>
  <si>
    <t>NorPac Insulations</t>
  </si>
  <si>
    <t>Allteck</t>
  </si>
  <si>
    <t>Bluearth Asset Management</t>
  </si>
  <si>
    <t>Kermode Friendship</t>
  </si>
  <si>
    <t>Tidal Wave</t>
  </si>
  <si>
    <t>L&amp;S Coastal Limited</t>
  </si>
  <si>
    <t>Universal Restorations</t>
  </si>
  <si>
    <t>10/21/2021</t>
  </si>
  <si>
    <t>11/19/2021</t>
  </si>
  <si>
    <t>1/21/2022</t>
  </si>
  <si>
    <t>2/18/2022</t>
  </si>
  <si>
    <t>7/12/2022</t>
  </si>
  <si>
    <t>7/23/2022</t>
  </si>
  <si>
    <t>9/17/2022</t>
  </si>
  <si>
    <t>10/21/2022</t>
  </si>
  <si>
    <t>11/19/2022</t>
  </si>
  <si>
    <t>Focus North Contracting</t>
  </si>
  <si>
    <t>Ledcor CMI Ltd</t>
  </si>
  <si>
    <t>Rainbow Inn Motel (Terrace)</t>
  </si>
  <si>
    <t>Secure Energy Services</t>
  </si>
  <si>
    <t>The Yard Kings</t>
  </si>
  <si>
    <t>Ascot Resources Ltd</t>
  </si>
  <si>
    <t>Garibaldi Resources Corp.</t>
  </si>
  <si>
    <t>Pretium Exploration Inc.</t>
  </si>
  <si>
    <t>Newcrest Red Chris Mining Ltd.</t>
  </si>
  <si>
    <t>Skeena Cleaning</t>
  </si>
  <si>
    <t>C. Carson Construction2</t>
  </si>
  <si>
    <t>Cheslatta Carrier Nation2</t>
  </si>
  <si>
    <t>Thibs Contracting</t>
  </si>
  <si>
    <t>3/18/2022</t>
  </si>
  <si>
    <t>CHC Mechanical</t>
  </si>
  <si>
    <t>Summit Custom Carpentry</t>
  </si>
  <si>
    <t>Total per Month</t>
  </si>
  <si>
    <t>4/21/2022</t>
  </si>
  <si>
    <t>CDPR Restoration &amp; Abatement</t>
  </si>
  <si>
    <t>Elite Plumbing &amp; Heating</t>
  </si>
  <si>
    <t>Kitselas Five Tier System LP</t>
  </si>
  <si>
    <t>Northern Drywall</t>
  </si>
  <si>
    <t>OVERDUE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</si>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</sst>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7"/>
      </left>
      <right style="thin">
        <color theme="7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7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95">
    <xf numFmtId="0" fontId="0" fillId="0" borderId="0" xfId="0"/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textRotation="45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4" xfId="0" applyNumberFormat="1" applyBorder="1" applyAlignment="1">
      <alignment horizontal="left" textRotation="45"/>
    </xf>
    <xf numFmtId="49" fontId="0" fillId="0" borderId="0" xfId="0" applyNumberFormat="1"/>
    <xf numFmtId="0" fontId="1" fillId="0" borderId="7" xfId="0" applyNumberFormat="1" applyFont="1" applyBorder="1" applyAlignment="1">
      <alignment horizontal="center"/>
    </xf>
    <xf numFmtId="0" fontId="0" fillId="0" borderId="4" xfId="0" applyBorder="1" applyAlignment="1">
      <alignment horizontal="left" textRotation="45"/>
    </xf>
    <xf numFmtId="0" fontId="0" fillId="0" borderId="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textRotation="45"/>
    </xf>
    <xf numFmtId="0" fontId="2" fillId="0" borderId="1" xfId="0" applyFont="1" applyBorder="1"/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textRotation="45"/>
    </xf>
    <xf numFmtId="0" fontId="0" fillId="0" borderId="0" xfId="0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3" fillId="0" borderId="5" xfId="0" applyFont="1" applyBorder="1" applyAlignment="1">
      <alignment horizontal="left" textRotation="45" wrapText="1"/>
    </xf>
    <xf numFmtId="0" fontId="3" fillId="0" borderId="4" xfId="0" applyFont="1" applyBorder="1" applyAlignment="1">
      <alignment horizontal="left" textRotation="45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49" fontId="4" fillId="0" borderId="4" xfId="0" applyNumberFormat="1" applyFont="1" applyBorder="1" applyAlignment="1">
      <alignment horizontal="left" textRotation="45"/>
    </xf>
    <xf numFmtId="0" fontId="4" fillId="0" borderId="5" xfId="0" applyFont="1" applyBorder="1" applyAlignment="1">
      <alignment horizontal="left" textRotation="45" wrapText="1"/>
    </xf>
    <xf numFmtId="0" fontId="4" fillId="0" borderId="6" xfId="0" applyFont="1" applyBorder="1" applyAlignment="1">
      <alignment horizontal="left" textRotation="45" wrapText="1"/>
    </xf>
    <xf numFmtId="14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4" fillId="0" borderId="4" xfId="0" applyFont="1" applyBorder="1" applyAlignment="1">
      <alignment horizontal="left" textRotation="45"/>
    </xf>
    <xf numFmtId="14" fontId="0" fillId="0" borderId="0" xfId="0" applyNumberFormat="1"/>
    <xf numFmtId="0" fontId="5" fillId="0" borderId="11" xfId="1" applyFont="1" applyFill="1" applyBorder="1" applyAlignment="1">
      <alignment wrapText="1"/>
    </xf>
    <xf numFmtId="164" fontId="5" fillId="0" borderId="11" xfId="1" applyNumberFormat="1" applyFont="1" applyFill="1" applyBorder="1" applyAlignment="1">
      <alignment horizontal="right" wrapText="1"/>
    </xf>
    <xf numFmtId="0" fontId="6" fillId="0" borderId="0" xfId="1"/>
    <xf numFmtId="164" fontId="5" fillId="0" borderId="0" xfId="1" applyNumberFormat="1" applyFont="1" applyFill="1" applyBorder="1" applyAlignment="1">
      <alignment horizontal="right" wrapText="1"/>
    </xf>
    <xf numFmtId="14" fontId="5" fillId="0" borderId="11" xfId="1" applyNumberFormat="1" applyFont="1" applyFill="1" applyBorder="1" applyAlignment="1">
      <alignment horizontal="right" wrapText="1"/>
    </xf>
    <xf numFmtId="0" fontId="0" fillId="0" borderId="9" xfId="0" applyNumberFormat="1" applyBorder="1" applyAlignment="1">
      <alignment horizontal="center"/>
    </xf>
    <xf numFmtId="0" fontId="3" fillId="0" borderId="6" xfId="0" applyFont="1" applyBorder="1" applyAlignment="1">
      <alignment horizontal="left" textRotation="45" wrapText="1"/>
    </xf>
    <xf numFmtId="0" fontId="0" fillId="0" borderId="5" xfId="0" applyFont="1" applyBorder="1" applyAlignment="1">
      <alignment horizontal="left" textRotation="45" wrapText="1"/>
    </xf>
    <xf numFmtId="0" fontId="4" fillId="0" borderId="4" xfId="0" applyNumberFormat="1" applyFont="1" applyBorder="1" applyAlignment="1">
      <alignment horizontal="left" textRotation="45"/>
    </xf>
    <xf numFmtId="0" fontId="7" fillId="0" borderId="7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textRotation="45"/>
    </xf>
    <xf numFmtId="49" fontId="3" fillId="0" borderId="4" xfId="0" applyNumberFormat="1" applyFont="1" applyBorder="1" applyAlignment="1">
      <alignment horizontal="left" textRotation="45"/>
    </xf>
    <xf numFmtId="0" fontId="0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0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8" fillId="0" borderId="13" xfId="0" applyNumberFormat="1" applyFont="1" applyBorder="1" applyAlignment="1">
      <alignment horizontal="left" textRotation="45"/>
    </xf>
    <xf numFmtId="0" fontId="9" fillId="0" borderId="13" xfId="0" applyFont="1" applyBorder="1" applyAlignment="1">
      <alignment horizontal="left" textRotation="45"/>
    </xf>
    <xf numFmtId="0" fontId="8" fillId="0" borderId="13" xfId="0" applyFont="1" applyBorder="1" applyAlignment="1">
      <alignment horizontal="left" textRotation="45"/>
    </xf>
    <xf numFmtId="0" fontId="9" fillId="0" borderId="13" xfId="0" applyNumberFormat="1" applyFont="1" applyBorder="1" applyAlignment="1">
      <alignment horizontal="left" textRotation="45"/>
    </xf>
    <xf numFmtId="49" fontId="9" fillId="0" borderId="13" xfId="0" applyNumberFormat="1" applyFont="1" applyBorder="1" applyAlignment="1">
      <alignment horizontal="left" textRotation="45"/>
    </xf>
    <xf numFmtId="0" fontId="9" fillId="0" borderId="5" xfId="0" applyFont="1" applyBorder="1" applyAlignment="1">
      <alignment horizontal="left" textRotation="45" wrapText="1"/>
    </xf>
    <xf numFmtId="0" fontId="8" fillId="0" borderId="5" xfId="0" applyFont="1" applyBorder="1" applyAlignment="1">
      <alignment horizontal="left" textRotation="45" wrapText="1"/>
    </xf>
    <xf numFmtId="14" fontId="2" fillId="0" borderId="7" xfId="0" applyNumberFormat="1" applyFont="1" applyBorder="1" applyAlignment="1">
      <alignment horizontal="center"/>
    </xf>
    <xf numFmtId="0" fontId="9" fillId="0" borderId="6" xfId="0" applyFont="1" applyBorder="1" applyAlignment="1">
      <alignment horizontal="left" textRotation="45" wrapText="1"/>
    </xf>
    <xf numFmtId="14" fontId="0" fillId="2" borderId="16" xfId="0" applyNumberFormat="1" applyFont="1" applyFill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14" fontId="0" fillId="2" borderId="15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>
      <alignment horizontal="center"/>
    </xf>
    <xf numFmtId="0" fontId="0" fillId="2" borderId="16" xfId="0" applyNumberFormat="1" applyFont="1" applyFill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left" textRotation="45"/>
    </xf>
    <xf numFmtId="0" fontId="9" fillId="0" borderId="4" xfId="0" applyFont="1" applyBorder="1" applyAlignment="1">
      <alignment horizontal="left" textRotation="45"/>
    </xf>
    <xf numFmtId="0" fontId="9" fillId="0" borderId="14" xfId="0" applyFont="1" applyBorder="1" applyAlignment="1">
      <alignment horizontal="left" textRotation="45" wrapText="1"/>
    </xf>
    <xf numFmtId="14" fontId="0" fillId="2" borderId="1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left" textRotation="45" wrapText="1"/>
    </xf>
    <xf numFmtId="49" fontId="8" fillId="0" borderId="4" xfId="0" applyNumberFormat="1" applyFont="1" applyBorder="1" applyAlignment="1">
      <alignment horizontal="left" textRotation="45"/>
    </xf>
    <xf numFmtId="0" fontId="8" fillId="0" borderId="4" xfId="0" applyFont="1" applyBorder="1" applyAlignment="1">
      <alignment horizontal="left" textRotation="45"/>
    </xf>
    <xf numFmtId="49" fontId="8" fillId="0" borderId="13" xfId="0" applyNumberFormat="1" applyFont="1" applyBorder="1" applyAlignment="1">
      <alignment horizontal="left" textRotation="45"/>
    </xf>
    <xf numFmtId="0" fontId="8" fillId="0" borderId="14" xfId="0" applyFont="1" applyBorder="1" applyAlignment="1">
      <alignment horizontal="left" textRotation="45" wrapText="1"/>
    </xf>
    <xf numFmtId="0" fontId="8" fillId="0" borderId="17" xfId="0" applyFont="1" applyBorder="1" applyAlignment="1">
      <alignment horizontal="left" textRotation="45" wrapText="1"/>
    </xf>
    <xf numFmtId="0" fontId="9" fillId="0" borderId="0" xfId="0" applyFont="1" applyBorder="1" applyAlignment="1">
      <alignment horizontal="left" textRotation="45" wrapText="1"/>
    </xf>
    <xf numFmtId="0" fontId="4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11" fillId="0" borderId="7" xfId="0" applyNumberFormat="1" applyFont="1" applyBorder="1" applyAlignment="1">
      <alignment horizontal="center"/>
    </xf>
    <xf numFmtId="0" fontId="4" fillId="0" borderId="0" xfId="0" applyFont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_Sheet2" xfId="1" xr:uid="{3CAC4B0C-50B6-40E4-AFE4-68A191E96BA2}"/>
  </cellStyles>
  <dxfs count="153"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45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45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5" formatCode="m/d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45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%20&amp;%20Services/Solid%20Waste/ISWMP%20-%20Terrace%20Area/KB's%20Files/Thornhill%20Transfer%20Station/TTS%20Manual%20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TS Manual Transactions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789C6-6A8F-49CF-AE7D-22C6F3EA9FAC}" name="Table1" displayName="Table1" ref="A1:AZ9" totalsRowCount="1" headerRowDxfId="152" dataDxfId="150" headerRowBorderDxfId="151" tableBorderDxfId="149" totalsRowBorderDxfId="148">
  <autoFilter ref="A1:AZ8" xr:uid="{55489339-69C8-415D-918A-E27E1F68CF3F}"/>
  <tableColumns count="52">
    <tableColumn id="1" xr3:uid="{54FA833F-BEE6-4D00-9368-B82C3E52F0EF}" name="Date" dataDxfId="147" totalsRowDxfId="146"/>
    <tableColumn id="49" xr3:uid="{7367B371-B6C2-4B6B-A688-38DD41CB1EF4}" name="Ayotte's Handyman Service" totalsRowFunction="sum" dataDxfId="145" totalsRowDxfId="144"/>
    <tableColumn id="7" xr3:uid="{FD1B491B-CE94-45B9-91DE-87002223EC75}" name="Bam-JJM" totalsRowFunction="sum" dataDxfId="143" totalsRowDxfId="142"/>
    <tableColumn id="2" xr3:uid="{CA23E557-AE51-4444-AFFE-C80B105C9440}" name="Barton Construction" totalsRowFunction="sum" dataDxfId="141" totalsRowDxfId="140"/>
    <tableColumn id="38" xr3:uid="{79AB1596-5273-4F9F-B891-FE252A0CD6FA}" name="Bear Creek Contracting" totalsRowFunction="sum" dataDxfId="139" totalsRowDxfId="138"/>
    <tableColumn id="11" xr3:uid="{9F7584B8-AAE3-4798-9DC7-79E36526B936}" name="Big D Contracting" totalsRowFunction="sum" dataDxfId="137" totalsRowDxfId="136"/>
    <tableColumn id="3" xr3:uid="{F54E439C-8F49-4DDC-94B2-BAE11842303C}" name="BluEarth Asset Mngt" totalsRowFunction="sum" dataDxfId="135" totalsRowDxfId="134"/>
    <tableColumn id="23" xr3:uid="{D54DF358-57B6-4B7F-9ED2-0F17470309E5}" name="Boskalis" totalsRowFunction="sum" dataDxfId="133" totalsRowDxfId="132"/>
    <tableColumn id="13" xr3:uid="{5C4FD54A-662A-442F-B95A-EC55DBE8302A}" name="Bravo Cleaning" totalsRowFunction="sum" dataDxfId="131" totalsRowDxfId="130"/>
    <tableColumn id="37" xr3:uid="{DF4F1B98-27E0-451B-8490-8685F5DAA56E}" name="C. Carson Construction" totalsRowFunction="sum" dataDxfId="129" totalsRowDxfId="128"/>
    <tableColumn id="32" xr3:uid="{F4481D1D-30BD-4218-8B5D-4B7242A6232E}" name="Chad Buhr Contracting" totalsRowFunction="sum" dataDxfId="127" totalsRowDxfId="126"/>
    <tableColumn id="39" xr3:uid="{1816C01B-721B-40CD-A37E-414C5577AFFA}" name="Cheslatta Carrier Nation" totalsRowFunction="sum" dataDxfId="125" totalsRowDxfId="124"/>
    <tableColumn id="14" xr3:uid="{9F5D71AC-4191-4597-8DCC-29130F044B44}" name="CF&amp;M Construction" totalsRowFunction="sum" dataDxfId="123" totalsRowDxfId="122"/>
    <tableColumn id="40" xr3:uid="{3708BEF1-EF2A-47D1-8B31-239D2F95175A}" name="CIMS Ltd Partnership" totalsRowFunction="sum" dataDxfId="121" totalsRowDxfId="120"/>
    <tableColumn id="20" xr3:uid="{49D8223F-B2B5-42F9-8E05-F0AE76178ACE}" name="Civeo" totalsRowFunction="sum" dataDxfId="119" totalsRowDxfId="118"/>
    <tableColumn id="50" xr3:uid="{91299E7C-CF7F-481E-B2A8-4128C8BFA300}" name="DG Woodworks" totalsRowFunction="sum" dataDxfId="117" totalsRowDxfId="116"/>
    <tableColumn id="45" xr3:uid="{B70A54B0-6EB4-481D-86B9-4A6A8BD9ACA1}" name="Elite Plumbing" totalsRowFunction="sum" dataDxfId="115" totalsRowDxfId="114"/>
    <tableColumn id="51" xr3:uid="{13035F05-5D82-4BDD-8F0A-82C6D87ED34F}" name="Fantastic Fencing" totalsRowFunction="sum" dataDxfId="113" totalsRowDxfId="112"/>
    <tableColumn id="8" xr3:uid="{34CFD754-2387-46D6-BE9A-AD947834EEA0}" name="Findlay Homes" totalsRowFunction="sum" dataDxfId="111" totalsRowDxfId="110"/>
    <tableColumn id="4" xr3:uid="{9F23500B-107C-4890-BDD4-1B3CCAB15295}" name="Gecko Renovations" totalsRowFunction="sum" dataDxfId="109" totalsRowDxfId="108"/>
    <tableColumn id="21" xr3:uid="{933E5AD8-8EE2-4B38-BC29-20B24AE03840}" name="Get R Done" totalsRowFunction="sum" dataDxfId="107" totalsRowDxfId="106"/>
    <tableColumn id="15" xr3:uid="{785F89CB-1E44-42DA-A08F-C66FCFF8DE80}" name="Greening Bros" totalsRowFunction="sum" dataDxfId="105" totalsRowDxfId="104"/>
    <tableColumn id="46" xr3:uid="{BFA07B1B-F059-44A6-B714-01C86CCA43D7}" name="Hands On Contracting" totalsRowFunction="sum" dataDxfId="103" totalsRowDxfId="102"/>
    <tableColumn id="26" xr3:uid="{B44AB07A-9B39-45BB-99F5-5FEE80473F0A}" name="Hire A Hubby" totalsRowFunction="sum" dataDxfId="101" totalsRowDxfId="100"/>
    <tableColumn id="17" xr3:uid="{D2968ACD-E499-468E-9962-F78BFDD3CA02}" name="JGC Fluor" totalsRowFunction="sum" dataDxfId="99" totalsRowDxfId="98"/>
    <tableColumn id="10" xr3:uid="{BE08DF54-A000-4F6A-82B8-C3534E19181A}" name="Kalum Acres" totalsRowFunction="sum" dataDxfId="97" totalsRowDxfId="96"/>
    <tableColumn id="5" xr3:uid="{C30A1447-191C-47FA-8FB2-583F7A7C3E64}" name="KCR Industries" totalsRowFunction="custom" dataDxfId="95" totalsRowDxfId="94">
      <totalsRowFormula>SUBTOTAL(109,AA2:AA8)</totalsRowFormula>
    </tableColumn>
    <tableColumn id="52" xr3:uid="{4CCE38C6-FD1A-41BD-9873-81AD59F81686}" name="Kerf Construction" totalsRowFunction="sum" dataDxfId="93" totalsRowDxfId="92"/>
    <tableColumn id="36" xr3:uid="{E70E9381-461E-4882-ACC4-B929750B7E50}" name="Kids At Play" totalsRowFunction="custom" dataDxfId="91" totalsRowDxfId="90">
      <totalsRowFormula>SUBTOTAL(109,AC2:AC8)</totalsRowFormula>
    </tableColumn>
    <tableColumn id="9" xr3:uid="{485ED7F3-1963-463A-AF17-7C25E04E63CC}" name="Kleanza Construction" totalsRowFunction="custom" dataDxfId="89" totalsRowDxfId="88">
      <totalsRowFormula>SUBTOTAL(109,AD2:AD8)</totalsRowFormula>
    </tableColumn>
    <tableColumn id="18" xr3:uid="{DCA408CF-EE6D-479E-99D9-DDBD46219D71}" name="Kondolas" totalsRowFunction="custom" dataDxfId="87" totalsRowDxfId="86">
      <totalsRowFormula>SUBTOTAL(109,AE2:AE8)</totalsRowFormula>
    </tableColumn>
    <tableColumn id="47" xr3:uid="{66B24C56-94DF-496A-83A5-9CACF0BCA032}" name="Ledcor Haisla" totalsRowFunction="custom" dataDxfId="85" totalsRowDxfId="84">
      <totalsRowFormula>SUBTOTAL(109,AF2:AF8)</totalsRowFormula>
    </tableColumn>
    <tableColumn id="33" xr3:uid="{9B2F9CB1-C5B7-4D08-955D-C04B0E10CC6F}" name="LNG Canada" totalsRowFunction="custom" dataDxfId="83" totalsRowDxfId="82">
      <totalsRowFormula>SUBTOTAL(109,AG2:AG8)</totalsRowFormula>
    </tableColumn>
    <tableColumn id="29" xr3:uid="{B243BB97-8954-4007-A78A-29D5E8C1A9E1}" name="Mike's Roofing" totalsRowFunction="custom" dataDxfId="81" totalsRowDxfId="80">
      <totalsRowFormula>SUBTOTAL(109,AH2:AH8)</totalsRowFormula>
    </tableColumn>
    <tableColumn id="22" xr3:uid="{47DF8952-690A-4FFE-8A72-C2C6C25C3B80}" name="MSJV" totalsRowFunction="sum" dataDxfId="79" totalsRowDxfId="78"/>
    <tableColumn id="19" xr3:uid="{D1A899A0-0192-4953-8A6F-7A09A986D630}" name="Norco" totalsRowFunction="sum" dataDxfId="77" totalsRowDxfId="76"/>
    <tableColumn id="43" xr3:uid="{BD99F3DA-11D8-432B-8E87-FD0D20ADA995}" name="North Peak Projects" totalsRowFunction="sum" dataDxfId="75" totalsRowDxfId="74"/>
    <tableColumn id="24" xr3:uid="{1E93F806-FD32-40FE-801B-5B8D898F8073}" name="P&amp;T North Ventures" totalsRowFunction="sum" dataDxfId="73" totalsRowDxfId="72"/>
    <tableColumn id="41" xr3:uid="{7BCC3504-5A21-4995-8C1A-6535B71A7051}" name="Pacific Northern Gas" totalsRowFunction="sum" dataDxfId="71" totalsRowDxfId="70"/>
    <tableColumn id="27" xr3:uid="{875B7EF9-6C55-48CC-95E3-6F4C0CBB4CC3}" name="Points North Roofing" totalsRowFunction="sum" dataDxfId="69" totalsRowDxfId="68"/>
    <tableColumn id="6" xr3:uid="{0377194D-7DDD-477F-BE3D-A9983414B54D}" name="Progressive Ventures" totalsRowFunction="custom" dataDxfId="67" totalsRowDxfId="66">
      <totalsRowFormula>SUBTOTAL(109,AO2:AO8)</totalsRowFormula>
    </tableColumn>
    <tableColumn id="25" xr3:uid="{68930C55-005D-4B23-8939-62796B32BA1B}" name="Rainbow Inn" totalsRowFunction="custom" dataDxfId="65" totalsRowDxfId="64">
      <totalsRowFormula>SUBTOTAL(109,AP2:AP8)</totalsRowFormula>
    </tableColumn>
    <tableColumn id="48" xr3:uid="{82FAC47D-E5A3-45A9-AED0-B41E0A2EC5FE}" name="Red Phoenix Electric" totalsRowFunction="custom" dataDxfId="63" totalsRowDxfId="62">
      <totalsRowFormula>SUBTOTAL(109,AQ2:AQ8)</totalsRowFormula>
    </tableColumn>
    <tableColumn id="35" xr3:uid="{AAF4C1D5-750E-4D82-ACFB-A4F8362DF53A}" name="Skeena Valley Meats" totalsRowFunction="custom" dataDxfId="61" totalsRowDxfId="60">
      <totalsRowFormula>SUBTOTAL(109,AR2:AR8)</totalsRowFormula>
    </tableColumn>
    <tableColumn id="34" xr3:uid="{DB0CE9D5-5CF2-4512-A239-DDE59AAB4C12}" name="Skeena Valley Skidsteer" totalsRowLabel="1" dataDxfId="59" totalsRowDxfId="58"/>
    <tableColumn id="42" xr3:uid="{E3A6BC72-42E1-4974-844B-DC4AB284A959}" name="Swift River Construction" totalsRowFunction="sum" dataDxfId="57" totalsRowDxfId="56"/>
    <tableColumn id="44" xr3:uid="{C1ABD013-94C7-42FF-AFE1-1F5D722DEA49}" name="Technicon" totalsRowFunction="sum" dataDxfId="55" totalsRowDxfId="54"/>
    <tableColumn id="28" xr3:uid="{FB04EC5A-3497-4599-931E-28670019FCBE}" name="Terrace Chrysler" totalsRowFunction="custom" dataDxfId="53" totalsRowDxfId="52">
      <totalsRowFormula>SUBTOTAL(109,AV2:AV8)</totalsRowFormula>
    </tableColumn>
    <tableColumn id="12" xr3:uid="{4A14E7B9-D6E8-48E0-BA6B-5D4448187247}" name="The Brick" totalsRowFunction="custom" dataDxfId="51" totalsRowDxfId="50">
      <totalsRowFormula>SUBTOTAL(109,AW2:AW8)</totalsRowFormula>
    </tableColumn>
    <tableColumn id="30" xr3:uid="{AA503A69-4252-4687-86CB-C8D33BC6E272}" name="Tongue &amp; Groove" totalsRowFunction="custom" dataDxfId="49" totalsRowDxfId="48">
      <totalsRowFormula>SUBTOTAL(109,AX2:AX8)</totalsRowFormula>
    </tableColumn>
    <tableColumn id="31" xr3:uid="{E7280711-554F-48B5-87D9-D2680380D41C}" name="Upstream Adventures" totalsRowFunction="custom" dataDxfId="47" totalsRowDxfId="46">
      <totalsRowFormula>SUBTOTAL(109,AY2:AY8)</totalsRowFormula>
    </tableColumn>
    <tableColumn id="16" xr3:uid="{2A85CD53-D7B8-49A2-954E-D92AF88BD697}" name="White Raven Ventures" totalsRowFunction="custom" dataDxfId="45" totalsRowDxfId="44">
      <totalsRowFormula>SUBTOTAL(109,AZ2:AZ8)</totalsRow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F4B07-D18A-4F1D-B1B6-B7D8D6BAB7AC}" name="Table3" displayName="Table3" ref="A1:AX11" totalsRowShown="0" headerRowDxfId="43" headerRowBorderDxfId="42" tableBorderDxfId="41" totalsRowBorderDxfId="40">
  <autoFilter ref="A1:AX11" xr:uid="{21DF4B07-D18A-4F1D-B1B6-B7D8D6BAB7AC}"/>
  <tableColumns count="50">
    <tableColumn id="1" xr3:uid="{E305F7BA-C7B0-4396-8B08-CDAD7410E3D0}" name="Date"/>
    <tableColumn id="11" xr3:uid="{6ED992EE-29CF-4E68-B615-67BDF7AAF6B3}" name="Adept Roofing"/>
    <tableColumn id="30" xr3:uid="{EA573C0A-E7C5-48EC-AF18-167DC78831E3}" name="Allteck"/>
    <tableColumn id="15" xr3:uid="{FCE39C8E-762C-43A5-8F5B-38293F1CDC79}" name="Atco Frontec" dataDxfId="39"/>
    <tableColumn id="2" xr3:uid="{AF30BDCE-F6CD-4572-8E28-45A118C3CF7F}" name="Ayotte's Handyman Service"/>
    <tableColumn id="31" xr3:uid="{750C4209-0563-4D2A-8FF7-4DA64A296A83}" name="Barton Construction"/>
    <tableColumn id="5" xr3:uid="{0EB9A77E-C7B2-4E1C-9705-AFBA6EA4CE69}" name="Bear Creek Contracting"/>
    <tableColumn id="6" xr3:uid="{72771979-5541-47BD-B830-A12D15B07F94}" name="Big D Contracting"/>
    <tableColumn id="33" xr3:uid="{0060E765-95CD-4820-A417-02A20EF3EB49}" name="Bluearth Asset Management"/>
    <tableColumn id="8" xr3:uid="{27B0F022-879E-43AA-A394-38315B116805}" name="Boskalis"/>
    <tableColumn id="10" xr3:uid="{0A963F3B-2BB1-46B8-A8B0-9C5B8559B8D0}" name="C. Carson Construction"/>
    <tableColumn id="12" xr3:uid="{2303A0EC-C9BC-49EB-971B-2C2BEB1BCCF7}" name="Cheslatta Carrier Nation"/>
    <tableColumn id="13" xr3:uid="{2F7C3621-A516-4C7B-B490-7FCB32E42879}" name="CF&amp;M Construction"/>
    <tableColumn id="14" xr3:uid="{F54931E5-BD72-4ED2-A033-F50788F64091}" name="CIMS Ltd Partnership"/>
    <tableColumn id="22" xr3:uid="{DC906726-FFF9-4102-B313-F4BA769717B5}" name="Cogra Construction" dataDxfId="38"/>
    <tableColumn id="16" xr3:uid="{20861548-3644-4F0D-926A-DE025FEDFDEF}" name="DG Woodworks"/>
    <tableColumn id="3" xr3:uid="{3C397935-5C89-473B-80DF-4A46CB704171}" name="Dhesi Bros Contsruction"/>
    <tableColumn id="17" xr3:uid="{9F922542-0C74-4506-9EFA-3D9A663FFD0E}" name="Elite Plumbing"/>
    <tableColumn id="18" xr3:uid="{CC51A9EC-73A9-47EE-B172-787CF6FA3AFB}" name="Fantastic Fencing"/>
    <tableColumn id="19" xr3:uid="{D818EB07-35E6-4644-ABD8-BDF81E7E9976}" name="Findlay Homes"/>
    <tableColumn id="20" xr3:uid="{35A79FA3-F321-4234-B4DC-985C7333D67C}" name="Gecko Renovations"/>
    <tableColumn id="21" xr3:uid="{58BC6FBB-B644-423F-AE38-2E0AAA24A451}" name="Get R Done"/>
    <tableColumn id="23" xr3:uid="{4F321A6A-40BE-40D2-80D0-D3F7C38B2A59}" name="Hands On Contracting"/>
    <tableColumn id="4" xr3:uid="{7D46E75F-2645-43D7-AEC2-A9AF7EB97C16}" name="Hire a Hubby"/>
    <tableColumn id="24" xr3:uid="{46A7A0DE-49AB-471B-812A-BB477093E535}" name="Inland Kenworth"/>
    <tableColumn id="26" xr3:uid="{E014AA72-6825-4AD8-B54C-CA5D0586DCB3}" name="Kalum Acres"/>
    <tableColumn id="28" xr3:uid="{A3B721A5-37C4-4520-8B95-CAB32443002D}" name="Kerf Construction"/>
    <tableColumn id="34" xr3:uid="{A00043FD-309A-4F22-9B5C-31ACB3C5EA1D}" name="Kermode Friendship" dataDxfId="37"/>
    <tableColumn id="29" xr3:uid="{49995B5A-E089-4D90-8F25-E7342FD366CC}" name="Kids At Play"/>
    <tableColumn id="7" xr3:uid="{71B49DEE-9D4B-42D6-AD35-F72417913AA2}" name="Kleanza Construction"/>
    <tableColumn id="40" xr3:uid="{35FD5F41-4DBC-453B-AEA6-940AD9B4F23A}" name="L&amp;S Coastal Limited" dataDxfId="36"/>
    <tableColumn id="32" xr3:uid="{6309C76F-BC90-499E-8B09-E4922EB81A05}" name="Ledcor Haisla"/>
    <tableColumn id="25" xr3:uid="{2DE5D4DD-678C-4502-849B-D1150C6E9F78}" name="Nedcan"/>
    <tableColumn id="37" xr3:uid="{F10C0835-1000-4A48-837B-915734A5DB78}" name="North Peak Projects"/>
    <tableColumn id="27" xr3:uid="{43F7CAF1-E2E3-4685-9136-E57A2FD9FD22}" name="NorPac Insulations"/>
    <tableColumn id="38" xr3:uid="{A44DC01D-07DF-4737-9E7A-CAC235F8F5E7}" name="P&amp;T North Ventures"/>
    <tableColumn id="39" xr3:uid="{EBCB3B16-6AE9-4D84-A7A7-89E0E721C41B}" name="Pacific Northern Gas"/>
    <tableColumn id="9" xr3:uid="{D8EFB024-9475-4980-8BC4-E2DBE2D48612}" name="Points North Roofing"/>
    <tableColumn id="41" xr3:uid="{9E97736A-A5CD-4AF1-AA6E-1DD23F952C55}" name="Progressive Ventures" dataDxfId="35"/>
    <tableColumn id="43" xr3:uid="{A130CCB5-29DE-4C32-BF99-9BC1BD3EDBD0}" name="Red Phoenix Electric"/>
    <tableColumn id="44" xr3:uid="{DD57CFAC-DB32-4CFD-A95C-89695B75D3D6}" name="Skeena Valley Meats"/>
    <tableColumn id="45" xr3:uid="{8F80A8CB-D902-4B16-B96F-C03FF85110FB}" name="Skeena Valley Skidsteer"/>
    <tableColumn id="46" xr3:uid="{0E9245FB-63D3-4AC0-9DA7-CCF779B0C4C8}" name="Swift River Construction"/>
    <tableColumn id="47" xr3:uid="{15A9B8CB-ADA2-4BF5-8CEE-8F22AFD0E9EA}" name="Technicon"/>
    <tableColumn id="49" xr3:uid="{2FEEC7D0-5086-42B7-8DE6-BBE3F03E780D}" name="The Brick"/>
    <tableColumn id="35" xr3:uid="{215CF7F4-DF41-4D07-952B-74E59D8A20DD}" name="Tidal Wave" dataDxfId="34"/>
    <tableColumn id="50" xr3:uid="{4762442B-7E2C-4158-BC99-0C325F210C8C}" name="Tongue &amp; Groove"/>
    <tableColumn id="42" xr3:uid="{86570770-EDEF-4B0B-84DF-24ABB1266AEF}" name="Universal Restorations"/>
    <tableColumn id="36" xr3:uid="{CF64B7E2-273A-4F0C-A539-AE63A2B322CE}" name="Upstream Adventures" dataDxfId="33"/>
    <tableColumn id="52" xr3:uid="{F35E6E92-CCFE-4652-AE55-3CB595A01C7B}" name="White Raven Ventur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0BBA8-80B3-44F7-B472-FA09CBC25780}" name="Table33" displayName="Table33" ref="A1:BR12" totalsRowShown="0" headerRowDxfId="32" headerRowBorderDxfId="31" tableBorderDxfId="30" totalsRowBorderDxfId="29">
  <autoFilter ref="A1:BR12" xr:uid="{21DF4B07-D18A-4F1D-B1B6-B7D8D6BAB7AC}"/>
  <tableColumns count="70">
    <tableColumn id="1" xr3:uid="{46A33802-7575-4436-9D44-9B7736B25856}" name="Date"/>
    <tableColumn id="11" xr3:uid="{3C185997-87E0-40E9-93F5-6D40B0BB51A4}" name="Adept Roofing"/>
    <tableColumn id="30" xr3:uid="{40988638-75D8-4EA6-A176-1370C2DA121B}" name="Allteck"/>
    <tableColumn id="57" xr3:uid="{93BA266B-CC4D-4FB7-9C10-A400AC1C6BF5}" name="Ascot Resources Ltd"/>
    <tableColumn id="15" xr3:uid="{EC46048C-C386-4219-B4A0-510580CEED15}" name="Atco Frontec" dataDxfId="28"/>
    <tableColumn id="2" xr3:uid="{E79E0BD8-86F7-41E1-938C-2B4EF724B561}" name="Ayotte's Handyman Service"/>
    <tableColumn id="31" xr3:uid="{739D7DE2-8DE3-4EC8-8F2B-10DB86C0BE7B}" name="Barton Construction"/>
    <tableColumn id="5" xr3:uid="{EBCF5D6A-B4CF-431B-874C-7DABA56ABD2F}" name="Bear Creek Contracting"/>
    <tableColumn id="6" xr3:uid="{C6E1221D-7468-4962-AC0A-734CE1566D19}" name="Big D Contracting"/>
    <tableColumn id="33" xr3:uid="{68E663D8-8860-48B1-BCC0-60A65EF41A88}" name="Bluearth Asset Management"/>
    <tableColumn id="8" xr3:uid="{BDDCB6A4-354B-452A-BF74-61A2CFCEA243}" name="Boskalis"/>
    <tableColumn id="10" xr3:uid="{66715AA2-0A9C-4E8D-BAA3-5D5257A01E45}" name="C. Carson Construction"/>
    <tableColumn id="68" xr3:uid="{8B6C2CD4-797F-442C-9D2C-506B374886E4}" name="CDPR Restoration &amp; Abatement"/>
    <tableColumn id="63" xr3:uid="{B1695986-D5BC-4E48-90D4-548AEDCD1DB0}" name="CHC Mechanical"/>
    <tableColumn id="12" xr3:uid="{C72C8C2A-EFAF-439F-8E76-921BD1ED173C}" name="Cheslatta Carrier Nation"/>
    <tableColumn id="13" xr3:uid="{F76EF3E0-4F9B-4269-A409-0AD4BB9315F9}" name="CF&amp;M Construction"/>
    <tableColumn id="14" xr3:uid="{6BFCA020-117D-42CD-8FFB-068C99E372B1}" name="CIMS Ltd Partnership"/>
    <tableColumn id="22" xr3:uid="{7B7DBDBF-5775-48D1-B80C-4D42E94DB248}" name="Cogra Construction" dataDxfId="27"/>
    <tableColumn id="60" xr3:uid="{1688A29D-3108-4BA7-9472-091400A76FFB}" name="C. Carson Construction2"/>
    <tableColumn id="61" xr3:uid="{2CC6E337-A741-4636-B81A-B79C59947C3A}" name="Cheslatta Carrier Nation2"/>
    <tableColumn id="48" xr3:uid="{9BE2729A-7F2D-45D7-A757-7B673010A565}" name="D&amp;J Container Services"/>
    <tableColumn id="16" xr3:uid="{CEB21340-46DE-4D24-91B5-4D329EE96639}" name="DG Woodworks"/>
    <tableColumn id="3" xr3:uid="{81AC7203-8E49-45E7-BB52-2ECA630CEDFE}" name="Dhesi Bros Contsruction"/>
    <tableColumn id="17" xr3:uid="{AAA93261-362F-4923-827C-94947686B04D}" name="Elite Plumbing &amp; Heating" dataDxfId="8"/>
    <tableColumn id="18" xr3:uid="{FB420EE9-252F-462D-AF85-64E9E1463FE2}" name="Fantastic Fencing"/>
    <tableColumn id="51" xr3:uid="{04501F6E-4CE0-4861-AF24-9D1520260108}" name="Focus North Contracting" dataDxfId="26"/>
    <tableColumn id="19" xr3:uid="{75A3C062-8695-4FC9-BBFF-4F42594CC3F0}" name="Findlay Homes"/>
    <tableColumn id="58" xr3:uid="{9567F3C1-EDBB-4E0D-9E11-B2D49D5CC361}" name="Garibaldi Resources Corp." dataDxfId="25"/>
    <tableColumn id="20" xr3:uid="{A8911D48-7850-4593-8987-E9E5791354CC}" name="Gecko Renovations"/>
    <tableColumn id="21" xr3:uid="{413CA049-2BD8-4664-A3D2-CFE137B3A908}" name="Get R Done"/>
    <tableColumn id="23" xr3:uid="{43E0EF70-09A1-4A61-9CBB-ACC3489DABC4}" name="Hands On Contracting"/>
    <tableColumn id="4" xr3:uid="{6629832E-154D-4A8F-AD1E-A35201CDF4A7}" name="Hire a Hubby"/>
    <tableColumn id="24" xr3:uid="{179773EA-8CC8-4026-B862-13070355C1B8}" name="Inland Kenworth"/>
    <tableColumn id="26" xr3:uid="{ED62E357-03EB-4C17-A874-C44328BDD633}" name="Kalum Acres"/>
    <tableColumn id="28" xr3:uid="{FAEBD71C-C81F-4AA9-83FA-EB1ECF984152}" name="Kerf Construction"/>
    <tableColumn id="34" xr3:uid="{9D474292-E3A4-4F47-8B89-529801DD761A}" name="Kermode Friendship" dataDxfId="24"/>
    <tableColumn id="29" xr3:uid="{D2FC7146-A50E-46B4-A5E3-46848C38927E}" name="Kids At Play"/>
    <tableColumn id="69" xr3:uid="{C96E42C8-06C2-4416-90B7-20AD02F24626}" name="Kitselas Five Tier System LP" dataDxfId="7"/>
    <tableColumn id="7" xr3:uid="{4AAE5DE7-2201-435C-A11E-33B216953134}" name="Kleanza Construction"/>
    <tableColumn id="40" xr3:uid="{8E413221-67BB-4645-B9E5-1F86694E2E16}" name="L&amp;S Coastal Limited" dataDxfId="23"/>
    <tableColumn id="53" xr3:uid="{B4301402-6E49-4BF1-9C60-D1C038E15DD7}" name="Ledcor CMI Ltd" dataDxfId="22"/>
    <tableColumn id="32" xr3:uid="{A83DA555-B2E1-4A0E-9C17-7B12C9A2A63C}" name="Ledcor Haisla" dataDxfId="5"/>
    <tableColumn id="25" xr3:uid="{1F906FF6-B69F-46F3-94C6-92F6BB272B9B}" name="Nedcan" dataDxfId="4"/>
    <tableColumn id="64" xr3:uid="{8FF04303-C19B-4EFB-B9E5-2304B128CB30}" name="Newcrest Red Chris Mining Ltd." dataDxfId="21"/>
    <tableColumn id="70" xr3:uid="{6DD4469A-20AD-4A22-A93D-335BD8F7C258}" name="Northern Drywall" dataDxfId="6"/>
    <tableColumn id="37" xr3:uid="{D5865558-E8FC-4A7E-8089-C290858C1925}" name="North Peak Projects"/>
    <tableColumn id="27" xr3:uid="{7B316CC2-C507-445F-822E-9F7CA8D59798}" name="NorPac Insulations" dataDxfId="3"/>
    <tableColumn id="38" xr3:uid="{D6C866A6-0E8C-47E4-8361-CD1E06A692CB}" name="P&amp;T North Ventures"/>
    <tableColumn id="39" xr3:uid="{0B32A4EE-8B85-4D9A-9C8D-AE7164E91B7A}" name="Pacific Northern Gas" dataDxfId="2"/>
    <tableColumn id="9" xr3:uid="{B0B2F679-66C1-481C-B2F0-D768504101AC}" name="Points North Roofing" dataDxfId="1"/>
    <tableColumn id="65" xr3:uid="{CC788A31-947A-43C9-81C2-64A2829F566F}" name="Pretium Exploration Inc." dataDxfId="20"/>
    <tableColumn id="41" xr3:uid="{D68E8C76-0DDC-4035-93E8-FD567991D6B6}" name="Progressive Ventures" dataDxfId="19"/>
    <tableColumn id="54" xr3:uid="{95BDA7B9-D2FF-4CB7-AA22-E476658D6D51}" name="Rainbow Inn Motel (Terrace)" dataDxfId="18"/>
    <tableColumn id="43" xr3:uid="{92AB910E-74B3-49E0-81E8-A1FA065C1F08}" name="Red Phoenix Electric"/>
    <tableColumn id="55" xr3:uid="{9676B1CE-9982-4C9F-902B-4EAB174076CB}" name="Secure Energy Services" dataDxfId="17"/>
    <tableColumn id="59" xr3:uid="{33D6A67E-DB0C-436E-B0A8-A376DB3E45DA}" name="Skeena Cleaning" dataDxfId="16"/>
    <tableColumn id="44" xr3:uid="{244AE65F-DD62-4F34-9CCD-E7A6EB2D07C6}" name="Skeena Valley Meats"/>
    <tableColumn id="45" xr3:uid="{45789D66-704A-4140-A96F-9A4B8AE285B7}" name="Skeena Valley Skidsteer" dataDxfId="0"/>
    <tableColumn id="66" xr3:uid="{26769AF6-AC44-4F8D-AF6C-21AA4D5ABD11}" name="Summit Custom Carpentry" dataDxfId="15"/>
    <tableColumn id="46" xr3:uid="{A6B4D323-0B36-4AF3-8695-EC5F11AC640C}" name="Swift River Construction"/>
    <tableColumn id="47" xr3:uid="{17DCBB7C-8180-42D8-91C1-6BC6A808313E}" name="Technicon"/>
    <tableColumn id="49" xr3:uid="{73447865-751E-4FC6-954B-52F9E7949972}" name="The Brick"/>
    <tableColumn id="56" xr3:uid="{5825FEA4-F972-4087-AB54-776759790363}" name="The Yard Kings" dataDxfId="14"/>
    <tableColumn id="62" xr3:uid="{C792D2FF-BAD7-4F16-877D-B1B137CB9872}" name="Thibs Contracting" dataDxfId="13"/>
    <tableColumn id="35" xr3:uid="{7519E06B-C131-40F4-A85A-91266BB74054}" name="Tidal Wave" dataDxfId="12"/>
    <tableColumn id="50" xr3:uid="{110B6051-DE90-4BB5-A4D4-70BD81A3357A}" name="Tongue &amp; Groove"/>
    <tableColumn id="42" xr3:uid="{DF0B3E11-800C-4064-9C17-824143085B07}" name="Universal Restorations"/>
    <tableColumn id="36" xr3:uid="{B184C643-688A-4C95-BC85-C2EBF2042805}" name="Upstream Adventures" dataDxfId="11"/>
    <tableColumn id="52" xr3:uid="{AD94E28C-729E-4ADA-8832-E161233BF2A0}" name="White Raven Ventures" dataDxfId="10"/>
    <tableColumn id="67" xr3:uid="{5F5C48E2-1131-4124-A0C0-91CEEB222282}" name="Total per Month" dataDxfId="9">
      <calculatedColumnFormula>SUM(Table33[[#This Row],[Ascot Resources Ltd]:[White Raven Ventures]])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AF0-1FA8-4432-84AE-01561917C591}">
  <sheetPr codeName="Sheet1"/>
  <dimension ref="A1:W15"/>
  <sheetViews>
    <sheetView workbookViewId="0">
      <selection activeCell="T10" sqref="T10"/>
    </sheetView>
  </sheetViews>
  <sheetFormatPr defaultRowHeight="15" x14ac:dyDescent="0.25"/>
  <cols>
    <col min="1" max="1" width="10.7109375" customWidth="1"/>
    <col min="2" max="16" width="0" hidden="1" customWidth="1"/>
  </cols>
  <sheetData>
    <row r="1" spans="1:23" ht="85.5" customHeight="1" x14ac:dyDescent="0.25">
      <c r="A1" s="24" t="s">
        <v>3</v>
      </c>
      <c r="B1" s="25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14</v>
      </c>
      <c r="H1" s="26" t="s">
        <v>21</v>
      </c>
      <c r="I1" s="26" t="s">
        <v>10</v>
      </c>
      <c r="J1" s="26" t="s">
        <v>22</v>
      </c>
      <c r="K1" s="26" t="s">
        <v>11</v>
      </c>
      <c r="L1" s="26" t="s">
        <v>23</v>
      </c>
      <c r="M1" s="26" t="s">
        <v>0</v>
      </c>
      <c r="N1" s="26" t="s">
        <v>24</v>
      </c>
      <c r="O1" s="26" t="s">
        <v>25</v>
      </c>
      <c r="P1" s="26" t="s">
        <v>26</v>
      </c>
      <c r="Q1" s="26" t="s">
        <v>1</v>
      </c>
      <c r="R1" s="26" t="s">
        <v>27</v>
      </c>
      <c r="S1" s="26" t="s">
        <v>28</v>
      </c>
      <c r="T1" s="26" t="s">
        <v>29</v>
      </c>
      <c r="U1" s="26" t="s">
        <v>31</v>
      </c>
      <c r="V1" s="26" t="s">
        <v>30</v>
      </c>
      <c r="W1" s="26" t="s">
        <v>2</v>
      </c>
    </row>
    <row r="2" spans="1:23" x14ac:dyDescent="0.25">
      <c r="A2" s="14">
        <v>42993</v>
      </c>
      <c r="B2" s="15">
        <v>1</v>
      </c>
      <c r="C2" s="15"/>
      <c r="D2" s="15"/>
      <c r="E2" s="15"/>
      <c r="F2" s="15"/>
      <c r="G2" s="15">
        <v>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16">
        <v>43056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</v>
      </c>
      <c r="U3" s="2"/>
      <c r="V3" s="2"/>
      <c r="W3" s="2"/>
    </row>
    <row r="4" spans="1:23" x14ac:dyDescent="0.25">
      <c r="A4" s="14">
        <v>43077</v>
      </c>
      <c r="B4" s="15"/>
      <c r="C4" s="15"/>
      <c r="D4" s="15"/>
      <c r="E4" s="15"/>
      <c r="F4" s="15"/>
      <c r="G4" s="15"/>
      <c r="H4" s="15">
        <v>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25">
      <c r="A5" s="16">
        <v>43080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</row>
    <row r="6" spans="1:23" x14ac:dyDescent="0.25">
      <c r="A6" s="14">
        <v>43104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>
        <v>1</v>
      </c>
      <c r="P6" s="15"/>
      <c r="Q6" s="15"/>
      <c r="R6" s="15"/>
      <c r="S6" s="15"/>
      <c r="T6" s="15"/>
      <c r="U6" s="15"/>
      <c r="V6" s="15"/>
      <c r="W6" s="15"/>
    </row>
    <row r="7" spans="1:23" x14ac:dyDescent="0.25">
      <c r="A7" s="16">
        <v>43122</v>
      </c>
      <c r="B7" s="2"/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4">
        <v>43150</v>
      </c>
      <c r="B8" s="15">
        <v>1</v>
      </c>
      <c r="C8" s="15"/>
      <c r="D8" s="15"/>
      <c r="E8" s="15"/>
      <c r="F8" s="15"/>
      <c r="G8" s="15">
        <v>1</v>
      </c>
      <c r="H8" s="15"/>
      <c r="I8" s="15">
        <v>1</v>
      </c>
      <c r="J8" s="15"/>
      <c r="K8" s="15"/>
      <c r="L8" s="15">
        <v>1</v>
      </c>
      <c r="M8" s="15">
        <v>1</v>
      </c>
      <c r="N8" s="15"/>
      <c r="O8" s="15"/>
      <c r="P8" s="15">
        <v>1</v>
      </c>
      <c r="Q8" s="15"/>
      <c r="R8" s="15"/>
      <c r="S8" s="15"/>
      <c r="T8" s="15"/>
      <c r="U8" s="15"/>
      <c r="V8" s="15"/>
      <c r="W8" s="15"/>
    </row>
    <row r="9" spans="1:23" x14ac:dyDescent="0.25">
      <c r="A9" s="16">
        <v>43153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/>
      <c r="U9" s="2"/>
      <c r="V9" s="2"/>
      <c r="W9" s="2"/>
    </row>
    <row r="10" spans="1:23" x14ac:dyDescent="0.25">
      <c r="A10" s="14">
        <v>43178</v>
      </c>
      <c r="B10" s="15"/>
      <c r="C10" s="15">
        <v>1</v>
      </c>
      <c r="D10" s="15"/>
      <c r="E10" s="15"/>
      <c r="F10" s="15"/>
      <c r="G10" s="15"/>
      <c r="H10" s="15">
        <v>1</v>
      </c>
      <c r="I10" s="15"/>
      <c r="J10" s="15"/>
      <c r="K10" s="15"/>
      <c r="L10" s="15"/>
      <c r="M10" s="15"/>
      <c r="N10" s="15"/>
      <c r="O10" s="15"/>
      <c r="P10" s="15"/>
      <c r="Q10" s="15">
        <v>1</v>
      </c>
      <c r="R10" s="15"/>
      <c r="S10" s="15"/>
      <c r="T10" s="15">
        <v>1</v>
      </c>
      <c r="U10" s="15"/>
      <c r="V10" s="15">
        <v>1</v>
      </c>
      <c r="W10" s="15">
        <v>1</v>
      </c>
    </row>
    <row r="11" spans="1:23" x14ac:dyDescent="0.25">
      <c r="A11" s="17">
        <v>43236</v>
      </c>
      <c r="B11" s="18"/>
      <c r="C11" s="18"/>
      <c r="D11" s="18"/>
      <c r="E11" s="18">
        <v>1</v>
      </c>
      <c r="F11" s="18"/>
      <c r="G11" s="18"/>
      <c r="H11" s="18"/>
      <c r="I11" s="18"/>
      <c r="J11" s="18"/>
      <c r="K11" s="18"/>
      <c r="L11" s="18"/>
      <c r="M11" s="18">
        <v>1</v>
      </c>
      <c r="N11" s="18"/>
      <c r="O11" s="18"/>
      <c r="P11" s="18"/>
      <c r="Q11" s="18">
        <v>1</v>
      </c>
      <c r="R11" s="18"/>
      <c r="S11" s="18"/>
      <c r="T11" s="18">
        <v>1</v>
      </c>
      <c r="U11" s="18"/>
      <c r="V11" s="18">
        <v>1</v>
      </c>
      <c r="W11" s="18"/>
    </row>
    <row r="12" spans="1:23" x14ac:dyDescent="0.25">
      <c r="A12" s="14">
        <v>43273</v>
      </c>
      <c r="B12" s="15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1</v>
      </c>
      <c r="O12" s="15">
        <v>1</v>
      </c>
      <c r="P12" s="15"/>
      <c r="Q12" s="15"/>
      <c r="R12" s="15">
        <v>1</v>
      </c>
      <c r="S12" s="15"/>
      <c r="T12" s="15"/>
      <c r="U12" s="15">
        <v>1</v>
      </c>
      <c r="V12" s="15"/>
      <c r="W12" s="15"/>
    </row>
    <row r="13" spans="1:23" x14ac:dyDescent="0.25">
      <c r="A13" s="16">
        <v>43304</v>
      </c>
      <c r="B13" s="2"/>
      <c r="C13" s="2"/>
      <c r="D13" s="2"/>
      <c r="E13" s="2">
        <v>1</v>
      </c>
      <c r="F13" s="2"/>
      <c r="G13" s="2"/>
      <c r="H13" s="2">
        <v>1</v>
      </c>
      <c r="I13" s="2">
        <v>1</v>
      </c>
      <c r="J13" s="2"/>
      <c r="K13" s="2"/>
      <c r="L13" s="2"/>
      <c r="M13" s="2"/>
      <c r="N13" s="18"/>
      <c r="O13" s="2"/>
      <c r="P13" s="2"/>
      <c r="Q13" s="2"/>
      <c r="R13" s="18"/>
      <c r="S13" s="2"/>
      <c r="T13" s="2"/>
      <c r="U13" s="18"/>
      <c r="V13" s="2"/>
      <c r="W13" s="2">
        <v>1</v>
      </c>
    </row>
    <row r="14" spans="1:23" x14ac:dyDescent="0.25">
      <c r="A14" s="14">
        <v>43368</v>
      </c>
      <c r="B14" s="15"/>
      <c r="C14" s="15"/>
      <c r="D14" s="15">
        <v>1</v>
      </c>
      <c r="E14" s="15"/>
      <c r="F14" s="15">
        <v>1</v>
      </c>
      <c r="G14" s="15"/>
      <c r="H14" s="15"/>
      <c r="I14" s="15"/>
      <c r="J14" s="15">
        <v>1</v>
      </c>
      <c r="K14" s="15">
        <v>1</v>
      </c>
      <c r="L14" s="15">
        <v>1</v>
      </c>
      <c r="M14" s="15"/>
      <c r="N14" s="19"/>
      <c r="O14" s="15">
        <v>1</v>
      </c>
      <c r="P14" s="15"/>
      <c r="Q14" s="15"/>
      <c r="R14" s="19"/>
      <c r="S14" s="15"/>
      <c r="T14" s="15"/>
      <c r="U14" s="19"/>
      <c r="V14" s="15"/>
      <c r="W14" s="15"/>
    </row>
    <row r="15" spans="1:23" ht="18.75" x14ac:dyDescent="0.3">
      <c r="A15" s="20"/>
      <c r="B15" s="21">
        <f t="shared" ref="B15:T15" si="0">SUBTOTAL(109,B2:B14)</f>
        <v>3</v>
      </c>
      <c r="C15" s="21">
        <f t="shared" si="0"/>
        <v>2</v>
      </c>
      <c r="D15" s="21">
        <f>SUBTOTAL(109,[1]!Table1[D. Bjorgaard Enterprises])</f>
        <v>1</v>
      </c>
      <c r="E15" s="21">
        <f t="shared" si="0"/>
        <v>2</v>
      </c>
      <c r="F15" s="21">
        <f>SUBTOTAL(109,[1]!Table1[Fantastic Fencing])</f>
        <v>1</v>
      </c>
      <c r="G15" s="21">
        <f t="shared" si="0"/>
        <v>2</v>
      </c>
      <c r="H15" s="21">
        <f t="shared" si="0"/>
        <v>3</v>
      </c>
      <c r="I15" s="21">
        <f t="shared" si="0"/>
        <v>2</v>
      </c>
      <c r="J15" s="21">
        <f>SUBTOTAL(109,[1]!Table1[Greybrook Holdings])</f>
        <v>1</v>
      </c>
      <c r="K15" s="21">
        <f>SUBTOTAL(109,[1]!Table1[KCR Industries])</f>
        <v>1</v>
      </c>
      <c r="L15" s="21">
        <f t="shared" si="0"/>
        <v>2</v>
      </c>
      <c r="M15" s="21">
        <f t="shared" si="0"/>
        <v>2</v>
      </c>
      <c r="N15" s="21">
        <f t="shared" si="0"/>
        <v>1</v>
      </c>
      <c r="O15" s="21">
        <f t="shared" si="0"/>
        <v>3</v>
      </c>
      <c r="P15" s="21">
        <f t="shared" si="0"/>
        <v>1</v>
      </c>
      <c r="Q15" s="21">
        <f t="shared" si="0"/>
        <v>2</v>
      </c>
      <c r="R15" s="21">
        <f t="shared" si="0"/>
        <v>1</v>
      </c>
      <c r="S15" s="21">
        <f t="shared" si="0"/>
        <v>1</v>
      </c>
      <c r="T15" s="21">
        <f t="shared" si="0"/>
        <v>3</v>
      </c>
      <c r="U15" s="21">
        <f>SUBTOTAL(109,[1]!Table1[Universal Restorations])</f>
        <v>1</v>
      </c>
      <c r="V15" s="21">
        <f>SUBTOTAL(109,V2:V14)</f>
        <v>2</v>
      </c>
      <c r="W15" s="21">
        <f>SUBTOTAL(109,W2:W14)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F2D-E954-4270-AF44-AD64519A1351}">
  <sheetPr codeName="Sheet2"/>
  <dimension ref="A1:K32"/>
  <sheetViews>
    <sheetView workbookViewId="0">
      <selection activeCell="J1" sqref="A1:J1048576"/>
    </sheetView>
  </sheetViews>
  <sheetFormatPr defaultRowHeight="15" x14ac:dyDescent="0.25"/>
  <cols>
    <col min="1" max="1" width="10.42578125" bestFit="1" customWidth="1"/>
    <col min="2" max="2" width="9.140625" customWidth="1"/>
    <col min="3" max="3" width="9.7109375" customWidth="1"/>
    <col min="4" max="9" width="9.140625" customWidth="1"/>
  </cols>
  <sheetData>
    <row r="1" spans="1:11" ht="86.25" x14ac:dyDescent="0.25">
      <c r="A1" s="22" t="s">
        <v>3</v>
      </c>
      <c r="B1" s="23" t="s">
        <v>36</v>
      </c>
      <c r="C1" s="23" t="s">
        <v>17</v>
      </c>
      <c r="D1" s="23" t="s">
        <v>32</v>
      </c>
      <c r="E1" s="23" t="s">
        <v>0</v>
      </c>
      <c r="F1" s="23" t="s">
        <v>34</v>
      </c>
      <c r="G1" s="23" t="s">
        <v>35</v>
      </c>
      <c r="H1" s="23" t="s">
        <v>33</v>
      </c>
      <c r="I1" s="23" t="s">
        <v>25</v>
      </c>
      <c r="J1" s="23" t="s">
        <v>31</v>
      </c>
      <c r="K1" s="23" t="s">
        <v>30</v>
      </c>
    </row>
    <row r="2" spans="1:11" x14ac:dyDescent="0.25">
      <c r="A2" s="28">
        <v>43490</v>
      </c>
      <c r="B2" s="2"/>
      <c r="C2" s="29">
        <v>1</v>
      </c>
      <c r="D2" s="2">
        <v>1</v>
      </c>
      <c r="E2" s="2"/>
      <c r="F2" s="2">
        <v>1</v>
      </c>
      <c r="G2" s="2"/>
      <c r="H2" s="2">
        <v>1</v>
      </c>
      <c r="I2" s="2"/>
      <c r="J2" s="2"/>
      <c r="K2" s="2"/>
    </row>
    <row r="3" spans="1:11" x14ac:dyDescent="0.25">
      <c r="A3" s="28">
        <v>43542</v>
      </c>
      <c r="B3" s="2">
        <v>1</v>
      </c>
      <c r="C3" s="2"/>
      <c r="D3" s="2"/>
      <c r="E3" s="2"/>
      <c r="F3" s="2"/>
      <c r="G3" s="2">
        <v>1</v>
      </c>
      <c r="H3" s="2"/>
      <c r="I3" s="2"/>
      <c r="J3" s="2"/>
      <c r="K3" s="2"/>
    </row>
    <row r="4" spans="1:11" x14ac:dyDescent="0.25">
      <c r="A4" s="28">
        <v>43725</v>
      </c>
      <c r="B4" s="2"/>
      <c r="C4" s="2"/>
      <c r="D4" s="2"/>
      <c r="E4" s="2">
        <v>1</v>
      </c>
      <c r="F4" s="2"/>
      <c r="G4" s="2"/>
      <c r="H4" s="2"/>
      <c r="I4" s="2">
        <v>1</v>
      </c>
      <c r="J4" s="2">
        <v>1</v>
      </c>
      <c r="K4" s="2">
        <v>1</v>
      </c>
    </row>
    <row r="5" spans="1:11" ht="18.75" x14ac:dyDescent="0.3">
      <c r="A5" s="22"/>
      <c r="B5" s="21">
        <f>SUM(B2:B4)</f>
        <v>1</v>
      </c>
      <c r="C5" s="21">
        <f>SUM(C2:C4)</f>
        <v>1</v>
      </c>
      <c r="D5" s="21">
        <f t="shared" ref="D5:K5" si="0">SUM(D2:D4)</f>
        <v>1</v>
      </c>
      <c r="E5" s="21">
        <f t="shared" si="0"/>
        <v>1</v>
      </c>
      <c r="F5" s="21">
        <f t="shared" si="0"/>
        <v>1</v>
      </c>
      <c r="G5" s="21">
        <f t="shared" si="0"/>
        <v>1</v>
      </c>
      <c r="H5" s="21">
        <f t="shared" si="0"/>
        <v>1</v>
      </c>
      <c r="I5" s="21">
        <f t="shared" si="0"/>
        <v>1</v>
      </c>
      <c r="J5" s="21">
        <f t="shared" si="0"/>
        <v>1</v>
      </c>
      <c r="K5" s="21">
        <f t="shared" si="0"/>
        <v>1</v>
      </c>
    </row>
    <row r="6" spans="1:11" x14ac:dyDescent="0.25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x14ac:dyDescent="0.25"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x14ac:dyDescent="0.25"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x14ac:dyDescent="0.25"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x14ac:dyDescent="0.25"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2:11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2:11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2:1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2:11" x14ac:dyDescent="0.25"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2:11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2:11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2:11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2:11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2:11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2:11" x14ac:dyDescent="0.25"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2:11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2:11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2:11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2:11" x14ac:dyDescent="0.25"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2:11" x14ac:dyDescent="0.25">
      <c r="B32" s="27"/>
      <c r="C32" s="27"/>
      <c r="D32" s="27"/>
      <c r="E32" s="27"/>
      <c r="F32" s="27"/>
      <c r="G32" s="27"/>
      <c r="H32" s="27"/>
      <c r="I32" s="27"/>
      <c r="J32" s="27"/>
      <c r="K32" s="27"/>
    </row>
  </sheetData>
  <sortState xmlns:xlrd2="http://schemas.microsoft.com/office/spreadsheetml/2017/richdata2" ref="C2:K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03E7-7181-49BA-A402-F07D488870C2}">
  <sheetPr codeName="Sheet3"/>
  <dimension ref="A1:AZ9"/>
  <sheetViews>
    <sheetView workbookViewId="0">
      <pane xSplit="1" topLeftCell="B1" activePane="topRight" state="frozen"/>
      <selection pane="topRight" activeCell="AB1" sqref="AB1:AF1048576"/>
    </sheetView>
  </sheetViews>
  <sheetFormatPr defaultRowHeight="15" x14ac:dyDescent="0.25"/>
  <cols>
    <col min="1" max="1" width="11" customWidth="1"/>
    <col min="2" max="2" width="11" style="34" customWidth="1"/>
    <col min="3" max="3" width="11" style="9" hidden="1" customWidth="1"/>
    <col min="4" max="5" width="11" hidden="1" customWidth="1"/>
    <col min="6" max="6" width="11" customWidth="1"/>
    <col min="7" max="7" width="11" hidden="1" customWidth="1"/>
    <col min="8" max="8" width="11" style="34" hidden="1" customWidth="1"/>
    <col min="9" max="12" width="11" style="9" hidden="1" customWidth="1"/>
    <col min="13" max="13" width="11" style="9" customWidth="1"/>
    <col min="14" max="14" width="11" style="9" hidden="1" customWidth="1"/>
    <col min="15" max="15" width="12.7109375" hidden="1" customWidth="1"/>
    <col min="16" max="16" width="12.7109375" customWidth="1"/>
    <col min="17" max="17" width="12.7109375" hidden="1" customWidth="1"/>
    <col min="18" max="19" width="12.7109375" customWidth="1"/>
    <col min="20" max="20" width="12.7109375" hidden="1" customWidth="1"/>
    <col min="21" max="21" width="12.7109375" customWidth="1"/>
    <col min="22" max="25" width="12.7109375" hidden="1" customWidth="1"/>
    <col min="26" max="26" width="12.7109375" customWidth="1"/>
    <col min="27" max="27" width="12.7109375" hidden="1" customWidth="1"/>
    <col min="28" max="28" width="12.7109375" customWidth="1"/>
    <col min="29" max="31" width="12.7109375" hidden="1" customWidth="1"/>
    <col min="32" max="32" width="12.7109375" customWidth="1"/>
    <col min="33" max="36" width="12.7109375" hidden="1" customWidth="1"/>
    <col min="37" max="38" width="12.7109375" customWidth="1"/>
    <col min="39" max="44" width="12.7109375" hidden="1" customWidth="1"/>
    <col min="45" max="45" width="12.7109375" customWidth="1"/>
    <col min="46" max="49" width="12.7109375" hidden="1" customWidth="1"/>
    <col min="50" max="50" width="12.7109375" customWidth="1"/>
    <col min="51" max="51" width="12.7109375" hidden="1" customWidth="1"/>
    <col min="52" max="52" width="12.7109375" customWidth="1"/>
  </cols>
  <sheetData>
    <row r="1" spans="1:52" ht="102" x14ac:dyDescent="0.25">
      <c r="A1" s="4" t="s">
        <v>3</v>
      </c>
      <c r="B1" s="52" t="s">
        <v>70</v>
      </c>
      <c r="C1" s="8" t="s">
        <v>13</v>
      </c>
      <c r="D1" s="11" t="s">
        <v>8</v>
      </c>
      <c r="E1" s="40" t="s">
        <v>55</v>
      </c>
      <c r="F1" s="31" t="s">
        <v>37</v>
      </c>
      <c r="G1" s="11" t="s">
        <v>9</v>
      </c>
      <c r="H1" s="50" t="s">
        <v>7</v>
      </c>
      <c r="I1" s="35" t="s">
        <v>38</v>
      </c>
      <c r="J1" s="35" t="s">
        <v>36</v>
      </c>
      <c r="K1" s="35" t="s">
        <v>16</v>
      </c>
      <c r="L1" s="35" t="s">
        <v>57</v>
      </c>
      <c r="M1" s="53" t="s">
        <v>39</v>
      </c>
      <c r="N1" s="35" t="s">
        <v>58</v>
      </c>
      <c r="O1" s="36" t="s">
        <v>4</v>
      </c>
      <c r="P1" s="30" t="s">
        <v>72</v>
      </c>
      <c r="Q1" s="36" t="s">
        <v>65</v>
      </c>
      <c r="R1" s="30" t="s">
        <v>20</v>
      </c>
      <c r="S1" s="30" t="s">
        <v>14</v>
      </c>
      <c r="T1" s="36" t="s">
        <v>10</v>
      </c>
      <c r="U1" s="30" t="s">
        <v>5</v>
      </c>
      <c r="V1" s="36" t="s">
        <v>40</v>
      </c>
      <c r="W1" s="36" t="s">
        <v>66</v>
      </c>
      <c r="X1" s="36" t="s">
        <v>45</v>
      </c>
      <c r="Y1" s="36" t="s">
        <v>41</v>
      </c>
      <c r="Z1" s="30" t="s">
        <v>15</v>
      </c>
      <c r="AA1" s="36" t="s">
        <v>11</v>
      </c>
      <c r="AB1" s="30" t="s">
        <v>23</v>
      </c>
      <c r="AC1" s="36" t="s">
        <v>53</v>
      </c>
      <c r="AD1" s="5" t="s">
        <v>0</v>
      </c>
      <c r="AE1" s="36" t="s">
        <v>42</v>
      </c>
      <c r="AF1" s="30" t="s">
        <v>67</v>
      </c>
      <c r="AG1" s="36" t="s">
        <v>50</v>
      </c>
      <c r="AH1" s="36" t="s">
        <v>35</v>
      </c>
      <c r="AI1" s="5" t="s">
        <v>6</v>
      </c>
      <c r="AJ1" s="36" t="s">
        <v>33</v>
      </c>
      <c r="AK1" s="30" t="s">
        <v>62</v>
      </c>
      <c r="AL1" s="30" t="s">
        <v>43</v>
      </c>
      <c r="AM1" s="36" t="s">
        <v>59</v>
      </c>
      <c r="AN1" s="36" t="s">
        <v>25</v>
      </c>
      <c r="AO1" s="36" t="s">
        <v>12</v>
      </c>
      <c r="AP1" s="36" t="s">
        <v>44</v>
      </c>
      <c r="AQ1" s="36" t="s">
        <v>68</v>
      </c>
      <c r="AR1" s="36" t="s">
        <v>52</v>
      </c>
      <c r="AS1" s="30" t="s">
        <v>51</v>
      </c>
      <c r="AT1" s="36" t="s">
        <v>60</v>
      </c>
      <c r="AU1" s="49" t="s">
        <v>63</v>
      </c>
      <c r="AV1" s="36" t="s">
        <v>46</v>
      </c>
      <c r="AW1" s="36" t="s">
        <v>1</v>
      </c>
      <c r="AX1" s="48" t="s">
        <v>47</v>
      </c>
      <c r="AY1" s="37" t="s">
        <v>30</v>
      </c>
      <c r="AZ1" s="48" t="s">
        <v>2</v>
      </c>
    </row>
    <row r="2" spans="1:52" x14ac:dyDescent="0.25">
      <c r="A2" s="1">
        <v>44004</v>
      </c>
      <c r="B2" s="12"/>
      <c r="C2" s="12"/>
      <c r="D2" s="12"/>
      <c r="E2" s="12"/>
      <c r="F2" s="12"/>
      <c r="G2" s="12"/>
      <c r="H2" s="12">
        <v>1</v>
      </c>
      <c r="I2" s="12"/>
      <c r="J2" s="12"/>
      <c r="K2" s="12"/>
      <c r="L2" s="12"/>
      <c r="M2" s="12"/>
      <c r="N2" s="12"/>
      <c r="O2" s="32">
        <v>1</v>
      </c>
      <c r="P2" s="32"/>
      <c r="Q2" s="32"/>
      <c r="R2" s="32"/>
      <c r="S2" s="32"/>
      <c r="T2" s="32"/>
      <c r="U2" s="32">
        <v>1</v>
      </c>
      <c r="V2" s="32"/>
      <c r="W2" s="32"/>
      <c r="X2" s="32"/>
      <c r="Y2" s="32"/>
      <c r="Z2" s="32"/>
      <c r="AA2" s="32"/>
      <c r="AB2" s="32"/>
      <c r="AC2" s="32"/>
      <c r="AD2" s="32">
        <v>1</v>
      </c>
      <c r="AE2" s="32"/>
      <c r="AF2" s="32"/>
      <c r="AG2" s="32"/>
      <c r="AH2" s="32"/>
      <c r="AI2" s="32">
        <v>1</v>
      </c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>
        <v>1</v>
      </c>
      <c r="AX2" s="33"/>
      <c r="AY2" s="33"/>
      <c r="AZ2" s="33">
        <v>1</v>
      </c>
    </row>
    <row r="3" spans="1:52" x14ac:dyDescent="0.25">
      <c r="A3" s="1">
        <v>44040</v>
      </c>
      <c r="B3" s="12"/>
      <c r="C3" s="12"/>
      <c r="D3" s="12">
        <v>1</v>
      </c>
      <c r="E3" s="12"/>
      <c r="F3" s="12"/>
      <c r="G3" s="12">
        <v>1</v>
      </c>
      <c r="H3" s="12"/>
      <c r="I3" s="12"/>
      <c r="J3" s="12"/>
      <c r="K3" s="12"/>
      <c r="L3" s="12"/>
      <c r="M3" s="12"/>
      <c r="N3" s="12"/>
      <c r="O3" s="32"/>
      <c r="P3" s="32"/>
      <c r="Q3" s="32"/>
      <c r="R3" s="32"/>
      <c r="S3" s="32"/>
      <c r="T3" s="32">
        <v>1</v>
      </c>
      <c r="U3" s="32"/>
      <c r="V3" s="32"/>
      <c r="W3" s="32"/>
      <c r="X3" s="32"/>
      <c r="Y3" s="32"/>
      <c r="Z3" s="32"/>
      <c r="AA3" s="32">
        <v>1</v>
      </c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>
        <v>1</v>
      </c>
      <c r="AP3" s="32"/>
      <c r="AQ3" s="32"/>
      <c r="AR3" s="32"/>
      <c r="AS3" s="32"/>
      <c r="AT3" s="32"/>
      <c r="AU3" s="32"/>
      <c r="AV3" s="32"/>
      <c r="AW3" s="32"/>
      <c r="AX3" s="33"/>
      <c r="AY3" s="33"/>
      <c r="AZ3" s="33"/>
    </row>
    <row r="4" spans="1:52" x14ac:dyDescent="0.25">
      <c r="A4" s="1">
        <v>44071</v>
      </c>
      <c r="B4" s="12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2"/>
      <c r="P4" s="32"/>
      <c r="Q4" s="32"/>
      <c r="R4" s="32"/>
      <c r="S4" s="32">
        <v>1</v>
      </c>
      <c r="T4" s="32"/>
      <c r="U4" s="32"/>
      <c r="V4" s="32"/>
      <c r="W4" s="32"/>
      <c r="X4" s="32"/>
      <c r="Y4" s="32"/>
      <c r="Z4" s="32">
        <v>1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3"/>
      <c r="AY4" s="33"/>
      <c r="AZ4" s="33">
        <v>1</v>
      </c>
    </row>
    <row r="5" spans="1:52" s="34" customFormat="1" x14ac:dyDescent="0.25">
      <c r="A5" s="1">
        <v>44095</v>
      </c>
      <c r="B5" s="12"/>
      <c r="C5" s="12"/>
      <c r="D5" s="12"/>
      <c r="E5" s="12"/>
      <c r="F5" s="12">
        <v>1</v>
      </c>
      <c r="G5" s="12"/>
      <c r="H5" s="12"/>
      <c r="I5" s="12">
        <v>1</v>
      </c>
      <c r="J5" s="12"/>
      <c r="K5" s="12"/>
      <c r="L5" s="12"/>
      <c r="M5" s="12">
        <v>1</v>
      </c>
      <c r="N5" s="12"/>
      <c r="O5" s="32">
        <v>1</v>
      </c>
      <c r="P5" s="32"/>
      <c r="Q5" s="32"/>
      <c r="R5" s="32"/>
      <c r="S5" s="32"/>
      <c r="T5" s="32"/>
      <c r="U5" s="32"/>
      <c r="V5" s="32">
        <v>1</v>
      </c>
      <c r="W5" s="32"/>
      <c r="X5" s="32"/>
      <c r="Y5" s="32">
        <v>1</v>
      </c>
      <c r="Z5" s="32"/>
      <c r="AA5" s="32"/>
      <c r="AB5" s="32"/>
      <c r="AC5" s="32"/>
      <c r="AD5" s="32"/>
      <c r="AE5" s="32">
        <v>1</v>
      </c>
      <c r="AF5" s="32"/>
      <c r="AG5" s="32"/>
      <c r="AH5" s="32"/>
      <c r="AI5" s="32"/>
      <c r="AJ5" s="32">
        <v>1</v>
      </c>
      <c r="AK5" s="32"/>
      <c r="AL5" s="32">
        <v>1</v>
      </c>
      <c r="AM5" s="32"/>
      <c r="AN5" s="32"/>
      <c r="AO5" s="32"/>
      <c r="AP5" s="32">
        <v>1</v>
      </c>
      <c r="AQ5" s="32"/>
      <c r="AR5" s="32"/>
      <c r="AS5" s="32"/>
      <c r="AT5" s="32"/>
      <c r="AU5" s="32"/>
      <c r="AV5" s="32"/>
      <c r="AW5" s="32"/>
      <c r="AX5" s="33"/>
      <c r="AY5" s="33"/>
      <c r="AZ5" s="33"/>
    </row>
    <row r="6" spans="1:52" x14ac:dyDescent="0.25">
      <c r="A6" s="3">
        <v>44130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39"/>
      <c r="P6" s="39"/>
      <c r="Q6" s="39"/>
      <c r="R6" s="39"/>
      <c r="S6" s="39"/>
      <c r="T6" s="39"/>
      <c r="U6" s="39"/>
      <c r="V6" s="39"/>
      <c r="W6" s="39"/>
      <c r="X6" s="39">
        <v>1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>
        <v>1</v>
      </c>
      <c r="AO6" s="39"/>
      <c r="AP6" s="39"/>
      <c r="AQ6" s="39"/>
      <c r="AR6" s="39"/>
      <c r="AS6" s="39"/>
      <c r="AT6" s="39"/>
      <c r="AU6" s="39"/>
      <c r="AV6" s="39">
        <v>1</v>
      </c>
      <c r="AW6" s="39"/>
      <c r="AX6" s="47"/>
      <c r="AY6" s="47"/>
      <c r="AZ6" s="47"/>
    </row>
    <row r="7" spans="1:52" x14ac:dyDescent="0.25">
      <c r="A7" s="16">
        <v>44159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>
        <v>1</v>
      </c>
      <c r="AI7" s="32"/>
      <c r="AJ7" s="32"/>
      <c r="AK7" s="32"/>
      <c r="AL7" s="32">
        <v>1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>
        <v>1</v>
      </c>
      <c r="AY7" s="32">
        <v>1</v>
      </c>
      <c r="AZ7" s="32"/>
    </row>
    <row r="8" spans="1:52" x14ac:dyDescent="0.25">
      <c r="A8" s="38" t="s">
        <v>48</v>
      </c>
      <c r="B8" s="32"/>
      <c r="C8" s="32"/>
      <c r="D8" s="32"/>
      <c r="E8" s="32"/>
      <c r="F8" s="32"/>
      <c r="G8" s="32"/>
      <c r="H8" s="32"/>
      <c r="I8" s="32"/>
      <c r="J8" s="32"/>
      <c r="K8" s="32">
        <v>1</v>
      </c>
      <c r="L8" s="32"/>
      <c r="M8" s="32"/>
      <c r="N8" s="32"/>
      <c r="O8" s="32"/>
      <c r="P8" s="32"/>
      <c r="Q8" s="32"/>
      <c r="R8" s="32"/>
      <c r="S8" s="32"/>
      <c r="T8" s="32">
        <v>1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>
        <v>1</v>
      </c>
      <c r="AH8" s="32"/>
      <c r="AI8" s="32"/>
      <c r="AJ8" s="32"/>
      <c r="AK8" s="32"/>
      <c r="AL8" s="32"/>
      <c r="AM8" s="32"/>
      <c r="AN8" s="32"/>
      <c r="AO8" s="32">
        <v>1</v>
      </c>
      <c r="AP8" s="32"/>
      <c r="AQ8" s="32"/>
      <c r="AR8" s="32"/>
      <c r="AS8" s="32"/>
      <c r="AT8" s="32"/>
      <c r="AU8" s="32"/>
      <c r="AV8" s="32"/>
      <c r="AW8" s="32">
        <v>1</v>
      </c>
      <c r="AX8" s="32"/>
      <c r="AY8" s="32"/>
      <c r="AZ8" s="32"/>
    </row>
    <row r="9" spans="1:52" ht="18.75" x14ac:dyDescent="0.3">
      <c r="A9" s="3"/>
      <c r="B9" s="51">
        <f>SUBTOTAL(109,Table1[Ayotte''s Handyman Service])</f>
        <v>0</v>
      </c>
      <c r="C9" s="10">
        <f>SUBTOTAL(109,Table1[Bam-JJM])</f>
        <v>1</v>
      </c>
      <c r="D9" s="10">
        <f>SUBTOTAL(109,Table1[Barton Construction])</f>
        <v>1</v>
      </c>
      <c r="E9" s="10">
        <f>SUBTOTAL(109,Table1[Bear Creek Contracting])</f>
        <v>0</v>
      </c>
      <c r="F9" s="10">
        <f>SUBTOTAL(109,Table1[Big D Contracting])</f>
        <v>1</v>
      </c>
      <c r="G9" s="10">
        <f>SUBTOTAL(109,Table1[BluEarth Asset Mngt])</f>
        <v>1</v>
      </c>
      <c r="H9" s="10">
        <f>SUBTOTAL(109,Table1[Boskalis])</f>
        <v>1</v>
      </c>
      <c r="I9" s="10">
        <f>SUBTOTAL(109,Table1[Bravo Cleaning])</f>
        <v>1</v>
      </c>
      <c r="J9" s="10">
        <f>SUBTOTAL(109,Table1[C. Carson Construction])</f>
        <v>0</v>
      </c>
      <c r="K9" s="10">
        <f>SUBTOTAL(109,Table1[Chad Buhr Contracting])</f>
        <v>1</v>
      </c>
      <c r="L9" s="10">
        <f>SUBTOTAL(109,Table1[Cheslatta Carrier Nation])</f>
        <v>0</v>
      </c>
      <c r="M9" s="10">
        <f>SUBTOTAL(109,Table1[CF&amp;M Construction])</f>
        <v>1</v>
      </c>
      <c r="N9" s="10">
        <f>SUBTOTAL(109,Table1[CIMS Ltd Partnership])</f>
        <v>0</v>
      </c>
      <c r="O9" s="6">
        <f>SUBTOTAL(109,Table1[Civeo])</f>
        <v>2</v>
      </c>
      <c r="P9" s="6">
        <f>SUBTOTAL(109,Table1[DG Woodworks])</f>
        <v>0</v>
      </c>
      <c r="Q9" s="6">
        <f>SUBTOTAL(109,Table1[Elite Plumbing])</f>
        <v>0</v>
      </c>
      <c r="R9" s="6">
        <f>SUBTOTAL(109,Table1[Fantastic Fencing])</f>
        <v>0</v>
      </c>
      <c r="S9" s="6">
        <f>SUBTOTAL(109,Table1[Findlay Homes])</f>
        <v>1</v>
      </c>
      <c r="T9" s="6">
        <f>SUBTOTAL(109,Table1[Gecko Renovations])</f>
        <v>2</v>
      </c>
      <c r="U9" s="6">
        <f>SUBTOTAL(109,Table1[Get R Done])</f>
        <v>1</v>
      </c>
      <c r="V9" s="6">
        <f>SUBTOTAL(109,Table1[Greening Bros])</f>
        <v>1</v>
      </c>
      <c r="W9" s="6">
        <f>SUBTOTAL(109,Table1[Hands On Contracting])</f>
        <v>0</v>
      </c>
      <c r="X9" s="6">
        <f>SUBTOTAL(109,Table1[Hire A Hubby])</f>
        <v>1</v>
      </c>
      <c r="Y9" s="6">
        <f>SUBTOTAL(109,Table1[JGC Fluor])</f>
        <v>1</v>
      </c>
      <c r="Z9" s="6">
        <f>SUBTOTAL(109,Table1[Kalum Acres])</f>
        <v>1</v>
      </c>
      <c r="AA9" s="6">
        <f>SUBTOTAL(109,AA2:AA8)</f>
        <v>1</v>
      </c>
      <c r="AB9" s="6">
        <f>SUBTOTAL(109,Table1[Kerf Construction])</f>
        <v>0</v>
      </c>
      <c r="AC9" s="6">
        <f t="shared" ref="AC9:AH9" si="0">SUBTOTAL(109,AC2:AC8)</f>
        <v>0</v>
      </c>
      <c r="AD9" s="6">
        <f t="shared" si="0"/>
        <v>1</v>
      </c>
      <c r="AE9" s="6">
        <f t="shared" si="0"/>
        <v>1</v>
      </c>
      <c r="AF9" s="6">
        <f t="shared" si="0"/>
        <v>0</v>
      </c>
      <c r="AG9" s="6">
        <f t="shared" si="0"/>
        <v>1</v>
      </c>
      <c r="AH9" s="6">
        <f t="shared" si="0"/>
        <v>1</v>
      </c>
      <c r="AI9" s="6">
        <f>SUBTOTAL(109,Table1[MSJV])</f>
        <v>1</v>
      </c>
      <c r="AJ9" s="6">
        <f>SUBTOTAL(109,Table1[Norco])</f>
        <v>1</v>
      </c>
      <c r="AK9" s="6">
        <f>SUBTOTAL(109,Table1[North Peak Projects])</f>
        <v>0</v>
      </c>
      <c r="AL9" s="6">
        <f>SUBTOTAL(109,Table1[P&amp;T North Ventures])</f>
        <v>2</v>
      </c>
      <c r="AM9" s="6">
        <f>SUBTOTAL(109,Table1[Pacific Northern Gas])</f>
        <v>0</v>
      </c>
      <c r="AN9" s="6">
        <f>SUBTOTAL(109,Table1[Points North Roofing])</f>
        <v>1</v>
      </c>
      <c r="AO9" s="6">
        <f>SUBTOTAL(109,AO2:AO8)</f>
        <v>2</v>
      </c>
      <c r="AP9" s="6">
        <f>SUBTOTAL(109,AP2:AP8)</f>
        <v>1</v>
      </c>
      <c r="AQ9" s="6">
        <f>SUBTOTAL(109,AQ2:AQ8)</f>
        <v>0</v>
      </c>
      <c r="AR9" s="6">
        <f>SUBTOTAL(109,AR2:AR8)</f>
        <v>0</v>
      </c>
      <c r="AS9" s="6" t="s">
        <v>49</v>
      </c>
      <c r="AT9" s="6">
        <f>SUBTOTAL(109,Table1[Swift River Construction])</f>
        <v>0</v>
      </c>
      <c r="AU9" s="6">
        <f>SUBTOTAL(109,Table1[Technicon])</f>
        <v>0</v>
      </c>
      <c r="AV9" s="6">
        <f>SUBTOTAL(109,AV2:AV8)</f>
        <v>1</v>
      </c>
      <c r="AW9" s="6">
        <f>SUBTOTAL(109,AW2:AW8)</f>
        <v>2</v>
      </c>
      <c r="AX9" s="6">
        <f>SUBTOTAL(109,AX2:AX8)</f>
        <v>1</v>
      </c>
      <c r="AY9" s="6">
        <f>SUBTOTAL(109,AY2:AY8)</f>
        <v>1</v>
      </c>
      <c r="AZ9" s="7">
        <f>SUBTOTAL(109,AZ2:AZ8)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5A54-B9E6-4F8B-9D7B-45217A8D2881}">
  <sheetPr codeName="Sheet4"/>
  <dimension ref="A1:AX11"/>
  <sheetViews>
    <sheetView workbookViewId="0">
      <selection activeCell="R1" sqref="H1:R1048576"/>
    </sheetView>
  </sheetViews>
  <sheetFormatPr defaultRowHeight="15" x14ac:dyDescent="0.25"/>
  <cols>
    <col min="1" max="1" width="10.7109375" bestFit="1" customWidth="1"/>
    <col min="2" max="4" width="10.42578125" hidden="1" customWidth="1"/>
    <col min="5" max="5" width="10.7109375" customWidth="1"/>
    <col min="6" max="7" width="10.7109375" hidden="1" customWidth="1"/>
    <col min="8" max="8" width="10.7109375" customWidth="1"/>
    <col min="9" max="17" width="10.7109375" hidden="1" customWidth="1"/>
    <col min="18" max="18" width="10.7109375" customWidth="1"/>
    <col min="19" max="19" width="10.7109375" hidden="1" customWidth="1"/>
    <col min="20" max="20" width="10.7109375" customWidth="1"/>
    <col min="21" max="21" width="10.7109375" hidden="1" customWidth="1"/>
    <col min="22" max="22" width="10.7109375" customWidth="1"/>
    <col min="23" max="31" width="10.7109375" hidden="1" customWidth="1"/>
    <col min="32" max="32" width="10.7109375" customWidth="1"/>
    <col min="33" max="33" width="10.7109375" hidden="1" customWidth="1"/>
    <col min="34" max="34" width="10.7109375" customWidth="1"/>
    <col min="35" max="35" width="10.7109375" hidden="1" customWidth="1"/>
    <col min="36" max="36" width="10.7109375" customWidth="1"/>
    <col min="37" max="41" width="10.7109375" hidden="1" customWidth="1"/>
    <col min="42" max="42" width="10.7109375" customWidth="1"/>
    <col min="43" max="43" width="10.7109375" hidden="1" customWidth="1"/>
    <col min="44" max="48" width="10.7109375" customWidth="1"/>
    <col min="49" max="50" width="10.7109375" hidden="1" customWidth="1"/>
  </cols>
  <sheetData>
    <row r="1" spans="1:50" ht="106.5" x14ac:dyDescent="0.25">
      <c r="A1" s="59" t="s">
        <v>3</v>
      </c>
      <c r="B1" s="77" t="s">
        <v>75</v>
      </c>
      <c r="C1" s="77" t="s">
        <v>82</v>
      </c>
      <c r="D1" s="77" t="s">
        <v>77</v>
      </c>
      <c r="E1" s="60" t="s">
        <v>70</v>
      </c>
      <c r="F1" s="63" t="s">
        <v>8</v>
      </c>
      <c r="G1" s="61" t="s">
        <v>55</v>
      </c>
      <c r="H1" s="62" t="s">
        <v>37</v>
      </c>
      <c r="I1" s="61" t="s">
        <v>83</v>
      </c>
      <c r="J1" s="63" t="s">
        <v>7</v>
      </c>
      <c r="K1" s="64" t="s">
        <v>36</v>
      </c>
      <c r="L1" s="64" t="s">
        <v>57</v>
      </c>
      <c r="M1" s="64" t="s">
        <v>39</v>
      </c>
      <c r="N1" s="64" t="s">
        <v>58</v>
      </c>
      <c r="O1" s="76" t="s">
        <v>78</v>
      </c>
      <c r="P1" s="65" t="s">
        <v>72</v>
      </c>
      <c r="Q1" s="65" t="s">
        <v>73</v>
      </c>
      <c r="R1" s="65" t="s">
        <v>65</v>
      </c>
      <c r="S1" s="65" t="s">
        <v>20</v>
      </c>
      <c r="T1" s="66" t="s">
        <v>14</v>
      </c>
      <c r="U1" s="65" t="s">
        <v>10</v>
      </c>
      <c r="V1" s="66" t="s">
        <v>5</v>
      </c>
      <c r="W1" s="65" t="s">
        <v>66</v>
      </c>
      <c r="X1" s="65" t="s">
        <v>74</v>
      </c>
      <c r="Y1" s="65" t="s">
        <v>79</v>
      </c>
      <c r="Z1" s="65" t="s">
        <v>15</v>
      </c>
      <c r="AA1" s="65" t="s">
        <v>23</v>
      </c>
      <c r="AB1" s="65" t="s">
        <v>84</v>
      </c>
      <c r="AC1" s="65" t="s">
        <v>53</v>
      </c>
      <c r="AD1" s="65" t="s">
        <v>0</v>
      </c>
      <c r="AE1" s="65" t="s">
        <v>86</v>
      </c>
      <c r="AF1" s="66" t="s">
        <v>67</v>
      </c>
      <c r="AG1" s="65" t="s">
        <v>80</v>
      </c>
      <c r="AH1" s="66" t="s">
        <v>62</v>
      </c>
      <c r="AI1" s="65" t="s">
        <v>81</v>
      </c>
      <c r="AJ1" s="66" t="s">
        <v>43</v>
      </c>
      <c r="AK1" s="65" t="s">
        <v>59</v>
      </c>
      <c r="AL1" s="65" t="s">
        <v>25</v>
      </c>
      <c r="AM1" s="65" t="s">
        <v>12</v>
      </c>
      <c r="AN1" s="65" t="s">
        <v>68</v>
      </c>
      <c r="AO1" s="65" t="s">
        <v>52</v>
      </c>
      <c r="AP1" s="66" t="s">
        <v>51</v>
      </c>
      <c r="AQ1" s="65" t="s">
        <v>60</v>
      </c>
      <c r="AR1" s="66" t="s">
        <v>63</v>
      </c>
      <c r="AS1" s="65" t="s">
        <v>1</v>
      </c>
      <c r="AT1" s="68" t="s">
        <v>85</v>
      </c>
      <c r="AU1" s="78" t="s">
        <v>47</v>
      </c>
      <c r="AV1" s="80" t="s">
        <v>87</v>
      </c>
      <c r="AW1" s="68" t="s">
        <v>30</v>
      </c>
      <c r="AX1" s="68" t="s">
        <v>2</v>
      </c>
    </row>
    <row r="2" spans="1:50" x14ac:dyDescent="0.25">
      <c r="A2" s="70" t="s">
        <v>54</v>
      </c>
      <c r="B2" s="54"/>
      <c r="C2" s="54"/>
      <c r="D2" s="54"/>
      <c r="E2" s="54"/>
      <c r="F2" s="54"/>
      <c r="G2" s="54"/>
      <c r="H2" s="54"/>
      <c r="I2" s="54"/>
      <c r="J2" s="54"/>
      <c r="K2" s="54">
        <v>1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>
        <v>1</v>
      </c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>
        <v>1</v>
      </c>
      <c r="AP2" s="54"/>
      <c r="AQ2" s="54"/>
      <c r="AR2" s="54"/>
      <c r="AS2" s="54"/>
      <c r="AT2" s="54"/>
      <c r="AU2" s="54"/>
      <c r="AV2" s="54"/>
      <c r="AW2" s="54"/>
      <c r="AX2" s="75"/>
    </row>
    <row r="3" spans="1:50" x14ac:dyDescent="0.25">
      <c r="A3" s="69" t="s">
        <v>56</v>
      </c>
      <c r="B3" s="55"/>
      <c r="C3" s="55"/>
      <c r="D3" s="55"/>
      <c r="E3" s="55"/>
      <c r="F3" s="55"/>
      <c r="G3" s="55">
        <v>1</v>
      </c>
      <c r="H3" s="55"/>
      <c r="I3" s="55"/>
      <c r="J3" s="55"/>
      <c r="K3" s="56"/>
      <c r="L3" s="57">
        <v>1</v>
      </c>
      <c r="M3" s="55"/>
      <c r="N3" s="55">
        <v>1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>
        <v>1</v>
      </c>
      <c r="AL3" s="55"/>
      <c r="AM3" s="55"/>
      <c r="AN3" s="55"/>
      <c r="AO3" s="55"/>
      <c r="AP3" s="55"/>
      <c r="AQ3" s="55">
        <v>1</v>
      </c>
      <c r="AR3" s="55"/>
      <c r="AS3" s="55"/>
      <c r="AT3" s="55"/>
      <c r="AU3" s="55"/>
      <c r="AV3" s="55"/>
      <c r="AW3" s="55"/>
      <c r="AX3" s="74"/>
    </row>
    <row r="4" spans="1:50" x14ac:dyDescent="0.25">
      <c r="A4" s="70" t="s">
        <v>61</v>
      </c>
      <c r="B4" s="54"/>
      <c r="C4" s="54"/>
      <c r="D4" s="54"/>
      <c r="E4" s="54"/>
      <c r="F4" s="54"/>
      <c r="G4" s="54"/>
      <c r="H4" s="54"/>
      <c r="I4" s="54"/>
      <c r="J4" s="54">
        <v>1</v>
      </c>
      <c r="K4" s="58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>
        <v>1</v>
      </c>
      <c r="AI4" s="54"/>
      <c r="AJ4" s="54"/>
      <c r="AK4" s="54"/>
      <c r="AL4" s="54"/>
      <c r="AM4" s="54"/>
      <c r="AN4" s="54"/>
      <c r="AO4" s="54"/>
      <c r="AP4" s="54"/>
      <c r="AQ4" s="54"/>
      <c r="AR4" s="54">
        <v>1</v>
      </c>
      <c r="AS4" s="54"/>
      <c r="AT4" s="54"/>
      <c r="AU4" s="54">
        <v>1</v>
      </c>
      <c r="AV4" s="54"/>
      <c r="AW4" s="54"/>
      <c r="AX4" s="75"/>
    </row>
    <row r="5" spans="1:50" x14ac:dyDescent="0.25">
      <c r="A5" s="69" t="s">
        <v>64</v>
      </c>
      <c r="B5" s="55"/>
      <c r="C5" s="55"/>
      <c r="D5" s="55"/>
      <c r="E5" s="55"/>
      <c r="F5" s="55"/>
      <c r="G5" s="55"/>
      <c r="H5" s="55"/>
      <c r="I5" s="55"/>
      <c r="J5" s="55">
        <v>1</v>
      </c>
      <c r="K5" s="56">
        <v>1</v>
      </c>
      <c r="L5" s="55"/>
      <c r="M5" s="55"/>
      <c r="N5" s="55"/>
      <c r="O5" s="55"/>
      <c r="P5" s="55"/>
      <c r="Q5" s="55"/>
      <c r="R5" s="55">
        <v>1</v>
      </c>
      <c r="S5" s="55"/>
      <c r="T5" s="55"/>
      <c r="U5" s="55">
        <v>1</v>
      </c>
      <c r="V5" s="55"/>
      <c r="W5" s="55">
        <v>1</v>
      </c>
      <c r="X5" s="55"/>
      <c r="Y5" s="55"/>
      <c r="Z5" s="55"/>
      <c r="AA5" s="55"/>
      <c r="AB5" s="55"/>
      <c r="AC5" s="55"/>
      <c r="AD5" s="55"/>
      <c r="AE5" s="55"/>
      <c r="AF5" s="55">
        <v>1</v>
      </c>
      <c r="AG5" s="55"/>
      <c r="AH5" s="55"/>
      <c r="AI5" s="55"/>
      <c r="AJ5" s="55"/>
      <c r="AK5" s="55"/>
      <c r="AL5" s="55"/>
      <c r="AM5" s="55"/>
      <c r="AN5" s="55">
        <v>1</v>
      </c>
      <c r="AO5" s="55"/>
      <c r="AP5" s="55"/>
      <c r="AQ5" s="55"/>
      <c r="AR5" s="55"/>
      <c r="AS5" s="55"/>
      <c r="AT5" s="55"/>
      <c r="AU5" s="55"/>
      <c r="AV5" s="55"/>
      <c r="AW5" s="55"/>
      <c r="AX5" s="74"/>
    </row>
    <row r="6" spans="1:50" x14ac:dyDescent="0.25">
      <c r="A6" s="70" t="s">
        <v>69</v>
      </c>
      <c r="B6" s="54"/>
      <c r="C6" s="54"/>
      <c r="D6" s="54"/>
      <c r="E6" s="54">
        <v>1</v>
      </c>
      <c r="F6" s="54"/>
      <c r="G6" s="54"/>
      <c r="H6" s="54"/>
      <c r="I6" s="54"/>
      <c r="J6" s="54"/>
      <c r="K6" s="58"/>
      <c r="L6" s="54"/>
      <c r="M6" s="54">
        <v>1</v>
      </c>
      <c r="N6" s="54"/>
      <c r="O6" s="54"/>
      <c r="P6" s="54"/>
      <c r="Q6" s="54"/>
      <c r="R6" s="54"/>
      <c r="S6" s="54"/>
      <c r="T6" s="54"/>
      <c r="U6" s="54">
        <v>1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>
        <v>1</v>
      </c>
      <c r="AT6" s="54"/>
      <c r="AU6" s="54"/>
      <c r="AV6" s="54"/>
      <c r="AW6" s="54"/>
      <c r="AX6" s="75">
        <v>1</v>
      </c>
    </row>
    <row r="7" spans="1:50" x14ac:dyDescent="0.25">
      <c r="A7" s="69" t="s">
        <v>71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>
        <v>1</v>
      </c>
      <c r="Q7" s="55">
        <v>1</v>
      </c>
      <c r="R7" s="55">
        <v>1</v>
      </c>
      <c r="S7" s="55">
        <v>1</v>
      </c>
      <c r="T7" s="55"/>
      <c r="U7" s="55"/>
      <c r="V7" s="55"/>
      <c r="W7" s="55"/>
      <c r="X7" s="55">
        <v>1</v>
      </c>
      <c r="Y7" s="55"/>
      <c r="Z7" s="55">
        <v>1</v>
      </c>
      <c r="AA7" s="55">
        <v>1</v>
      </c>
      <c r="AB7" s="55"/>
      <c r="AC7" s="55"/>
      <c r="AD7" s="55">
        <v>1</v>
      </c>
      <c r="AE7" s="55"/>
      <c r="AF7" s="55">
        <v>1</v>
      </c>
      <c r="AG7" s="55"/>
      <c r="AH7" s="55">
        <v>1</v>
      </c>
      <c r="AI7" s="55"/>
      <c r="AJ7" s="55"/>
      <c r="AK7" s="55"/>
      <c r="AL7" s="55">
        <v>1</v>
      </c>
      <c r="AM7" s="55"/>
      <c r="AN7" s="55"/>
      <c r="AO7" s="55"/>
      <c r="AP7" s="55"/>
      <c r="AQ7" s="55"/>
      <c r="AR7" s="55"/>
      <c r="AS7" s="55"/>
      <c r="AT7" s="55"/>
      <c r="AU7" s="55">
        <v>1</v>
      </c>
      <c r="AV7" s="55"/>
      <c r="AW7" s="55"/>
      <c r="AX7" s="74"/>
    </row>
    <row r="8" spans="1:50" x14ac:dyDescent="0.25">
      <c r="A8" s="71" t="s">
        <v>76</v>
      </c>
      <c r="B8" s="55">
        <v>1</v>
      </c>
      <c r="C8" s="55"/>
      <c r="D8" s="55">
        <v>1</v>
      </c>
      <c r="E8" s="55"/>
      <c r="F8" s="55"/>
      <c r="G8" s="55"/>
      <c r="H8" s="55"/>
      <c r="I8" s="55"/>
      <c r="J8" s="55"/>
      <c r="K8" s="55">
        <v>1</v>
      </c>
      <c r="L8" s="55">
        <v>1</v>
      </c>
      <c r="M8" s="55"/>
      <c r="N8" s="55"/>
      <c r="O8" s="55">
        <v>1</v>
      </c>
      <c r="P8" s="55"/>
      <c r="Q8" s="55"/>
      <c r="R8" s="55"/>
      <c r="S8" s="72"/>
      <c r="T8" s="72"/>
      <c r="U8" s="72"/>
      <c r="V8" s="72"/>
      <c r="W8" s="72"/>
      <c r="X8" s="72"/>
      <c r="Y8" s="72">
        <v>1</v>
      </c>
      <c r="Z8" s="72"/>
      <c r="AA8" s="72"/>
      <c r="AB8" s="72"/>
      <c r="AC8" s="72">
        <v>1</v>
      </c>
      <c r="AD8" s="72"/>
      <c r="AE8" s="72"/>
      <c r="AF8" s="72"/>
      <c r="AG8" s="72">
        <v>1</v>
      </c>
      <c r="AH8" s="72">
        <v>1</v>
      </c>
      <c r="AI8" s="72">
        <v>1</v>
      </c>
      <c r="AJ8" s="72"/>
      <c r="AK8" s="72"/>
      <c r="AL8" s="72"/>
      <c r="AM8" s="72"/>
      <c r="AN8" s="72"/>
      <c r="AO8" s="72"/>
      <c r="AP8" s="72"/>
      <c r="AQ8" s="72"/>
      <c r="AR8" s="72">
        <v>1</v>
      </c>
      <c r="AS8" s="72">
        <v>1</v>
      </c>
      <c r="AT8" s="72"/>
      <c r="AU8" s="55"/>
      <c r="AV8" s="55"/>
      <c r="AW8" s="55"/>
      <c r="AX8" s="73"/>
    </row>
    <row r="9" spans="1:50" x14ac:dyDescent="0.25">
      <c r="A9" s="79" t="s">
        <v>88</v>
      </c>
      <c r="B9" s="72"/>
      <c r="C9" s="72">
        <v>1</v>
      </c>
      <c r="D9" s="55"/>
      <c r="E9" s="72"/>
      <c r="F9" s="72">
        <v>1</v>
      </c>
      <c r="G9" s="72"/>
      <c r="H9" s="72"/>
      <c r="I9" s="72">
        <v>1</v>
      </c>
      <c r="J9" s="72"/>
      <c r="K9" s="72"/>
      <c r="L9" s="72"/>
      <c r="M9" s="72"/>
      <c r="N9" s="72"/>
      <c r="O9" s="55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>
        <v>1</v>
      </c>
      <c r="AC9" s="72"/>
      <c r="AD9" s="72">
        <v>1</v>
      </c>
      <c r="AE9" s="72">
        <v>1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>
        <v>1</v>
      </c>
      <c r="AU9" s="72"/>
      <c r="AV9" s="72"/>
      <c r="AW9" s="55">
        <v>1</v>
      </c>
      <c r="AX9" s="73"/>
    </row>
    <row r="10" spans="1:50" x14ac:dyDescent="0.25">
      <c r="A10" s="79" t="s">
        <v>89</v>
      </c>
      <c r="B10" s="72"/>
      <c r="C10" s="72"/>
      <c r="D10" s="55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55"/>
      <c r="P10" s="72"/>
      <c r="Q10" s="72"/>
      <c r="R10" s="72">
        <v>1</v>
      </c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>
        <v>1</v>
      </c>
      <c r="AF10" s="72"/>
      <c r="AG10" s="72"/>
      <c r="AH10" s="72">
        <v>1</v>
      </c>
      <c r="AI10" s="72"/>
      <c r="AJ10" s="72"/>
      <c r="AK10" s="72"/>
      <c r="AL10" s="72"/>
      <c r="AM10" s="72">
        <v>1</v>
      </c>
      <c r="AN10" s="72"/>
      <c r="AO10" s="72"/>
      <c r="AP10" s="72"/>
      <c r="AQ10" s="72"/>
      <c r="AR10" s="72">
        <v>1</v>
      </c>
      <c r="AS10" s="72"/>
      <c r="AT10" s="72"/>
      <c r="AU10" s="72"/>
      <c r="AV10" s="72">
        <v>1</v>
      </c>
      <c r="AW10" s="55"/>
      <c r="AX10" s="73"/>
    </row>
    <row r="11" spans="1:50" ht="18.75" x14ac:dyDescent="0.3">
      <c r="A11" s="67"/>
      <c r="B11" s="10">
        <f>SUBTOTAL(109,B2:B10)</f>
        <v>1</v>
      </c>
      <c r="C11" s="10">
        <f>SUBTOTAL(109,C2:C10)</f>
        <v>1</v>
      </c>
      <c r="D11" s="10">
        <f t="shared" ref="D11:N11" si="0">SUBTOTAL(109,D2:D10)</f>
        <v>1</v>
      </c>
      <c r="E11" s="10">
        <f t="shared" si="0"/>
        <v>1</v>
      </c>
      <c r="F11" s="10">
        <f t="shared" si="0"/>
        <v>1</v>
      </c>
      <c r="G11" s="10">
        <f t="shared" si="0"/>
        <v>1</v>
      </c>
      <c r="H11" s="10">
        <f t="shared" si="0"/>
        <v>0</v>
      </c>
      <c r="I11" s="10">
        <f t="shared" si="0"/>
        <v>1</v>
      </c>
      <c r="J11" s="10">
        <f t="shared" si="0"/>
        <v>2</v>
      </c>
      <c r="K11" s="10">
        <f t="shared" si="0"/>
        <v>3</v>
      </c>
      <c r="L11" s="10">
        <f t="shared" si="0"/>
        <v>2</v>
      </c>
      <c r="M11" s="10">
        <f t="shared" si="0"/>
        <v>1</v>
      </c>
      <c r="N11" s="10">
        <f t="shared" si="0"/>
        <v>1</v>
      </c>
      <c r="O11" s="10">
        <f>SUBTOTAL(109,O2:O10)</f>
        <v>1</v>
      </c>
      <c r="P11" s="10">
        <f>SUBTOTAL(109,P2:P10)</f>
        <v>1</v>
      </c>
      <c r="Q11" s="10">
        <f t="shared" ref="Q11" si="1">SUBTOTAL(109,Q2:Q10)</f>
        <v>1</v>
      </c>
      <c r="R11" s="10">
        <f t="shared" ref="R11:T11" si="2">SUBTOTAL(109,R2:R10)</f>
        <v>3</v>
      </c>
      <c r="S11" s="10">
        <f t="shared" si="2"/>
        <v>1</v>
      </c>
      <c r="T11" s="10">
        <f t="shared" si="2"/>
        <v>0</v>
      </c>
      <c r="U11" s="10">
        <f t="shared" ref="U11" si="3">SUBTOTAL(109,U2:U10)</f>
        <v>2</v>
      </c>
      <c r="V11" s="10">
        <f t="shared" ref="V11" si="4">SUBTOTAL(109,V2:V10)</f>
        <v>0</v>
      </c>
      <c r="W11" s="10">
        <f t="shared" ref="W11" si="5">SUBTOTAL(109,W2:W10)</f>
        <v>1</v>
      </c>
      <c r="X11" s="10">
        <f t="shared" ref="X11" si="6">SUBTOTAL(109,X2:X10)</f>
        <v>1</v>
      </c>
      <c r="Y11" s="10">
        <f t="shared" ref="Y11" si="7">SUBTOTAL(109,Y2:Y10)</f>
        <v>1</v>
      </c>
      <c r="Z11" s="10">
        <f t="shared" ref="Z11" si="8">SUBTOTAL(109,Z2:Z10)</f>
        <v>1</v>
      </c>
      <c r="AA11" s="10">
        <f t="shared" ref="AA11" si="9">SUBTOTAL(109,AA2:AA10)</f>
        <v>1</v>
      </c>
      <c r="AB11" s="10">
        <f t="shared" ref="AB11" si="10">SUBTOTAL(109,AB2:AB10)</f>
        <v>1</v>
      </c>
      <c r="AC11" s="10">
        <f t="shared" ref="AC11" si="11">SUBTOTAL(109,AC2:AC10)</f>
        <v>2</v>
      </c>
      <c r="AD11" s="10">
        <f t="shared" ref="AD11" si="12">SUBTOTAL(109,AD2:AD10)</f>
        <v>2</v>
      </c>
      <c r="AE11" s="10">
        <f t="shared" ref="AE11:AG11" si="13">SUBTOTAL(109,AE2:AE10)</f>
        <v>2</v>
      </c>
      <c r="AF11" s="10">
        <f t="shared" si="13"/>
        <v>2</v>
      </c>
      <c r="AG11" s="10">
        <f t="shared" si="13"/>
        <v>1</v>
      </c>
      <c r="AH11" s="10">
        <f t="shared" ref="AH11" si="14">SUBTOTAL(109,AH2:AH10)</f>
        <v>4</v>
      </c>
      <c r="AI11" s="10">
        <f t="shared" ref="AI11:AK11" si="15">SUBTOTAL(109,AI2:AI10)</f>
        <v>1</v>
      </c>
      <c r="AJ11" s="10">
        <f t="shared" si="15"/>
        <v>0</v>
      </c>
      <c r="AK11" s="10">
        <f t="shared" si="15"/>
        <v>1</v>
      </c>
      <c r="AL11" s="10">
        <f t="shared" ref="AL11" si="16">SUBTOTAL(109,AL2:AL10)</f>
        <v>1</v>
      </c>
      <c r="AM11" s="10">
        <f t="shared" ref="AM11" si="17">SUBTOTAL(109,AM2:AM10)</f>
        <v>1</v>
      </c>
      <c r="AN11" s="10">
        <f t="shared" ref="AN11" si="18">SUBTOTAL(109,AN2:AN10)</f>
        <v>1</v>
      </c>
      <c r="AO11" s="10">
        <f t="shared" ref="AO11" si="19">SUBTOTAL(109,AO2:AO10)</f>
        <v>1</v>
      </c>
      <c r="AP11" s="10">
        <f t="shared" ref="AP11" si="20">SUBTOTAL(109,AP2:AP10)</f>
        <v>0</v>
      </c>
      <c r="AQ11" s="10">
        <f t="shared" ref="AQ11" si="21">SUBTOTAL(109,AQ2:AQ10)</f>
        <v>1</v>
      </c>
      <c r="AR11" s="10">
        <f t="shared" ref="AR11" si="22">SUBTOTAL(109,AR2:AR10)</f>
        <v>3</v>
      </c>
      <c r="AS11" s="10">
        <f t="shared" ref="AS11" si="23">SUBTOTAL(109,AS2:AS10)</f>
        <v>2</v>
      </c>
      <c r="AT11" s="10">
        <f t="shared" ref="AT11" si="24">SUBTOTAL(109,AT2:AT10)</f>
        <v>1</v>
      </c>
      <c r="AU11" s="10">
        <f t="shared" ref="AU11" si="25">SUBTOTAL(109,AU2:AU10)</f>
        <v>2</v>
      </c>
      <c r="AV11" s="10">
        <f t="shared" ref="AV11:AX11" si="26">SUBTOTAL(109,AV2:AV10)</f>
        <v>1</v>
      </c>
      <c r="AW11" s="10">
        <f t="shared" si="26"/>
        <v>1</v>
      </c>
      <c r="AX11" s="10">
        <f t="shared" si="26"/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7D3F-DEEA-490A-966B-419F2014CFF5}">
  <dimension ref="A1:BR12"/>
  <sheetViews>
    <sheetView tabSelected="1" workbookViewId="0">
      <selection activeCell="BF1" sqref="BF1:BF1048576"/>
    </sheetView>
  </sheetViews>
  <sheetFormatPr defaultRowHeight="15" x14ac:dyDescent="0.25"/>
  <cols>
    <col min="1" max="1" width="10.7109375" customWidth="1"/>
    <col min="2" max="3" width="10.42578125" hidden="1" customWidth="1"/>
    <col min="4" max="4" width="10.42578125" customWidth="1"/>
    <col min="5" max="5" width="10.42578125" hidden="1" customWidth="1"/>
    <col min="6" max="7" width="10.7109375" customWidth="1"/>
    <col min="8" max="8" width="10.7109375" hidden="1" customWidth="1"/>
    <col min="9" max="9" width="10.7109375" customWidth="1"/>
    <col min="10" max="11" width="10.7109375" hidden="1" customWidth="1"/>
    <col min="12" max="13" width="10.7109375" customWidth="1"/>
    <col min="14" max="14" width="10.7109375" hidden="1" customWidth="1"/>
    <col min="15" max="15" width="10.7109375" customWidth="1"/>
    <col min="16" max="18" width="10.7109375" hidden="1" customWidth="1"/>
    <col min="19" max="21" width="10.7109375" customWidth="1"/>
    <col min="22" max="23" width="10.7109375" hidden="1" customWidth="1"/>
    <col min="24" max="24" width="10.7109375" style="91" hidden="1" customWidth="1"/>
    <col min="25" max="26" width="10.7109375" customWidth="1"/>
    <col min="27" max="27" width="10.7109375" hidden="1" customWidth="1"/>
    <col min="28" max="28" width="10.7109375" customWidth="1"/>
    <col min="29" max="30" width="10.7109375" hidden="1" customWidth="1"/>
    <col min="31" max="31" width="10.7109375" customWidth="1"/>
    <col min="32" max="37" width="10.7109375" hidden="1" customWidth="1"/>
    <col min="38" max="38" width="10.7109375" customWidth="1"/>
    <col min="39" max="40" width="10.7109375" hidden="1" customWidth="1"/>
    <col min="41" max="41" width="10.7109375" customWidth="1"/>
    <col min="42" max="43" width="10.7109375" style="91" hidden="1" customWidth="1"/>
    <col min="44" max="46" width="10.7109375" customWidth="1"/>
    <col min="47" max="47" width="10.7109375" style="91" hidden="1" customWidth="1"/>
    <col min="48" max="48" width="13.28515625" bestFit="1" customWidth="1"/>
    <col min="49" max="50" width="10.7109375" style="91" hidden="1" customWidth="1"/>
    <col min="51" max="53" width="10.7109375" customWidth="1"/>
    <col min="54" max="54" width="10.7109375" hidden="1" customWidth="1"/>
    <col min="55" max="56" width="10.7109375" customWidth="1"/>
    <col min="57" max="57" width="10.7109375" hidden="1" customWidth="1"/>
    <col min="58" max="58" width="10.7109375" style="91" hidden="1" customWidth="1"/>
    <col min="59" max="59" width="10.7109375" customWidth="1"/>
    <col min="60" max="61" width="10.7109375" hidden="1" customWidth="1"/>
    <col min="62" max="64" width="10.7109375" customWidth="1"/>
    <col min="65" max="65" width="10.7109375" hidden="1" customWidth="1"/>
    <col min="66" max="66" width="10.7109375" customWidth="1"/>
    <col min="67" max="68" width="10.7109375" hidden="1" customWidth="1"/>
    <col min="69" max="69" width="10.7109375" customWidth="1"/>
  </cols>
  <sheetData>
    <row r="1" spans="1:70" ht="116.25" x14ac:dyDescent="0.25">
      <c r="A1" s="59" t="s">
        <v>3</v>
      </c>
      <c r="B1" s="77" t="s">
        <v>75</v>
      </c>
      <c r="C1" s="77" t="s">
        <v>82</v>
      </c>
      <c r="D1" s="82" t="s">
        <v>102</v>
      </c>
      <c r="E1" s="77" t="s">
        <v>77</v>
      </c>
      <c r="F1" s="60" t="s">
        <v>70</v>
      </c>
      <c r="G1" s="60" t="s">
        <v>8</v>
      </c>
      <c r="H1" s="61" t="s">
        <v>55</v>
      </c>
      <c r="I1" s="62" t="s">
        <v>37</v>
      </c>
      <c r="J1" s="61" t="s">
        <v>83</v>
      </c>
      <c r="K1" s="63" t="s">
        <v>7</v>
      </c>
      <c r="L1" s="83" t="s">
        <v>36</v>
      </c>
      <c r="M1" s="83" t="s">
        <v>115</v>
      </c>
      <c r="N1" s="64" t="s">
        <v>111</v>
      </c>
      <c r="O1" s="83" t="s">
        <v>57</v>
      </c>
      <c r="P1" s="64" t="s">
        <v>39</v>
      </c>
      <c r="Q1" s="64" t="s">
        <v>58</v>
      </c>
      <c r="R1" s="76" t="s">
        <v>78</v>
      </c>
      <c r="S1" s="81" t="s">
        <v>107</v>
      </c>
      <c r="T1" s="81" t="s">
        <v>108</v>
      </c>
      <c r="U1" s="81" t="s">
        <v>19</v>
      </c>
      <c r="V1" s="65" t="s">
        <v>72</v>
      </c>
      <c r="W1" s="65" t="s">
        <v>73</v>
      </c>
      <c r="X1" s="65" t="s">
        <v>116</v>
      </c>
      <c r="Y1" s="66" t="s">
        <v>20</v>
      </c>
      <c r="Z1" s="66" t="s">
        <v>97</v>
      </c>
      <c r="AA1" s="66" t="s">
        <v>14</v>
      </c>
      <c r="AB1" s="66" t="s">
        <v>103</v>
      </c>
      <c r="AC1" s="65" t="s">
        <v>10</v>
      </c>
      <c r="AD1" s="66" t="s">
        <v>5</v>
      </c>
      <c r="AE1" s="66" t="s">
        <v>66</v>
      </c>
      <c r="AF1" s="65" t="s">
        <v>74</v>
      </c>
      <c r="AG1" s="65" t="s">
        <v>79</v>
      </c>
      <c r="AH1" s="65" t="s">
        <v>15</v>
      </c>
      <c r="AI1" s="65" t="s">
        <v>23</v>
      </c>
      <c r="AJ1" s="65" t="s">
        <v>84</v>
      </c>
      <c r="AK1" s="65" t="s">
        <v>53</v>
      </c>
      <c r="AL1" s="66" t="s">
        <v>117</v>
      </c>
      <c r="AM1" s="65" t="s">
        <v>0</v>
      </c>
      <c r="AN1" s="65" t="s">
        <v>86</v>
      </c>
      <c r="AO1" s="66" t="s">
        <v>98</v>
      </c>
      <c r="AP1" s="65" t="s">
        <v>67</v>
      </c>
      <c r="AQ1" s="65" t="s">
        <v>80</v>
      </c>
      <c r="AR1" s="66" t="s">
        <v>105</v>
      </c>
      <c r="AS1" s="66" t="s">
        <v>118</v>
      </c>
      <c r="AT1" s="66" t="s">
        <v>62</v>
      </c>
      <c r="AU1" s="65" t="s">
        <v>81</v>
      </c>
      <c r="AV1" s="66" t="s">
        <v>43</v>
      </c>
      <c r="AW1" s="65" t="s">
        <v>59</v>
      </c>
      <c r="AX1" s="65" t="s">
        <v>25</v>
      </c>
      <c r="AY1" s="66" t="s">
        <v>104</v>
      </c>
      <c r="AZ1" s="66" t="s">
        <v>12</v>
      </c>
      <c r="BA1" s="66" t="s">
        <v>99</v>
      </c>
      <c r="BB1" s="65" t="s">
        <v>68</v>
      </c>
      <c r="BC1" s="66" t="s">
        <v>100</v>
      </c>
      <c r="BD1" s="66" t="s">
        <v>106</v>
      </c>
      <c r="BE1" s="65" t="s">
        <v>52</v>
      </c>
      <c r="BF1" s="65" t="s">
        <v>51</v>
      </c>
      <c r="BG1" s="66" t="s">
        <v>112</v>
      </c>
      <c r="BH1" s="65" t="s">
        <v>60</v>
      </c>
      <c r="BI1" s="65" t="s">
        <v>63</v>
      </c>
      <c r="BJ1" s="66" t="s">
        <v>1</v>
      </c>
      <c r="BK1" s="80" t="s">
        <v>101</v>
      </c>
      <c r="BL1" s="80" t="s">
        <v>109</v>
      </c>
      <c r="BM1" s="68" t="s">
        <v>85</v>
      </c>
      <c r="BN1" s="84" t="s">
        <v>47</v>
      </c>
      <c r="BO1" s="68" t="s">
        <v>87</v>
      </c>
      <c r="BP1" s="68" t="s">
        <v>30</v>
      </c>
      <c r="BQ1" s="85" t="s">
        <v>2</v>
      </c>
      <c r="BR1" s="86" t="s">
        <v>113</v>
      </c>
    </row>
    <row r="2" spans="1:70" x14ac:dyDescent="0.25">
      <c r="A2" s="70" t="s">
        <v>90</v>
      </c>
      <c r="B2" s="54"/>
      <c r="C2" s="54"/>
      <c r="D2" s="54">
        <v>1</v>
      </c>
      <c r="E2" s="54"/>
      <c r="F2" s="54"/>
      <c r="G2" s="54">
        <v>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>
        <v>1</v>
      </c>
      <c r="V2" s="54"/>
      <c r="W2" s="54"/>
      <c r="X2" s="87"/>
      <c r="Y2" s="54"/>
      <c r="Z2" s="54">
        <v>1</v>
      </c>
      <c r="AA2" s="54"/>
      <c r="AB2" s="54">
        <v>1</v>
      </c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>
        <v>1</v>
      </c>
      <c r="AP2" s="87"/>
      <c r="AQ2" s="87"/>
      <c r="AR2" s="54">
        <v>1</v>
      </c>
      <c r="AS2" s="54"/>
      <c r="AT2" s="54"/>
      <c r="AU2" s="87"/>
      <c r="AV2" s="54"/>
      <c r="AW2" s="87"/>
      <c r="AX2" s="87"/>
      <c r="AY2" s="54">
        <v>1</v>
      </c>
      <c r="AZ2" s="54"/>
      <c r="BA2" s="54">
        <v>1</v>
      </c>
      <c r="BB2" s="54"/>
      <c r="BC2" s="54">
        <v>1</v>
      </c>
      <c r="BD2" s="54"/>
      <c r="BE2" s="54"/>
      <c r="BF2" s="87"/>
      <c r="BG2" s="54"/>
      <c r="BH2" s="54"/>
      <c r="BI2" s="54"/>
      <c r="BJ2" s="54"/>
      <c r="BK2" s="54">
        <v>1</v>
      </c>
      <c r="BL2" s="54"/>
      <c r="BM2" s="54"/>
      <c r="BN2" s="54"/>
      <c r="BO2" s="54"/>
      <c r="BP2" s="54"/>
      <c r="BQ2" s="54">
        <v>1</v>
      </c>
      <c r="BR2" s="22">
        <f>SUM(Table33[[#This Row],[Ascot Resources Ltd]:[White Raven Ventures]])</f>
        <v>12</v>
      </c>
    </row>
    <row r="3" spans="1:70" x14ac:dyDescent="0.25">
      <c r="A3" s="69" t="s">
        <v>91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>
        <v>1</v>
      </c>
      <c r="M3" s="55"/>
      <c r="N3" s="55"/>
      <c r="O3" s="57">
        <v>1</v>
      </c>
      <c r="P3" s="55"/>
      <c r="Q3" s="55"/>
      <c r="R3" s="55"/>
      <c r="S3" s="55">
        <v>1</v>
      </c>
      <c r="T3" s="55">
        <v>1</v>
      </c>
      <c r="U3" s="55"/>
      <c r="V3" s="55"/>
      <c r="W3" s="55"/>
      <c r="X3" s="88"/>
      <c r="Y3" s="55"/>
      <c r="Z3" s="55"/>
      <c r="AA3" s="55"/>
      <c r="AB3" s="55"/>
      <c r="AC3" s="55"/>
      <c r="AD3" s="55"/>
      <c r="AE3" s="55">
        <v>1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88"/>
      <c r="AQ3" s="88"/>
      <c r="AR3" s="55"/>
      <c r="AS3" s="55"/>
      <c r="AT3" s="55"/>
      <c r="AU3" s="88"/>
      <c r="AV3" s="55"/>
      <c r="AW3" s="88"/>
      <c r="AX3" s="88"/>
      <c r="AY3" s="55"/>
      <c r="AZ3" s="55">
        <v>1</v>
      </c>
      <c r="BA3" s="55"/>
      <c r="BB3" s="55"/>
      <c r="BC3" s="55"/>
      <c r="BD3" s="55">
        <v>1</v>
      </c>
      <c r="BE3" s="55"/>
      <c r="BF3" s="88"/>
      <c r="BG3" s="55"/>
      <c r="BH3" s="55"/>
      <c r="BI3" s="55"/>
      <c r="BJ3" s="55">
        <v>1</v>
      </c>
      <c r="BK3" s="55"/>
      <c r="BL3" s="55">
        <v>1</v>
      </c>
      <c r="BM3" s="55"/>
      <c r="BN3" s="55"/>
      <c r="BO3" s="55"/>
      <c r="BP3" s="55"/>
      <c r="BQ3" s="55"/>
      <c r="BR3" s="22">
        <f>SUM(Table33[[#This Row],[Ascot Resources Ltd]:[White Raven Ventures]])</f>
        <v>9</v>
      </c>
    </row>
    <row r="4" spans="1:70" x14ac:dyDescent="0.25">
      <c r="A4" s="70" t="s">
        <v>110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87"/>
      <c r="Y4" s="54">
        <v>1</v>
      </c>
      <c r="Z4" s="54"/>
      <c r="AA4" s="54"/>
      <c r="AB4" s="54"/>
      <c r="AC4" s="54"/>
      <c r="AD4" s="54"/>
      <c r="AE4" s="54">
        <v>1</v>
      </c>
      <c r="AF4" s="54"/>
      <c r="AG4" s="54"/>
      <c r="AH4" s="54"/>
      <c r="AI4" s="54"/>
      <c r="AJ4" s="54"/>
      <c r="AK4" s="54"/>
      <c r="AL4" s="54"/>
      <c r="AM4" s="54"/>
      <c r="AN4" s="54"/>
      <c r="AO4" s="54">
        <v>1</v>
      </c>
      <c r="AP4" s="87"/>
      <c r="AQ4" s="87"/>
      <c r="AR4" s="54"/>
      <c r="AS4" s="54"/>
      <c r="AT4" s="54"/>
      <c r="AU4" s="87"/>
      <c r="AV4" s="54"/>
      <c r="AW4" s="87"/>
      <c r="AX4" s="87"/>
      <c r="AY4" s="54"/>
      <c r="AZ4" s="54"/>
      <c r="BA4" s="54"/>
      <c r="BB4" s="54"/>
      <c r="BC4" s="54"/>
      <c r="BD4" s="54"/>
      <c r="BE4" s="54"/>
      <c r="BF4" s="87"/>
      <c r="BG4" s="54">
        <v>1</v>
      </c>
      <c r="BH4" s="54"/>
      <c r="BI4" s="54"/>
      <c r="BJ4" s="54"/>
      <c r="BK4" s="54"/>
      <c r="BL4" s="54"/>
      <c r="BM4" s="54"/>
      <c r="BN4" s="54">
        <v>1</v>
      </c>
      <c r="BO4" s="54"/>
      <c r="BP4" s="54"/>
      <c r="BQ4" s="54"/>
      <c r="BR4" s="22">
        <f>SUM(Table33[[#This Row],[Ascot Resources Ltd]:[White Raven Ventures]])</f>
        <v>5</v>
      </c>
    </row>
    <row r="5" spans="1:70" x14ac:dyDescent="0.25">
      <c r="A5" s="69" t="s">
        <v>114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>
        <v>1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88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>
        <v>1</v>
      </c>
      <c r="AM5" s="55"/>
      <c r="AN5" s="55"/>
      <c r="AO5" s="55"/>
      <c r="AP5" s="88"/>
      <c r="AQ5" s="88"/>
      <c r="AR5" s="55"/>
      <c r="AS5" s="55">
        <v>1</v>
      </c>
      <c r="AT5" s="55">
        <v>1</v>
      </c>
      <c r="AU5" s="88"/>
      <c r="AV5" s="55"/>
      <c r="AW5" s="88"/>
      <c r="AX5" s="88"/>
      <c r="AY5" s="55"/>
      <c r="AZ5" s="55"/>
      <c r="BA5" s="55"/>
      <c r="BB5" s="55"/>
      <c r="BC5" s="55"/>
      <c r="BD5" s="55"/>
      <c r="BE5" s="55"/>
      <c r="BF5" s="88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22">
        <f>SUM(Table33[[#This Row],[Ascot Resources Ltd]:[White Raven Ventures]])</f>
        <v>4</v>
      </c>
    </row>
    <row r="6" spans="1:70" hidden="1" x14ac:dyDescent="0.25">
      <c r="A6" s="70" t="s">
        <v>92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87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87"/>
      <c r="AQ6" s="87"/>
      <c r="AR6" s="54"/>
      <c r="AS6" s="54"/>
      <c r="AT6" s="54"/>
      <c r="AU6" s="87"/>
      <c r="AV6" s="54"/>
      <c r="AW6" s="87"/>
      <c r="AX6" s="87"/>
      <c r="AY6" s="54"/>
      <c r="AZ6" s="54"/>
      <c r="BA6" s="54"/>
      <c r="BB6" s="54"/>
      <c r="BC6" s="54"/>
      <c r="BD6" s="54"/>
      <c r="BE6" s="54"/>
      <c r="BF6" s="87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22">
        <f>SUM(Table33[[#This Row],[Ascot Resources Ltd]:[White Raven Ventures]])</f>
        <v>0</v>
      </c>
    </row>
    <row r="7" spans="1:70" hidden="1" x14ac:dyDescent="0.25">
      <c r="A7" s="69" t="s">
        <v>93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88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88"/>
      <c r="AQ7" s="88"/>
      <c r="AR7" s="55"/>
      <c r="AS7" s="55"/>
      <c r="AT7" s="55"/>
      <c r="AU7" s="88"/>
      <c r="AV7" s="55"/>
      <c r="AW7" s="88"/>
      <c r="AX7" s="88"/>
      <c r="AY7" s="55"/>
      <c r="AZ7" s="55"/>
      <c r="BA7" s="55"/>
      <c r="BB7" s="55"/>
      <c r="BC7" s="55"/>
      <c r="BD7" s="55"/>
      <c r="BE7" s="55"/>
      <c r="BF7" s="88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22">
        <f>SUM(Table33[[#This Row],[Ascot Resources Ltd]:[White Raven Ventures]])</f>
        <v>0</v>
      </c>
    </row>
    <row r="8" spans="1:70" hidden="1" x14ac:dyDescent="0.25">
      <c r="A8" s="71" t="s">
        <v>94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88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89"/>
      <c r="AQ8" s="89"/>
      <c r="AR8" s="72"/>
      <c r="AS8" s="72"/>
      <c r="AT8" s="72"/>
      <c r="AU8" s="89"/>
      <c r="AV8" s="72"/>
      <c r="AW8" s="89"/>
      <c r="AX8" s="89"/>
      <c r="AY8" s="72"/>
      <c r="AZ8" s="72"/>
      <c r="BA8" s="72"/>
      <c r="BB8" s="72"/>
      <c r="BC8" s="72"/>
      <c r="BD8" s="72"/>
      <c r="BE8" s="72"/>
      <c r="BF8" s="89"/>
      <c r="BG8" s="72"/>
      <c r="BH8" s="72"/>
      <c r="BI8" s="72"/>
      <c r="BJ8" s="72"/>
      <c r="BK8" s="72"/>
      <c r="BL8" s="72"/>
      <c r="BM8" s="72"/>
      <c r="BN8" s="55"/>
      <c r="BO8" s="55"/>
      <c r="BP8" s="55"/>
      <c r="BQ8" s="55"/>
      <c r="BR8" s="22">
        <f>SUM(Table33[[#This Row],[Ascot Resources Ltd]:[White Raven Ventures]])</f>
        <v>0</v>
      </c>
    </row>
    <row r="9" spans="1:70" hidden="1" x14ac:dyDescent="0.25">
      <c r="A9" s="79" t="s">
        <v>95</v>
      </c>
      <c r="B9" s="72"/>
      <c r="C9" s="72"/>
      <c r="D9" s="72"/>
      <c r="E9" s="55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55"/>
      <c r="S9" s="72"/>
      <c r="T9" s="72"/>
      <c r="U9" s="72"/>
      <c r="V9" s="72"/>
      <c r="W9" s="72"/>
      <c r="X9" s="89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89"/>
      <c r="AQ9" s="89"/>
      <c r="AR9" s="72"/>
      <c r="AS9" s="72"/>
      <c r="AT9" s="72"/>
      <c r="AU9" s="89"/>
      <c r="AV9" s="72"/>
      <c r="AW9" s="89"/>
      <c r="AX9" s="89"/>
      <c r="AY9" s="72"/>
      <c r="AZ9" s="72"/>
      <c r="BA9" s="72"/>
      <c r="BB9" s="72"/>
      <c r="BC9" s="72"/>
      <c r="BD9" s="72"/>
      <c r="BE9" s="72"/>
      <c r="BF9" s="89"/>
      <c r="BG9" s="72"/>
      <c r="BH9" s="72"/>
      <c r="BI9" s="72"/>
      <c r="BJ9" s="72"/>
      <c r="BK9" s="72"/>
      <c r="BL9" s="72"/>
      <c r="BM9" s="72"/>
      <c r="BN9" s="72"/>
      <c r="BO9" s="72"/>
      <c r="BP9" s="55"/>
      <c r="BQ9" s="55"/>
      <c r="BR9" s="22">
        <f>SUM(Table33[[#This Row],[Ascot Resources Ltd]:[White Raven Ventures]])</f>
        <v>0</v>
      </c>
    </row>
    <row r="10" spans="1:70" hidden="1" x14ac:dyDescent="0.25">
      <c r="A10" s="79" t="s">
        <v>96</v>
      </c>
      <c r="B10" s="72"/>
      <c r="C10" s="72"/>
      <c r="D10" s="72"/>
      <c r="E10" s="55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55"/>
      <c r="S10" s="72"/>
      <c r="T10" s="72"/>
      <c r="U10" s="72"/>
      <c r="V10" s="72"/>
      <c r="W10" s="72"/>
      <c r="X10" s="89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89"/>
      <c r="AQ10" s="89"/>
      <c r="AR10" s="72"/>
      <c r="AS10" s="72"/>
      <c r="AT10" s="72"/>
      <c r="AU10" s="89"/>
      <c r="AV10" s="72"/>
      <c r="AW10" s="89"/>
      <c r="AX10" s="89"/>
      <c r="AY10" s="72"/>
      <c r="AZ10" s="72"/>
      <c r="BA10" s="72"/>
      <c r="BB10" s="72"/>
      <c r="BC10" s="72"/>
      <c r="BD10" s="72"/>
      <c r="BE10" s="72"/>
      <c r="BF10" s="89"/>
      <c r="BG10" s="72"/>
      <c r="BH10" s="72"/>
      <c r="BI10" s="72"/>
      <c r="BJ10" s="72"/>
      <c r="BK10" s="72"/>
      <c r="BL10" s="72"/>
      <c r="BM10" s="72"/>
      <c r="BN10" s="72"/>
      <c r="BO10" s="72"/>
      <c r="BP10" s="55"/>
      <c r="BQ10" s="55"/>
      <c r="BR10" s="22">
        <f>SUM(Table33[[#This Row],[Ascot Resources Ltd]:[White Raven Ventures]])</f>
        <v>0</v>
      </c>
    </row>
    <row r="11" spans="1:70" ht="18.75" x14ac:dyDescent="0.3">
      <c r="A11" s="67"/>
      <c r="B11" s="10">
        <f>SUBTOTAL(109,B2:B10)</f>
        <v>0</v>
      </c>
      <c r="C11" s="10">
        <f>SUBTOTAL(109,C2:C10)</f>
        <v>0</v>
      </c>
      <c r="D11" s="10">
        <f>SUM(D2:D10)</f>
        <v>1</v>
      </c>
      <c r="E11" s="10">
        <f t="shared" ref="E11:BP11" si="0">SUM(E2:E10)</f>
        <v>0</v>
      </c>
      <c r="F11" s="10">
        <f t="shared" si="0"/>
        <v>0</v>
      </c>
      <c r="G11" s="10">
        <f t="shared" si="0"/>
        <v>1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1</v>
      </c>
      <c r="M11" s="10">
        <f t="shared" si="0"/>
        <v>1</v>
      </c>
      <c r="N11" s="10">
        <f t="shared" si="0"/>
        <v>0</v>
      </c>
      <c r="O11" s="10">
        <f t="shared" si="0"/>
        <v>1</v>
      </c>
      <c r="P11" s="10">
        <f t="shared" si="0"/>
        <v>0</v>
      </c>
      <c r="Q11" s="10">
        <f t="shared" si="0"/>
        <v>0</v>
      </c>
      <c r="R11" s="10">
        <f t="shared" si="0"/>
        <v>0</v>
      </c>
      <c r="S11" s="10">
        <f t="shared" si="0"/>
        <v>1</v>
      </c>
      <c r="T11" s="10">
        <f t="shared" si="0"/>
        <v>1</v>
      </c>
      <c r="U11" s="10">
        <f t="shared" si="0"/>
        <v>1</v>
      </c>
      <c r="V11" s="10">
        <f t="shared" si="0"/>
        <v>0</v>
      </c>
      <c r="W11" s="10">
        <f t="shared" si="0"/>
        <v>0</v>
      </c>
      <c r="X11" s="10">
        <f t="shared" si="0"/>
        <v>0</v>
      </c>
      <c r="Y11" s="10">
        <f t="shared" si="0"/>
        <v>1</v>
      </c>
      <c r="Z11" s="10">
        <f t="shared" si="0"/>
        <v>1</v>
      </c>
      <c r="AA11" s="10">
        <f t="shared" si="0"/>
        <v>0</v>
      </c>
      <c r="AB11" s="10">
        <f t="shared" si="0"/>
        <v>1</v>
      </c>
      <c r="AC11" s="10">
        <f t="shared" si="0"/>
        <v>0</v>
      </c>
      <c r="AD11" s="10">
        <f t="shared" si="0"/>
        <v>0</v>
      </c>
      <c r="AE11" s="10">
        <f t="shared" si="0"/>
        <v>2</v>
      </c>
      <c r="AF11" s="10">
        <f t="shared" si="0"/>
        <v>0</v>
      </c>
      <c r="AG11" s="10">
        <f t="shared" si="0"/>
        <v>0</v>
      </c>
      <c r="AH11" s="10">
        <f t="shared" si="0"/>
        <v>0</v>
      </c>
      <c r="AI11" s="10">
        <f t="shared" si="0"/>
        <v>0</v>
      </c>
      <c r="AJ11" s="10">
        <f t="shared" si="0"/>
        <v>0</v>
      </c>
      <c r="AK11" s="10">
        <f t="shared" si="0"/>
        <v>0</v>
      </c>
      <c r="AL11" s="10">
        <f t="shared" si="0"/>
        <v>1</v>
      </c>
      <c r="AM11" s="10">
        <f t="shared" si="0"/>
        <v>0</v>
      </c>
      <c r="AN11" s="10">
        <f t="shared" si="0"/>
        <v>0</v>
      </c>
      <c r="AO11" s="10">
        <f t="shared" si="0"/>
        <v>2</v>
      </c>
      <c r="AP11" s="90">
        <f t="shared" si="0"/>
        <v>0</v>
      </c>
      <c r="AQ11" s="90">
        <f t="shared" si="0"/>
        <v>0</v>
      </c>
      <c r="AR11" s="10">
        <f t="shared" si="0"/>
        <v>1</v>
      </c>
      <c r="AS11" s="10">
        <f t="shared" si="0"/>
        <v>1</v>
      </c>
      <c r="AT11" s="10">
        <f t="shared" si="0"/>
        <v>1</v>
      </c>
      <c r="AU11" s="90">
        <f t="shared" si="0"/>
        <v>0</v>
      </c>
      <c r="AV11" s="10">
        <f t="shared" si="0"/>
        <v>0</v>
      </c>
      <c r="AW11" s="90">
        <f t="shared" si="0"/>
        <v>0</v>
      </c>
      <c r="AX11" s="90">
        <f t="shared" si="0"/>
        <v>0</v>
      </c>
      <c r="AY11" s="10">
        <f t="shared" si="0"/>
        <v>1</v>
      </c>
      <c r="AZ11" s="10">
        <f t="shared" si="0"/>
        <v>1</v>
      </c>
      <c r="BA11" s="10">
        <f t="shared" si="0"/>
        <v>1</v>
      </c>
      <c r="BB11" s="10">
        <f t="shared" si="0"/>
        <v>0</v>
      </c>
      <c r="BC11" s="10">
        <f t="shared" si="0"/>
        <v>1</v>
      </c>
      <c r="BD11" s="10">
        <f t="shared" si="0"/>
        <v>1</v>
      </c>
      <c r="BE11" s="10">
        <f t="shared" si="0"/>
        <v>0</v>
      </c>
      <c r="BF11" s="90">
        <f t="shared" si="0"/>
        <v>0</v>
      </c>
      <c r="BG11" s="10">
        <f t="shared" si="0"/>
        <v>1</v>
      </c>
      <c r="BH11" s="10">
        <f t="shared" si="0"/>
        <v>0</v>
      </c>
      <c r="BI11" s="10">
        <f t="shared" si="0"/>
        <v>0</v>
      </c>
      <c r="BJ11" s="10">
        <f t="shared" si="0"/>
        <v>1</v>
      </c>
      <c r="BK11" s="10">
        <f t="shared" si="0"/>
        <v>1</v>
      </c>
      <c r="BL11" s="10">
        <f t="shared" si="0"/>
        <v>1</v>
      </c>
      <c r="BM11" s="10">
        <f t="shared" si="0"/>
        <v>0</v>
      </c>
      <c r="BN11" s="10">
        <f t="shared" si="0"/>
        <v>1</v>
      </c>
      <c r="BO11" s="10">
        <f t="shared" si="0"/>
        <v>0</v>
      </c>
      <c r="BP11" s="10">
        <f t="shared" si="0"/>
        <v>0</v>
      </c>
      <c r="BQ11" s="10">
        <f t="shared" ref="BQ11" si="1">SUM(BQ2:BQ10)</f>
        <v>1</v>
      </c>
      <c r="BR11" s="92">
        <f>SUM(Table33[[#This Row],[Ascot Resources Ltd]:[White Raven Ventures]])</f>
        <v>30</v>
      </c>
    </row>
    <row r="12" spans="1:70" s="2" customFormat="1" x14ac:dyDescent="0.25">
      <c r="F12" s="93" t="s">
        <v>119</v>
      </c>
      <c r="I12" s="93" t="s">
        <v>119</v>
      </c>
      <c r="AP12" s="94"/>
      <c r="AQ12" s="94"/>
      <c r="AU12" s="94"/>
      <c r="AV12" s="93" t="s">
        <v>120</v>
      </c>
      <c r="AW12" s="94"/>
      <c r="AX12" s="94"/>
      <c r="BF12" s="94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2BE3-CFF7-4AB9-AF78-E26CA1F1E5F5}">
  <sheetPr codeName="Sheet5"/>
  <dimension ref="A1:F96"/>
  <sheetViews>
    <sheetView workbookViewId="0">
      <selection activeCell="A22" sqref="A22"/>
    </sheetView>
  </sheetViews>
  <sheetFormatPr defaultRowHeight="15" x14ac:dyDescent="0.25"/>
  <cols>
    <col min="1" max="1" width="40.42578125" customWidth="1"/>
    <col min="2" max="2" width="10.42578125" style="41" bestFit="1" customWidth="1"/>
    <col min="3" max="4" width="10.140625" bestFit="1" customWidth="1"/>
    <col min="5" max="5" width="10" bestFit="1" customWidth="1"/>
    <col min="6" max="6" width="9.85546875" bestFit="1" customWidth="1"/>
  </cols>
  <sheetData>
    <row r="1" spans="1:6" x14ac:dyDescent="0.25">
      <c r="A1" s="42" t="s">
        <v>13</v>
      </c>
      <c r="B1" s="46">
        <v>44004</v>
      </c>
      <c r="C1" s="44"/>
      <c r="D1" s="44"/>
      <c r="E1" s="44"/>
      <c r="F1" s="44"/>
    </row>
    <row r="2" spans="1:6" x14ac:dyDescent="0.25">
      <c r="A2" s="42" t="s">
        <v>8</v>
      </c>
      <c r="B2" s="46">
        <v>44040</v>
      </c>
      <c r="C2" s="44"/>
      <c r="D2" s="44"/>
      <c r="E2" s="44"/>
      <c r="F2" s="44"/>
    </row>
    <row r="3" spans="1:6" x14ac:dyDescent="0.25">
      <c r="A3" s="42" t="s">
        <v>55</v>
      </c>
      <c r="B3" s="46">
        <v>44245</v>
      </c>
      <c r="C3" s="44"/>
      <c r="D3" s="44"/>
      <c r="E3" s="44"/>
      <c r="F3" s="44"/>
    </row>
    <row r="4" spans="1:6" x14ac:dyDescent="0.25">
      <c r="A4" s="42" t="s">
        <v>37</v>
      </c>
      <c r="B4" s="46">
        <v>44095</v>
      </c>
      <c r="C4" s="44"/>
      <c r="D4" s="44"/>
      <c r="E4" s="44"/>
      <c r="F4" s="44"/>
    </row>
    <row r="5" spans="1:6" x14ac:dyDescent="0.25">
      <c r="A5" s="42" t="s">
        <v>9</v>
      </c>
      <c r="B5" s="46">
        <v>44040</v>
      </c>
      <c r="C5" s="44"/>
      <c r="D5" s="44"/>
      <c r="E5" s="44"/>
      <c r="F5" s="44"/>
    </row>
    <row r="6" spans="1:6" x14ac:dyDescent="0.25">
      <c r="A6" s="42" t="s">
        <v>7</v>
      </c>
      <c r="B6" s="46">
        <v>44004</v>
      </c>
      <c r="C6" s="44"/>
      <c r="D6" s="44"/>
      <c r="E6" s="44"/>
      <c r="F6" s="44"/>
    </row>
    <row r="7" spans="1:6" x14ac:dyDescent="0.25">
      <c r="A7" s="42" t="s">
        <v>38</v>
      </c>
      <c r="B7" s="46">
        <v>44095</v>
      </c>
      <c r="C7" s="44"/>
      <c r="D7" s="44"/>
      <c r="E7" s="44"/>
      <c r="F7" s="44"/>
    </row>
    <row r="8" spans="1:6" x14ac:dyDescent="0.25">
      <c r="A8" s="42" t="s">
        <v>36</v>
      </c>
      <c r="B8" s="46">
        <v>43542</v>
      </c>
      <c r="C8" s="43"/>
      <c r="D8" s="44"/>
      <c r="E8" s="44"/>
      <c r="F8" s="44"/>
    </row>
    <row r="9" spans="1:6" x14ac:dyDescent="0.25">
      <c r="A9" s="42" t="s">
        <v>36</v>
      </c>
      <c r="B9" s="46">
        <v>44217</v>
      </c>
      <c r="C9" s="45"/>
      <c r="D9" s="44"/>
      <c r="E9" s="44"/>
      <c r="F9" s="44"/>
    </row>
    <row r="10" spans="1:6" x14ac:dyDescent="0.25">
      <c r="A10" s="42" t="s">
        <v>39</v>
      </c>
      <c r="B10" s="46">
        <v>44095</v>
      </c>
      <c r="C10" s="44"/>
      <c r="D10" s="44"/>
      <c r="E10" s="44"/>
      <c r="F10" s="44"/>
    </row>
    <row r="11" spans="1:6" x14ac:dyDescent="0.25">
      <c r="A11" s="42" t="s">
        <v>16</v>
      </c>
      <c r="B11" s="46">
        <v>42993</v>
      </c>
      <c r="C11" s="43"/>
      <c r="D11" s="43"/>
      <c r="E11" s="43"/>
      <c r="F11" s="44"/>
    </row>
    <row r="12" spans="1:6" x14ac:dyDescent="0.25">
      <c r="A12" s="42" t="s">
        <v>16</v>
      </c>
      <c r="B12" s="46">
        <v>43150</v>
      </c>
      <c r="C12" s="45"/>
      <c r="D12" s="45"/>
      <c r="E12" s="45"/>
      <c r="F12" s="44"/>
    </row>
    <row r="13" spans="1:6" x14ac:dyDescent="0.25">
      <c r="A13" s="42" t="s">
        <v>16</v>
      </c>
      <c r="B13" s="46">
        <v>43273</v>
      </c>
      <c r="C13" s="45"/>
      <c r="D13" s="45"/>
      <c r="E13" s="45"/>
      <c r="F13" s="44"/>
    </row>
    <row r="14" spans="1:6" x14ac:dyDescent="0.25">
      <c r="A14" s="42" t="s">
        <v>16</v>
      </c>
      <c r="B14" s="46">
        <v>44180</v>
      </c>
      <c r="C14" s="45"/>
      <c r="D14" s="45"/>
      <c r="E14" s="45"/>
      <c r="F14" s="44"/>
    </row>
    <row r="15" spans="1:6" x14ac:dyDescent="0.25">
      <c r="A15" s="42" t="s">
        <v>57</v>
      </c>
      <c r="B15" s="46">
        <v>44245</v>
      </c>
      <c r="C15" s="44"/>
      <c r="D15" s="44"/>
      <c r="E15" s="44"/>
      <c r="F15" s="44"/>
    </row>
    <row r="16" spans="1:6" x14ac:dyDescent="0.25">
      <c r="A16" s="42" t="s">
        <v>58</v>
      </c>
      <c r="B16" s="46">
        <v>44245</v>
      </c>
      <c r="C16" s="44"/>
      <c r="D16" s="44"/>
      <c r="E16" s="44"/>
      <c r="F16" s="44"/>
    </row>
    <row r="17" spans="1:6" x14ac:dyDescent="0.25">
      <c r="A17" s="42" t="s">
        <v>17</v>
      </c>
      <c r="B17" s="46">
        <v>43122</v>
      </c>
      <c r="C17" s="43"/>
      <c r="D17" s="43"/>
      <c r="E17" s="44"/>
      <c r="F17" s="44"/>
    </row>
    <row r="18" spans="1:6" x14ac:dyDescent="0.25">
      <c r="A18" s="42" t="s">
        <v>17</v>
      </c>
      <c r="B18" s="46">
        <v>43178</v>
      </c>
      <c r="C18" s="43"/>
      <c r="D18" s="45"/>
      <c r="E18" s="44"/>
      <c r="F18" s="44"/>
    </row>
    <row r="19" spans="1:6" x14ac:dyDescent="0.25">
      <c r="A19" s="42" t="s">
        <v>17</v>
      </c>
      <c r="B19" s="46">
        <v>43490</v>
      </c>
      <c r="C19" s="43"/>
      <c r="D19" s="45"/>
      <c r="E19" s="44"/>
      <c r="F19" s="44"/>
    </row>
    <row r="20" spans="1:6" x14ac:dyDescent="0.25">
      <c r="A20" s="42" t="s">
        <v>4</v>
      </c>
      <c r="B20" s="46">
        <v>44004</v>
      </c>
      <c r="C20" s="43"/>
      <c r="D20" s="44"/>
      <c r="E20" s="44"/>
      <c r="F20" s="44"/>
    </row>
    <row r="21" spans="1:6" x14ac:dyDescent="0.25">
      <c r="A21" s="42" t="s">
        <v>4</v>
      </c>
      <c r="B21" s="46">
        <v>44095</v>
      </c>
      <c r="C21" s="43"/>
      <c r="D21" s="44"/>
      <c r="E21" s="44"/>
      <c r="F21" s="44"/>
    </row>
    <row r="22" spans="1:6" x14ac:dyDescent="0.25">
      <c r="A22" s="42" t="s">
        <v>19</v>
      </c>
      <c r="B22" s="46">
        <v>43236</v>
      </c>
      <c r="C22" s="43"/>
      <c r="D22" s="44"/>
      <c r="E22" s="44"/>
      <c r="F22" s="44"/>
    </row>
    <row r="23" spans="1:6" x14ac:dyDescent="0.25">
      <c r="A23" s="42" t="s">
        <v>19</v>
      </c>
      <c r="B23" s="46">
        <v>43304</v>
      </c>
      <c r="C23" s="45"/>
      <c r="D23" s="44"/>
      <c r="E23" s="44"/>
      <c r="F23" s="44"/>
    </row>
    <row r="24" spans="1:6" x14ac:dyDescent="0.25">
      <c r="A24" s="42" t="s">
        <v>18</v>
      </c>
      <c r="B24" s="46">
        <v>43368</v>
      </c>
      <c r="C24" s="44"/>
      <c r="D24" s="44"/>
      <c r="E24" s="44"/>
      <c r="F24" s="44"/>
    </row>
    <row r="25" spans="1:6" x14ac:dyDescent="0.25">
      <c r="A25" s="42" t="s">
        <v>32</v>
      </c>
      <c r="B25" s="46">
        <v>43490</v>
      </c>
      <c r="C25" s="44"/>
      <c r="D25" s="44"/>
      <c r="E25" s="44"/>
      <c r="F25" s="44"/>
    </row>
    <row r="26" spans="1:6" x14ac:dyDescent="0.25">
      <c r="A26" s="42" t="s">
        <v>20</v>
      </c>
      <c r="B26" s="46">
        <v>43368</v>
      </c>
      <c r="C26" s="44"/>
      <c r="D26" s="44"/>
      <c r="E26" s="44"/>
      <c r="F26" s="44"/>
    </row>
    <row r="27" spans="1:6" x14ac:dyDescent="0.25">
      <c r="A27" s="42" t="s">
        <v>14</v>
      </c>
      <c r="B27" s="46">
        <v>42993</v>
      </c>
      <c r="C27" s="43"/>
      <c r="D27" s="43"/>
      <c r="E27" s="44"/>
      <c r="F27" s="44"/>
    </row>
    <row r="28" spans="1:6" x14ac:dyDescent="0.25">
      <c r="A28" s="42" t="s">
        <v>14</v>
      </c>
      <c r="B28" s="46">
        <v>43150</v>
      </c>
      <c r="C28" s="43"/>
      <c r="D28" s="43"/>
      <c r="E28" s="44"/>
      <c r="F28" s="44"/>
    </row>
    <row r="29" spans="1:6" x14ac:dyDescent="0.25">
      <c r="A29" s="42" t="s">
        <v>14</v>
      </c>
      <c r="B29" s="46">
        <v>44071</v>
      </c>
      <c r="C29" s="43"/>
      <c r="D29" s="43"/>
      <c r="E29" s="44"/>
      <c r="F29" s="44"/>
    </row>
    <row r="30" spans="1:6" x14ac:dyDescent="0.25">
      <c r="A30" s="42" t="s">
        <v>21</v>
      </c>
      <c r="B30" s="46">
        <v>43077</v>
      </c>
      <c r="C30" s="43"/>
      <c r="D30" s="43"/>
      <c r="E30" s="44"/>
      <c r="F30" s="44"/>
    </row>
    <row r="31" spans="1:6" x14ac:dyDescent="0.25">
      <c r="A31" s="42" t="s">
        <v>21</v>
      </c>
      <c r="B31" s="46">
        <v>43178</v>
      </c>
      <c r="C31" s="43"/>
      <c r="D31" s="43"/>
      <c r="E31" s="44"/>
      <c r="F31" s="44"/>
    </row>
    <row r="32" spans="1:6" x14ac:dyDescent="0.25">
      <c r="A32" s="42" t="s">
        <v>21</v>
      </c>
      <c r="B32" s="46">
        <v>43304</v>
      </c>
      <c r="C32" s="43"/>
      <c r="D32" s="43"/>
      <c r="E32" s="44"/>
      <c r="F32" s="44"/>
    </row>
    <row r="33" spans="1:6" x14ac:dyDescent="0.25">
      <c r="A33" s="42" t="s">
        <v>10</v>
      </c>
      <c r="B33" s="46">
        <v>43150</v>
      </c>
      <c r="C33" s="43"/>
      <c r="D33" s="43"/>
      <c r="E33" s="43"/>
      <c r="F33" s="44"/>
    </row>
    <row r="34" spans="1:6" x14ac:dyDescent="0.25">
      <c r="A34" s="42" t="s">
        <v>10</v>
      </c>
      <c r="B34" s="46">
        <v>43304</v>
      </c>
      <c r="C34" s="45"/>
      <c r="D34" s="45"/>
      <c r="E34" s="45"/>
      <c r="F34" s="44"/>
    </row>
    <row r="35" spans="1:6" x14ac:dyDescent="0.25">
      <c r="A35" s="42" t="s">
        <v>10</v>
      </c>
      <c r="B35" s="46">
        <v>44040</v>
      </c>
      <c r="C35" s="45"/>
      <c r="D35" s="45"/>
      <c r="E35" s="45"/>
      <c r="F35" s="44"/>
    </row>
    <row r="36" spans="1:6" x14ac:dyDescent="0.25">
      <c r="A36" s="42" t="s">
        <v>10</v>
      </c>
      <c r="B36" s="46">
        <v>44180</v>
      </c>
      <c r="C36" s="45"/>
      <c r="D36" s="45"/>
      <c r="E36" s="45"/>
      <c r="F36" s="44"/>
    </row>
    <row r="37" spans="1:6" x14ac:dyDescent="0.25">
      <c r="A37" s="42" t="s">
        <v>5</v>
      </c>
      <c r="B37" s="46">
        <v>44004</v>
      </c>
      <c r="C37" s="44"/>
      <c r="D37" s="44"/>
      <c r="E37" s="44"/>
      <c r="F37" s="44"/>
    </row>
    <row r="38" spans="1:6" x14ac:dyDescent="0.25">
      <c r="A38" s="42" t="s">
        <v>40</v>
      </c>
      <c r="B38" s="46">
        <v>44095</v>
      </c>
      <c r="C38" s="44"/>
      <c r="D38" s="44"/>
      <c r="E38" s="44"/>
      <c r="F38" s="44"/>
    </row>
    <row r="39" spans="1:6" x14ac:dyDescent="0.25">
      <c r="A39" s="42" t="s">
        <v>22</v>
      </c>
      <c r="B39" s="46">
        <v>43368</v>
      </c>
      <c r="C39" s="44"/>
      <c r="D39" s="44"/>
      <c r="E39" s="44"/>
      <c r="F39" s="44"/>
    </row>
    <row r="40" spans="1:6" x14ac:dyDescent="0.25">
      <c r="A40" s="42" t="s">
        <v>45</v>
      </c>
      <c r="B40" s="46">
        <v>44130</v>
      </c>
      <c r="C40" s="44"/>
      <c r="D40" s="44"/>
      <c r="E40" s="44"/>
      <c r="F40" s="44"/>
    </row>
    <row r="41" spans="1:6" x14ac:dyDescent="0.25">
      <c r="A41" s="42" t="s">
        <v>41</v>
      </c>
      <c r="B41" s="46">
        <v>44095</v>
      </c>
      <c r="C41" s="44"/>
      <c r="D41" s="44"/>
      <c r="E41" s="44"/>
      <c r="F41" s="44"/>
    </row>
    <row r="42" spans="1:6" x14ac:dyDescent="0.25">
      <c r="A42" s="42" t="s">
        <v>15</v>
      </c>
      <c r="B42" s="46">
        <v>44071</v>
      </c>
      <c r="C42" s="44"/>
      <c r="D42" s="44"/>
      <c r="E42" s="44"/>
      <c r="F42" s="44"/>
    </row>
    <row r="43" spans="1:6" x14ac:dyDescent="0.25">
      <c r="A43" s="42" t="s">
        <v>11</v>
      </c>
      <c r="B43" s="46">
        <v>43368</v>
      </c>
      <c r="C43" s="43"/>
      <c r="D43" s="44"/>
      <c r="E43" s="44"/>
      <c r="F43" s="44"/>
    </row>
    <row r="44" spans="1:6" x14ac:dyDescent="0.25">
      <c r="A44" s="42" t="s">
        <v>11</v>
      </c>
      <c r="B44" s="46">
        <v>44040</v>
      </c>
      <c r="C44" s="43"/>
      <c r="D44" s="44"/>
      <c r="E44" s="44"/>
      <c r="F44" s="44"/>
    </row>
    <row r="45" spans="1:6" x14ac:dyDescent="0.25">
      <c r="A45" s="42" t="s">
        <v>23</v>
      </c>
      <c r="B45" s="46">
        <v>43150</v>
      </c>
      <c r="C45" s="43"/>
      <c r="D45" s="44"/>
      <c r="E45" s="44"/>
      <c r="F45" s="44"/>
    </row>
    <row r="46" spans="1:6" x14ac:dyDescent="0.25">
      <c r="A46" s="42" t="s">
        <v>23</v>
      </c>
      <c r="B46" s="46">
        <v>43368</v>
      </c>
      <c r="C46" s="45"/>
      <c r="D46" s="44"/>
      <c r="E46" s="44"/>
      <c r="F46" s="44"/>
    </row>
    <row r="47" spans="1:6" x14ac:dyDescent="0.25">
      <c r="A47" s="42" t="s">
        <v>53</v>
      </c>
      <c r="B47" s="46">
        <v>44217</v>
      </c>
      <c r="C47" s="44"/>
      <c r="D47" s="44"/>
      <c r="E47" s="44"/>
      <c r="F47" s="44"/>
    </row>
    <row r="48" spans="1:6" x14ac:dyDescent="0.25">
      <c r="A48" s="42" t="s">
        <v>0</v>
      </c>
      <c r="B48" s="46">
        <v>43150</v>
      </c>
      <c r="C48" s="43"/>
      <c r="D48" s="43"/>
      <c r="E48" s="43"/>
      <c r="F48" s="44"/>
    </row>
    <row r="49" spans="1:6" x14ac:dyDescent="0.25">
      <c r="A49" s="42" t="s">
        <v>0</v>
      </c>
      <c r="B49" s="46">
        <v>43236</v>
      </c>
      <c r="C49" s="45"/>
      <c r="D49" s="45"/>
      <c r="E49" s="45"/>
      <c r="F49" s="44"/>
    </row>
    <row r="50" spans="1:6" x14ac:dyDescent="0.25">
      <c r="A50" s="42" t="s">
        <v>0</v>
      </c>
      <c r="B50" s="46">
        <v>43725</v>
      </c>
      <c r="C50" s="45"/>
      <c r="D50" s="45"/>
      <c r="E50" s="45"/>
      <c r="F50" s="44"/>
    </row>
    <row r="51" spans="1:6" x14ac:dyDescent="0.25">
      <c r="A51" s="42" t="s">
        <v>0</v>
      </c>
      <c r="B51" s="46">
        <v>44004</v>
      </c>
      <c r="C51" s="45"/>
      <c r="D51" s="45"/>
      <c r="E51" s="45"/>
      <c r="F51" s="44"/>
    </row>
    <row r="52" spans="1:6" x14ac:dyDescent="0.25">
      <c r="A52" s="42" t="s">
        <v>42</v>
      </c>
      <c r="B52" s="46">
        <v>44095</v>
      </c>
      <c r="C52" s="44"/>
      <c r="D52" s="44"/>
      <c r="E52" s="44"/>
      <c r="F52" s="44"/>
    </row>
    <row r="53" spans="1:6" x14ac:dyDescent="0.25">
      <c r="A53" s="42" t="s">
        <v>24</v>
      </c>
      <c r="B53" s="46">
        <v>43273</v>
      </c>
      <c r="C53" s="44"/>
      <c r="D53" s="44"/>
      <c r="E53" s="44"/>
      <c r="F53" s="44"/>
    </row>
    <row r="54" spans="1:6" x14ac:dyDescent="0.25">
      <c r="A54" s="42" t="s">
        <v>50</v>
      </c>
      <c r="B54" s="46">
        <v>44180</v>
      </c>
      <c r="C54" s="44"/>
      <c r="D54" s="44"/>
      <c r="E54" s="44"/>
      <c r="F54" s="44"/>
    </row>
    <row r="55" spans="1:6" x14ac:dyDescent="0.25">
      <c r="A55" s="42" t="s">
        <v>34</v>
      </c>
      <c r="B55" s="46">
        <v>43490</v>
      </c>
      <c r="C55" s="44"/>
      <c r="D55" s="44"/>
      <c r="E55" s="44"/>
      <c r="F55" s="44"/>
    </row>
    <row r="56" spans="1:6" x14ac:dyDescent="0.25">
      <c r="A56" s="42" t="s">
        <v>35</v>
      </c>
      <c r="B56" s="46">
        <v>43177</v>
      </c>
      <c r="C56" s="43"/>
      <c r="D56" s="44"/>
      <c r="E56" s="44"/>
      <c r="F56" s="44"/>
    </row>
    <row r="57" spans="1:6" x14ac:dyDescent="0.25">
      <c r="A57" s="42" t="s">
        <v>35</v>
      </c>
      <c r="B57" s="46">
        <v>44159</v>
      </c>
      <c r="C57" s="45"/>
      <c r="D57" s="44"/>
      <c r="E57" s="44"/>
      <c r="F57" s="44"/>
    </row>
    <row r="58" spans="1:6" x14ac:dyDescent="0.25">
      <c r="A58" s="42" t="s">
        <v>6</v>
      </c>
      <c r="B58" s="46">
        <v>44004</v>
      </c>
      <c r="C58" s="44"/>
      <c r="D58" s="44"/>
      <c r="E58" s="44"/>
      <c r="F58" s="44"/>
    </row>
    <row r="59" spans="1:6" x14ac:dyDescent="0.25">
      <c r="A59" s="42" t="s">
        <v>33</v>
      </c>
      <c r="B59" s="46">
        <v>43490</v>
      </c>
      <c r="C59" s="43"/>
      <c r="D59" s="44"/>
      <c r="E59" s="44"/>
      <c r="F59" s="44"/>
    </row>
    <row r="60" spans="1:6" x14ac:dyDescent="0.25">
      <c r="A60" s="42" t="s">
        <v>33</v>
      </c>
      <c r="B60" s="46">
        <v>44095</v>
      </c>
      <c r="C60" s="43"/>
      <c r="D60" s="44"/>
      <c r="E60" s="44"/>
      <c r="F60" s="44"/>
    </row>
    <row r="61" spans="1:6" x14ac:dyDescent="0.25">
      <c r="A61" s="42" t="s">
        <v>43</v>
      </c>
      <c r="B61" s="46">
        <v>44095</v>
      </c>
      <c r="C61" s="43"/>
      <c r="D61" s="44"/>
      <c r="E61" s="44"/>
      <c r="F61" s="44"/>
    </row>
    <row r="62" spans="1:6" x14ac:dyDescent="0.25">
      <c r="A62" s="42" t="s">
        <v>43</v>
      </c>
      <c r="B62" s="46">
        <v>44159</v>
      </c>
      <c r="C62" s="45"/>
      <c r="D62" s="44"/>
      <c r="E62" s="44"/>
      <c r="F62" s="44"/>
    </row>
    <row r="63" spans="1:6" x14ac:dyDescent="0.25">
      <c r="A63" s="42" t="s">
        <v>59</v>
      </c>
      <c r="B63" s="46">
        <v>44245</v>
      </c>
      <c r="C63" s="44"/>
      <c r="D63" s="44"/>
      <c r="E63" s="44"/>
      <c r="F63" s="44"/>
    </row>
    <row r="64" spans="1:6" x14ac:dyDescent="0.25">
      <c r="A64" s="42" t="s">
        <v>25</v>
      </c>
      <c r="B64" s="46">
        <v>43104</v>
      </c>
      <c r="C64" s="43"/>
      <c r="D64" s="43"/>
      <c r="E64" s="43"/>
      <c r="F64" s="43"/>
    </row>
    <row r="65" spans="1:6" x14ac:dyDescent="0.25">
      <c r="A65" s="42" t="s">
        <v>25</v>
      </c>
      <c r="B65" s="46">
        <v>43273</v>
      </c>
      <c r="C65" s="45"/>
      <c r="D65" s="45"/>
      <c r="E65" s="45"/>
      <c r="F65" s="45"/>
    </row>
    <row r="66" spans="1:6" x14ac:dyDescent="0.25">
      <c r="A66" s="42" t="s">
        <v>25</v>
      </c>
      <c r="B66" s="46">
        <v>43368</v>
      </c>
      <c r="C66" s="45"/>
      <c r="D66" s="45"/>
      <c r="E66" s="45"/>
      <c r="F66" s="45"/>
    </row>
    <row r="67" spans="1:6" x14ac:dyDescent="0.25">
      <c r="A67" s="42" t="s">
        <v>25</v>
      </c>
      <c r="B67" s="46">
        <v>43725</v>
      </c>
      <c r="C67" s="45"/>
      <c r="D67" s="45"/>
      <c r="E67" s="45"/>
      <c r="F67" s="45"/>
    </row>
    <row r="68" spans="1:6" x14ac:dyDescent="0.25">
      <c r="A68" s="42" t="s">
        <v>25</v>
      </c>
      <c r="B68" s="46">
        <v>44130</v>
      </c>
      <c r="C68" s="45"/>
      <c r="D68" s="45"/>
      <c r="E68" s="45"/>
      <c r="F68" s="45"/>
    </row>
    <row r="69" spans="1:6" x14ac:dyDescent="0.25">
      <c r="A69" s="42" t="s">
        <v>12</v>
      </c>
      <c r="B69" s="46">
        <v>44130</v>
      </c>
      <c r="C69" s="44"/>
      <c r="D69" s="44"/>
      <c r="E69" s="44"/>
      <c r="F69" s="44"/>
    </row>
    <row r="70" spans="1:6" x14ac:dyDescent="0.25">
      <c r="A70" s="42" t="s">
        <v>44</v>
      </c>
      <c r="B70" s="46">
        <v>44095</v>
      </c>
      <c r="C70" s="44"/>
      <c r="D70" s="44"/>
      <c r="E70" s="44"/>
      <c r="F70" s="44"/>
    </row>
    <row r="71" spans="1:6" x14ac:dyDescent="0.25">
      <c r="A71" s="42" t="s">
        <v>26</v>
      </c>
      <c r="B71" s="46">
        <v>43150</v>
      </c>
      <c r="C71" s="44"/>
      <c r="D71" s="44"/>
      <c r="E71" s="44"/>
      <c r="F71" s="44"/>
    </row>
    <row r="72" spans="1:6" x14ac:dyDescent="0.25">
      <c r="A72" s="42" t="s">
        <v>52</v>
      </c>
      <c r="B72" s="46">
        <v>44217</v>
      </c>
      <c r="C72" s="44"/>
      <c r="D72" s="44"/>
      <c r="E72" s="44"/>
      <c r="F72" s="44"/>
    </row>
    <row r="73" spans="1:6" x14ac:dyDescent="0.25">
      <c r="A73" s="42" t="s">
        <v>51</v>
      </c>
      <c r="B73" s="46">
        <v>43891</v>
      </c>
      <c r="C73" s="44"/>
      <c r="D73" s="44"/>
      <c r="E73" s="44"/>
      <c r="F73" s="44"/>
    </row>
    <row r="74" spans="1:6" x14ac:dyDescent="0.25">
      <c r="A74" s="42" t="s">
        <v>1</v>
      </c>
      <c r="B74" s="46">
        <v>43178</v>
      </c>
      <c r="C74" s="43"/>
      <c r="D74" s="43"/>
      <c r="E74" s="43"/>
      <c r="F74" s="44"/>
    </row>
    <row r="75" spans="1:6" x14ac:dyDescent="0.25">
      <c r="A75" s="42" t="s">
        <v>1</v>
      </c>
      <c r="B75" s="46">
        <v>43236</v>
      </c>
      <c r="C75" s="45"/>
      <c r="D75" s="45"/>
      <c r="E75" s="45"/>
      <c r="F75" s="44"/>
    </row>
    <row r="76" spans="1:6" x14ac:dyDescent="0.25">
      <c r="A76" s="42" t="s">
        <v>1</v>
      </c>
      <c r="B76" s="46">
        <v>44004</v>
      </c>
      <c r="C76" s="45"/>
      <c r="D76" s="45"/>
      <c r="E76" s="45"/>
      <c r="F76" s="44"/>
    </row>
    <row r="77" spans="1:6" x14ac:dyDescent="0.25">
      <c r="A77" s="42" t="s">
        <v>1</v>
      </c>
      <c r="B77" s="46">
        <v>44180</v>
      </c>
      <c r="C77" s="45"/>
      <c r="D77" s="45"/>
      <c r="E77" s="45"/>
      <c r="F77" s="44"/>
    </row>
    <row r="78" spans="1:6" x14ac:dyDescent="0.25">
      <c r="A78" s="42" t="s">
        <v>27</v>
      </c>
      <c r="B78" s="46">
        <v>43273</v>
      </c>
      <c r="C78" s="44"/>
      <c r="D78" s="44"/>
      <c r="E78" s="44"/>
      <c r="F78" s="44"/>
    </row>
    <row r="79" spans="1:6" x14ac:dyDescent="0.25">
      <c r="A79" s="42" t="s">
        <v>28</v>
      </c>
      <c r="B79" s="46">
        <v>43153</v>
      </c>
      <c r="C79" s="44"/>
      <c r="D79" s="44"/>
      <c r="E79" s="44"/>
      <c r="F79" s="44"/>
    </row>
    <row r="80" spans="1:6" x14ac:dyDescent="0.25">
      <c r="A80" s="42" t="s">
        <v>29</v>
      </c>
      <c r="B80" s="46">
        <v>43056</v>
      </c>
      <c r="C80" s="43"/>
      <c r="D80" s="43"/>
      <c r="E80" s="43"/>
      <c r="F80" s="44"/>
    </row>
    <row r="81" spans="1:6" x14ac:dyDescent="0.25">
      <c r="A81" s="42" t="s">
        <v>29</v>
      </c>
      <c r="B81" s="46">
        <v>43178</v>
      </c>
      <c r="C81" s="43"/>
      <c r="D81" s="45"/>
      <c r="E81" s="45"/>
      <c r="F81" s="44"/>
    </row>
    <row r="82" spans="1:6" x14ac:dyDescent="0.25">
      <c r="A82" s="42" t="s">
        <v>29</v>
      </c>
      <c r="B82" s="46">
        <v>43236</v>
      </c>
      <c r="C82" s="43"/>
      <c r="D82" s="45"/>
      <c r="E82" s="45"/>
      <c r="F82" s="44"/>
    </row>
    <row r="83" spans="1:6" x14ac:dyDescent="0.25">
      <c r="A83" s="42" t="s">
        <v>29</v>
      </c>
      <c r="B83" s="46">
        <v>44159</v>
      </c>
      <c r="C83" s="43"/>
      <c r="D83" s="45"/>
      <c r="E83" s="45"/>
      <c r="F83" s="44"/>
    </row>
    <row r="84" spans="1:6" x14ac:dyDescent="0.25">
      <c r="A84" s="42" t="s">
        <v>31</v>
      </c>
      <c r="B84" s="46">
        <v>43273</v>
      </c>
      <c r="C84" s="43"/>
      <c r="D84" s="44"/>
      <c r="E84" s="44"/>
      <c r="F84" s="44"/>
    </row>
    <row r="85" spans="1:6" x14ac:dyDescent="0.25">
      <c r="A85" s="42" t="s">
        <v>31</v>
      </c>
      <c r="B85" s="46">
        <v>43722</v>
      </c>
      <c r="C85" s="43"/>
      <c r="D85" s="44"/>
      <c r="E85" s="44"/>
      <c r="F85" s="44"/>
    </row>
    <row r="86" spans="1:6" x14ac:dyDescent="0.25">
      <c r="A86" s="42" t="s">
        <v>30</v>
      </c>
      <c r="B86" s="46">
        <v>43178</v>
      </c>
      <c r="C86" s="43"/>
      <c r="D86" s="43"/>
      <c r="E86" s="43"/>
      <c r="F86" s="44"/>
    </row>
    <row r="87" spans="1:6" x14ac:dyDescent="0.25">
      <c r="A87" s="42" t="s">
        <v>30</v>
      </c>
      <c r="B87" s="46">
        <v>43236</v>
      </c>
      <c r="C87" s="43"/>
      <c r="D87" s="43"/>
      <c r="E87" s="43"/>
      <c r="F87" s="44"/>
    </row>
    <row r="88" spans="1:6" x14ac:dyDescent="0.25">
      <c r="A88" s="42" t="s">
        <v>30</v>
      </c>
      <c r="B88" s="46">
        <v>43725</v>
      </c>
      <c r="C88" s="43"/>
      <c r="D88" s="43"/>
      <c r="E88" s="43"/>
      <c r="F88" s="44"/>
    </row>
    <row r="89" spans="1:6" x14ac:dyDescent="0.25">
      <c r="A89" s="42" t="s">
        <v>30</v>
      </c>
      <c r="B89" s="46">
        <v>44159</v>
      </c>
      <c r="C89" s="43"/>
      <c r="D89" s="43"/>
      <c r="E89" s="43"/>
      <c r="F89" s="44"/>
    </row>
    <row r="90" spans="1:6" x14ac:dyDescent="0.25">
      <c r="A90" s="42" t="s">
        <v>2</v>
      </c>
      <c r="B90" s="46">
        <v>43080</v>
      </c>
      <c r="C90" s="43"/>
      <c r="D90" s="43"/>
      <c r="E90" s="43"/>
      <c r="F90" s="43"/>
    </row>
    <row r="91" spans="1:6" x14ac:dyDescent="0.25">
      <c r="A91" s="42" t="s">
        <v>2</v>
      </c>
      <c r="B91" s="46">
        <v>43178</v>
      </c>
      <c r="C91" s="45"/>
      <c r="D91" s="45"/>
      <c r="E91" s="45"/>
      <c r="F91" s="45"/>
    </row>
    <row r="92" spans="1:6" x14ac:dyDescent="0.25">
      <c r="A92" s="42" t="s">
        <v>2</v>
      </c>
      <c r="B92" s="46">
        <v>43304</v>
      </c>
      <c r="C92" s="45"/>
      <c r="D92" s="45"/>
      <c r="E92" s="45"/>
      <c r="F92" s="45"/>
    </row>
    <row r="93" spans="1:6" x14ac:dyDescent="0.25">
      <c r="A93" s="42" t="s">
        <v>2</v>
      </c>
      <c r="B93" s="46">
        <v>44004</v>
      </c>
      <c r="C93" s="45"/>
      <c r="D93" s="45"/>
      <c r="E93" s="45"/>
      <c r="F93" s="45"/>
    </row>
    <row r="94" spans="1:6" x14ac:dyDescent="0.25">
      <c r="A94" s="42" t="s">
        <v>2</v>
      </c>
      <c r="B94" s="46">
        <v>44071</v>
      </c>
      <c r="C94" s="45"/>
      <c r="D94" s="45"/>
      <c r="E94" s="45"/>
      <c r="F94" s="45"/>
    </row>
    <row r="95" spans="1:6" x14ac:dyDescent="0.25">
      <c r="A95" s="42" t="s">
        <v>60</v>
      </c>
      <c r="B95" s="46">
        <v>44245</v>
      </c>
      <c r="C95" s="44"/>
      <c r="D95" s="44"/>
      <c r="E95" s="44"/>
      <c r="F95" s="44"/>
    </row>
    <row r="96" spans="1:6" x14ac:dyDescent="0.25">
      <c r="A96" s="42" t="s">
        <v>46</v>
      </c>
      <c r="B96" s="46">
        <v>44130</v>
      </c>
      <c r="C96" s="44"/>
      <c r="D96" s="44"/>
      <c r="E96" s="44"/>
      <c r="F96" s="4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F9BA0E2AC634AB6EB7128965F24CF" ma:contentTypeVersion="2" ma:contentTypeDescription="Create a new document." ma:contentTypeScope="" ma:versionID="4044bf3bab6a7cdf0f8b83e49b8673fe">
  <xsd:schema xmlns:xsd="http://www.w3.org/2001/XMLSchema" xmlns:xs="http://www.w3.org/2001/XMLSchema" xmlns:p="http://schemas.microsoft.com/office/2006/metadata/properties" xmlns:ns2="0e49d7c5-0214-447a-9604-53fb9d9a2620" targetNamespace="http://schemas.microsoft.com/office/2006/metadata/properties" ma:root="true" ma:fieldsID="5fbebea1b132b27556e1a14b1e101601" ns2:_="">
    <xsd:import namespace="0e49d7c5-0214-447a-9604-53fb9d9a2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d7c5-0214-447a-9604-53fb9d9a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68CCB-6235-465B-8A9B-AEA03AC1D2FE}"/>
</file>

<file path=customXml/itemProps2.xml><?xml version="1.0" encoding="utf-8"?>
<ds:datastoreItem xmlns:ds="http://schemas.openxmlformats.org/officeDocument/2006/customXml" ds:itemID="{0E203174-B9CE-4B1C-B078-D69DFB98CCA5}"/>
</file>

<file path=customXml/itemProps3.xml><?xml version="1.0" encoding="utf-8"?>
<ds:datastoreItem xmlns:ds="http://schemas.openxmlformats.org/officeDocument/2006/customXml" ds:itemID="{501CC2B8-09E0-47E1-8FD9-978E0CFC1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Brown</dc:creator>
  <cp:lastModifiedBy>Sascha Llewellyn</cp:lastModifiedBy>
  <dcterms:created xsi:type="dcterms:W3CDTF">2018-03-21T20:28:48Z</dcterms:created>
  <dcterms:modified xsi:type="dcterms:W3CDTF">2022-04-21T21:40:27Z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0x010100DF5F9BA0E2AC634AB6EB7128965F24CF</vt:lpwstr>
  </property>
</Properties>
</file>