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Documents - MacBook Pro/Рашит/Университеты/Итмо/ITMO/3 Курс/ЦК/"/>
    </mc:Choice>
  </mc:AlternateContent>
  <xr:revisionPtr revIDLastSave="0" documentId="8_{CDD80750-6373-A64F-8E69-090DD8A0AC57}" xr6:coauthVersionLast="47" xr6:coauthVersionMax="47" xr10:uidLastSave="{00000000-0000-0000-0000-000000000000}"/>
  <bookViews>
    <workbookView xWindow="0" yWindow="0" windowWidth="28800" windowHeight="18000" activeTab="2" xr2:uid="{8E8F44E4-121E-474B-BC26-AE97C1584DCC}"/>
  </bookViews>
  <sheets>
    <sheet name="Лист1" sheetId="1" r:id="rId1"/>
    <sheet name="Лист2" sheetId="2" r:id="rId2"/>
    <sheet name="Лист6" sheetId="6" r:id="rId3"/>
    <sheet name="Лист2 (2)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6" l="1"/>
  <c r="N22" i="6"/>
  <c r="N25" i="6"/>
  <c r="N24" i="6"/>
  <c r="O24" i="6"/>
  <c r="O21" i="6"/>
  <c r="N21" i="6"/>
  <c r="N20" i="6"/>
  <c r="N10" i="6"/>
  <c r="N11" i="6"/>
  <c r="N12" i="6"/>
  <c r="N13" i="6"/>
  <c r="N14" i="6"/>
  <c r="N15" i="6"/>
  <c r="N16" i="6"/>
  <c r="N17" i="6"/>
  <c r="N18" i="6"/>
  <c r="N19" i="6"/>
  <c r="N9" i="6"/>
  <c r="N8" i="6"/>
  <c r="B8" i="6"/>
  <c r="C8" i="6"/>
  <c r="D8" i="6"/>
  <c r="E8" i="6"/>
  <c r="F8" i="6"/>
  <c r="G8" i="6"/>
  <c r="H8" i="6"/>
  <c r="I8" i="6"/>
  <c r="J8" i="6"/>
  <c r="K8" i="6"/>
  <c r="L8" i="6"/>
  <c r="M8" i="6"/>
  <c r="A8" i="6"/>
  <c r="N7" i="6"/>
  <c r="M7" i="6"/>
  <c r="C7" i="6"/>
  <c r="D7" i="6"/>
  <c r="E7" i="6"/>
  <c r="F7" i="6"/>
  <c r="G7" i="6"/>
  <c r="H7" i="6"/>
  <c r="I7" i="6"/>
  <c r="J7" i="6"/>
  <c r="K7" i="6"/>
  <c r="L7" i="6"/>
  <c r="B7" i="6"/>
  <c r="B3" i="6"/>
  <c r="T55" i="2"/>
  <c r="T54" i="2"/>
  <c r="T43" i="2"/>
  <c r="N43" i="2"/>
  <c r="P11" i="2"/>
  <c r="T53" i="2"/>
  <c r="T49" i="2"/>
  <c r="T50" i="2"/>
  <c r="T51" i="2"/>
  <c r="T52" i="2"/>
  <c r="T48" i="2"/>
  <c r="U48" i="2"/>
  <c r="T47" i="2"/>
  <c r="T46" i="2"/>
  <c r="T45" i="2"/>
  <c r="T44" i="2"/>
  <c r="N44" i="2"/>
  <c r="K44" i="2"/>
  <c r="L44" i="2"/>
  <c r="M44" i="2"/>
  <c r="J44" i="2"/>
  <c r="S43" i="2"/>
  <c r="O43" i="2"/>
  <c r="P43" i="2"/>
  <c r="Q43" i="2"/>
  <c r="R43" i="2"/>
  <c r="O41" i="2"/>
  <c r="P41" i="2"/>
  <c r="Q41" i="2"/>
  <c r="R41" i="2"/>
  <c r="S41" i="2"/>
  <c r="N41" i="2"/>
  <c r="M43" i="2"/>
  <c r="L43" i="2"/>
  <c r="K43" i="2"/>
  <c r="L22" i="2"/>
  <c r="N5" i="2"/>
  <c r="O5" i="2"/>
  <c r="M5" i="2"/>
  <c r="L21" i="2"/>
  <c r="L20" i="2"/>
  <c r="L4" i="2"/>
  <c r="M6" i="2" s="1"/>
  <c r="R27" i="2"/>
  <c r="R26" i="2"/>
  <c r="L23" i="5"/>
  <c r="D18" i="5"/>
  <c r="F17" i="5"/>
  <c r="D17" i="5"/>
  <c r="F16" i="5"/>
  <c r="D16" i="5"/>
  <c r="O5" i="5"/>
  <c r="O6" i="5" s="1"/>
  <c r="N5" i="5"/>
  <c r="N6" i="5" s="1"/>
  <c r="M5" i="5"/>
  <c r="M6" i="5" s="1"/>
  <c r="P6" i="5" s="1"/>
  <c r="P7" i="5" s="1"/>
  <c r="F5" i="5"/>
  <c r="E5" i="5"/>
  <c r="D5" i="5"/>
  <c r="C5" i="5"/>
  <c r="L4" i="5"/>
  <c r="B4" i="5"/>
  <c r="F6" i="5" s="1"/>
  <c r="F5" i="2"/>
  <c r="E5" i="2"/>
  <c r="D5" i="2"/>
  <c r="C5" i="2"/>
  <c r="B4" i="2"/>
  <c r="F6" i="2" s="1"/>
  <c r="R13" i="1"/>
  <c r="P13" i="1"/>
  <c r="Q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C2" i="1"/>
  <c r="D2" i="1"/>
  <c r="D7" i="1" s="1"/>
  <c r="E2" i="1"/>
  <c r="E7" i="1" s="1"/>
  <c r="F2" i="1"/>
  <c r="G2" i="1"/>
  <c r="H2" i="1"/>
  <c r="I2" i="1"/>
  <c r="B2" i="1"/>
  <c r="C7" i="1"/>
  <c r="F7" i="1"/>
  <c r="G7" i="1"/>
  <c r="H7" i="1"/>
  <c r="I7" i="1"/>
  <c r="B7" i="1"/>
  <c r="C6" i="1"/>
  <c r="D6" i="1"/>
  <c r="E6" i="1"/>
  <c r="F6" i="1"/>
  <c r="G6" i="1"/>
  <c r="H6" i="1"/>
  <c r="I6" i="1"/>
  <c r="B6" i="1"/>
  <c r="L23" i="2" l="1"/>
  <c r="F19" i="2"/>
  <c r="F18" i="2"/>
  <c r="D18" i="2"/>
  <c r="D16" i="2"/>
  <c r="F16" i="2"/>
  <c r="F17" i="2"/>
  <c r="D17" i="2"/>
  <c r="G21" i="5"/>
  <c r="P12" i="5"/>
  <c r="Q12" i="5"/>
  <c r="P10" i="5"/>
  <c r="C6" i="5"/>
  <c r="D6" i="5"/>
  <c r="E6" i="5"/>
  <c r="P8" i="5"/>
  <c r="P9" i="5"/>
  <c r="N6" i="2"/>
  <c r="O6" i="2"/>
  <c r="C6" i="2"/>
  <c r="D6" i="2"/>
  <c r="E6" i="2"/>
  <c r="J6" i="1"/>
  <c r="J7" i="1"/>
  <c r="P6" i="2" l="1"/>
  <c r="P10" i="2" s="1"/>
  <c r="G21" i="2"/>
  <c r="P26" i="2" s="1"/>
  <c r="P11" i="5"/>
  <c r="G6" i="5"/>
  <c r="G6" i="2"/>
  <c r="S26" i="2" l="1"/>
  <c r="P31" i="2"/>
  <c r="P32" i="2"/>
  <c r="P28" i="2"/>
  <c r="P29" i="2"/>
  <c r="P30" i="2"/>
  <c r="P27" i="2"/>
  <c r="S27" i="2" s="1"/>
  <c r="P33" i="2" s="1"/>
  <c r="P9" i="2"/>
  <c r="P7" i="2"/>
  <c r="P8" i="2"/>
  <c r="Q13" i="5"/>
  <c r="Q14" i="5" s="1"/>
  <c r="P13" i="5"/>
  <c r="P14" i="5" s="1"/>
  <c r="P13" i="2" l="1"/>
  <c r="P34" i="2"/>
  <c r="P36" i="2"/>
  <c r="P35" i="2"/>
  <c r="P37" i="2" s="1"/>
  <c r="P38" i="2" s="1"/>
  <c r="P12" i="2"/>
  <c r="Q12" i="2"/>
  <c r="Q11" i="2" l="1"/>
  <c r="Q13" i="2" s="1"/>
  <c r="Q14" i="2" s="1"/>
  <c r="P14" i="2"/>
</calcChain>
</file>

<file path=xl/sharedStrings.xml><?xml version="1.0" encoding="utf-8"?>
<sst xmlns="http://schemas.openxmlformats.org/spreadsheetml/2006/main" count="88" uniqueCount="32">
  <si>
    <t>x=</t>
  </si>
  <si>
    <t>t=</t>
  </si>
  <si>
    <t>n=</t>
  </si>
  <si>
    <t>m=</t>
  </si>
  <si>
    <t>ню</t>
  </si>
  <si>
    <t>лямбда</t>
  </si>
  <si>
    <t>ро</t>
  </si>
  <si>
    <t>ро 0</t>
  </si>
  <si>
    <t xml:space="preserve">вероятность занятости </t>
  </si>
  <si>
    <t>ро 1</t>
  </si>
  <si>
    <t>n</t>
  </si>
  <si>
    <t>ро 2</t>
  </si>
  <si>
    <t>ро 3</t>
  </si>
  <si>
    <t>k</t>
  </si>
  <si>
    <t>абс пропусная способность</t>
  </si>
  <si>
    <t>среднее время заявки в очереди</t>
  </si>
  <si>
    <t>заявки стоящие в очереди</t>
  </si>
  <si>
    <t>m</t>
  </si>
  <si>
    <t>ро 4</t>
  </si>
  <si>
    <t>ро 5</t>
  </si>
  <si>
    <t>ро 6</t>
  </si>
  <si>
    <t>m-k</t>
  </si>
  <si>
    <t>k зан</t>
  </si>
  <si>
    <t>Абсолютная пропускная способность</t>
  </si>
  <si>
    <t>k общее</t>
  </si>
  <si>
    <t>ро 7</t>
  </si>
  <si>
    <t>ро 8</t>
  </si>
  <si>
    <t>ро 9</t>
  </si>
  <si>
    <t>L оч</t>
  </si>
  <si>
    <t>потеря</t>
  </si>
  <si>
    <t>Lоч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</si>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</sst>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46C1-03B5-3449-9CF9-6EAD8FF2029F}">
  <dimension ref="A1:R13"/>
  <sheetViews>
    <sheetView zoomScale="134" workbookViewId="0">
      <selection activeCell="B5" sqref="B5"/>
    </sheetView>
  </sheetViews>
  <sheetFormatPr baseColWidth="10" defaultRowHeight="16" x14ac:dyDescent="0.2"/>
  <cols>
    <col min="2" max="9" width="11" bestFit="1" customWidth="1"/>
    <col min="10" max="10" width="13" bestFit="1" customWidth="1"/>
    <col min="11" max="16" width="11" bestFit="1" customWidth="1"/>
    <col min="17" max="17" width="13" bestFit="1" customWidth="1"/>
    <col min="18" max="18" width="12.33203125" bestFit="1" customWidth="1"/>
  </cols>
  <sheetData>
    <row r="1" spans="1:18" x14ac:dyDescent="0.2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1:18" x14ac:dyDescent="0.2">
      <c r="A2" t="s">
        <v>0</v>
      </c>
      <c r="B2">
        <f>COS(2*PI()*1000*B1/8000)+0.5*COS(2*PI()*2000*B1/8000+3*PI()/4)</f>
        <v>0.64644660940672627</v>
      </c>
      <c r="C2">
        <f t="shared" ref="C2:I2" si="0">COS(2*PI()*1000*C1/8000)+0.5*COS(2*PI()*2000*C1/8000+3*PI()/4)</f>
        <v>0.35355339059327373</v>
      </c>
      <c r="D2">
        <f t="shared" si="0"/>
        <v>0.35355339059327373</v>
      </c>
      <c r="E2">
        <f t="shared" si="0"/>
        <v>-0.35355339059327362</v>
      </c>
      <c r="F2">
        <f t="shared" si="0"/>
        <v>-1.3535533905932733</v>
      </c>
      <c r="G2">
        <f t="shared" si="0"/>
        <v>-1.0606601717798221</v>
      </c>
      <c r="H2">
        <f t="shared" si="0"/>
        <v>0.35355339059327312</v>
      </c>
      <c r="I2">
        <f t="shared" si="0"/>
        <v>1.060660171779821</v>
      </c>
    </row>
    <row r="4" spans="1:18" x14ac:dyDescent="0.2">
      <c r="A4" t="s">
        <v>3</v>
      </c>
      <c r="B4">
        <v>6</v>
      </c>
    </row>
    <row r="5" spans="1:18" x14ac:dyDescent="0.2">
      <c r="A5" t="s">
        <v>2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</row>
    <row r="6" spans="1:18" x14ac:dyDescent="0.2">
      <c r="B6" s="1">
        <f>B2*COS(2*PI()*B1*$B$4/8)</f>
        <v>0.64644660940672627</v>
      </c>
      <c r="C6" s="1">
        <f t="shared" ref="C6:I6" si="1">C2*COS(2*PI()*C1*$B$4/8)</f>
        <v>-6.494670421766199E-17</v>
      </c>
      <c r="D6" s="1">
        <f t="shared" si="1"/>
        <v>-0.35355339059327373</v>
      </c>
      <c r="E6" s="1">
        <f t="shared" si="1"/>
        <v>-1.9484011265298592E-16</v>
      </c>
      <c r="F6" s="1">
        <f t="shared" si="1"/>
        <v>-1.3535533905932733</v>
      </c>
      <c r="G6" s="1">
        <f t="shared" si="1"/>
        <v>2.8583115136854621E-15</v>
      </c>
      <c r="H6" s="1">
        <f t="shared" si="1"/>
        <v>-0.35355339059327312</v>
      </c>
      <c r="I6" s="1">
        <f t="shared" si="1"/>
        <v>-5.2023016184962801E-16</v>
      </c>
      <c r="J6" s="1">
        <f>SUM(B6:I6)</f>
        <v>-1.4142135623730916</v>
      </c>
    </row>
    <row r="7" spans="1:18" x14ac:dyDescent="0.2">
      <c r="B7" s="1">
        <f>-SIN(2*PI()*B5*$B$4/8)*B2</f>
        <v>0</v>
      </c>
      <c r="C7" s="1">
        <f t="shared" ref="C7:I7" si="2">-SIN(2*PI()*C5*$B$4/8)*C2</f>
        <v>0.35355339059327373</v>
      </c>
      <c r="D7" s="1">
        <f t="shared" si="2"/>
        <v>-1.2989340843532398E-16</v>
      </c>
      <c r="E7" s="1">
        <f t="shared" si="2"/>
        <v>0.35355339059327362</v>
      </c>
      <c r="F7" s="1">
        <f t="shared" si="2"/>
        <v>-9.9457489635905944E-16</v>
      </c>
      <c r="G7" s="1">
        <f t="shared" si="2"/>
        <v>-1.0606601717798221</v>
      </c>
      <c r="H7" s="1">
        <f t="shared" si="2"/>
        <v>-3.896802253059713E-16</v>
      </c>
      <c r="I7" s="1">
        <f t="shared" si="2"/>
        <v>-1.060660171779821</v>
      </c>
      <c r="J7" s="1">
        <f>SUM(B7:I7)</f>
        <v>-1.4142135623730971</v>
      </c>
    </row>
    <row r="12" spans="1:18" x14ac:dyDescent="0.2"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</row>
    <row r="13" spans="1:18" x14ac:dyDescent="0.2">
      <c r="B13">
        <f>SIN(2*PI()*B12*13/15)</f>
        <v>0</v>
      </c>
      <c r="C13">
        <f t="shared" ref="C13:O13" si="3">SIN(2*PI()*C12*13/15)</f>
        <v>-0.74314482547739402</v>
      </c>
      <c r="D13">
        <f t="shared" si="3"/>
        <v>-0.9945218953682734</v>
      </c>
      <c r="E13">
        <f t="shared" si="3"/>
        <v>-0.58778525229247258</v>
      </c>
      <c r="F13">
        <f t="shared" si="3"/>
        <v>0.20791169081775784</v>
      </c>
      <c r="G13">
        <f t="shared" si="3"/>
        <v>0.86602540378444037</v>
      </c>
      <c r="H13">
        <f t="shared" si="3"/>
        <v>0.9510565162951532</v>
      </c>
      <c r="I13">
        <f t="shared" si="3"/>
        <v>0.40673664307580104</v>
      </c>
      <c r="J13">
        <f t="shared" si="3"/>
        <v>-0.40673664307579743</v>
      </c>
      <c r="K13">
        <f t="shared" si="3"/>
        <v>-0.9510565162951542</v>
      </c>
      <c r="L13">
        <f t="shared" si="3"/>
        <v>-0.86602540378443527</v>
      </c>
      <c r="M13">
        <f t="shared" si="3"/>
        <v>-0.2079116908177478</v>
      </c>
      <c r="N13">
        <f t="shared" si="3"/>
        <v>0.58778525229247514</v>
      </c>
      <c r="O13">
        <f t="shared" si="3"/>
        <v>0.9945218953682734</v>
      </c>
      <c r="P13">
        <f>SIN(2*PI()*P12*13/15)</f>
        <v>0.74314482547739535</v>
      </c>
      <c r="Q13">
        <f t="shared" ref="Q13" si="4">SIN(2*PI()*Q12*13/15)</f>
        <v>-1.028950903538412E-14</v>
      </c>
      <c r="R13">
        <f>SUM(B13:Q13)</f>
        <v>1.1803929154656495E-14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2177-1E04-3B4D-AE01-9A7737E12407}">
  <dimension ref="A1:U55"/>
  <sheetViews>
    <sheetView topLeftCell="D19" zoomScale="92" zoomScaleNormal="116" workbookViewId="0">
      <selection activeCell="T55" sqref="T55"/>
    </sheetView>
  </sheetViews>
  <sheetFormatPr baseColWidth="10" defaultRowHeight="16" x14ac:dyDescent="0.2"/>
  <cols>
    <col min="3" max="3" width="16.33203125" customWidth="1"/>
  </cols>
  <sheetData>
    <row r="1" spans="1:17" x14ac:dyDescent="0.2">
      <c r="A1" t="s">
        <v>4</v>
      </c>
      <c r="B1">
        <v>2</v>
      </c>
      <c r="K1" t="s">
        <v>4</v>
      </c>
      <c r="L1" s="1">
        <v>0.33333333333333331</v>
      </c>
    </row>
    <row r="2" spans="1:17" x14ac:dyDescent="0.2">
      <c r="A2" t="s">
        <v>5</v>
      </c>
      <c r="B2">
        <v>0.5</v>
      </c>
      <c r="K2" t="s">
        <v>5</v>
      </c>
      <c r="L2" s="1">
        <v>0.125</v>
      </c>
    </row>
    <row r="3" spans="1:17" x14ac:dyDescent="0.2">
      <c r="K3" t="s">
        <v>10</v>
      </c>
      <c r="L3">
        <v>3</v>
      </c>
    </row>
    <row r="4" spans="1:17" x14ac:dyDescent="0.2">
      <c r="A4" t="s">
        <v>6</v>
      </c>
      <c r="B4">
        <f>B2/B1</f>
        <v>0.25</v>
      </c>
      <c r="K4" t="s">
        <v>6</v>
      </c>
      <c r="L4">
        <f>L2/L1</f>
        <v>0.375</v>
      </c>
    </row>
    <row r="5" spans="1:17" x14ac:dyDescent="0.2">
      <c r="C5">
        <f>4</f>
        <v>4</v>
      </c>
      <c r="D5">
        <f>4*3</f>
        <v>12</v>
      </c>
      <c r="E5">
        <f>4*3*2</f>
        <v>24</v>
      </c>
      <c r="F5">
        <f>4*3*2</f>
        <v>24</v>
      </c>
      <c r="M5">
        <f>3</f>
        <v>3</v>
      </c>
      <c r="N5">
        <f>3*2</f>
        <v>6</v>
      </c>
      <c r="O5">
        <f>3*2</f>
        <v>6</v>
      </c>
    </row>
    <row r="6" spans="1:17" x14ac:dyDescent="0.2">
      <c r="A6" t="s">
        <v>7</v>
      </c>
      <c r="B6">
        <v>1</v>
      </c>
      <c r="C6">
        <f>B4*C5</f>
        <v>1</v>
      </c>
      <c r="D6">
        <f>D5*POWER(B4,2)</f>
        <v>0.75</v>
      </c>
      <c r="E6">
        <f>E5*POWER(B4,3)</f>
        <v>0.375</v>
      </c>
      <c r="F6">
        <f>F5*POWER(B4,4)</f>
        <v>9.375E-2</v>
      </c>
      <c r="G6" s="2">
        <f>POWER(SUM(B6:F6),-1)</f>
        <v>0.31067961165048541</v>
      </c>
      <c r="K6" t="s">
        <v>7</v>
      </c>
      <c r="L6">
        <v>1</v>
      </c>
      <c r="M6">
        <f>L4*M5</f>
        <v>1.125</v>
      </c>
      <c r="N6">
        <f>N5*POWER(L4,2)</f>
        <v>0.84375</v>
      </c>
      <c r="O6">
        <f>O5*POWER(L4,3)</f>
        <v>0.31640625</v>
      </c>
      <c r="P6" s="2">
        <f>POWER(SUM(L6:O6),-1)</f>
        <v>0.30439952437574314</v>
      </c>
      <c r="Q6" s="2">
        <v>0</v>
      </c>
    </row>
    <row r="7" spans="1:17" x14ac:dyDescent="0.2">
      <c r="K7" t="s">
        <v>8</v>
      </c>
      <c r="P7" s="2">
        <f>1-P6</f>
        <v>0.69560047562425686</v>
      </c>
      <c r="Q7" s="2"/>
    </row>
    <row r="8" spans="1:17" x14ac:dyDescent="0.2">
      <c r="K8" t="s">
        <v>9</v>
      </c>
      <c r="P8" s="2">
        <f>(FACT($L$3)/(FACT($L$3-Q8)))*POWER($L$4,Q8)*$P$6</f>
        <v>0.342449464922711</v>
      </c>
      <c r="Q8" s="2">
        <v>1</v>
      </c>
    </row>
    <row r="9" spans="1:17" x14ac:dyDescent="0.2">
      <c r="K9" t="s">
        <v>11</v>
      </c>
      <c r="P9" s="2">
        <f t="shared" ref="P9:P10" si="0">(FACT($L$3)/(FACT($L$3-Q9)))*POWER($L$4,Q9)*$P$6</f>
        <v>0.25683709869203325</v>
      </c>
      <c r="Q9" s="2">
        <v>2</v>
      </c>
    </row>
    <row r="10" spans="1:17" x14ac:dyDescent="0.2">
      <c r="K10" t="s">
        <v>12</v>
      </c>
      <c r="P10" s="2">
        <f t="shared" si="0"/>
        <v>9.6313912009512476E-2</v>
      </c>
      <c r="Q10" s="2">
        <v>3</v>
      </c>
    </row>
    <row r="11" spans="1:17" x14ac:dyDescent="0.2">
      <c r="K11" t="s">
        <v>13</v>
      </c>
      <c r="P11" s="2">
        <f>P8*Q8+P9*Q9+P10*Q10</f>
        <v>1.145065398335315</v>
      </c>
      <c r="Q11" s="2">
        <f>P11*2</f>
        <v>2.2901307966706299</v>
      </c>
    </row>
    <row r="12" spans="1:17" x14ac:dyDescent="0.2">
      <c r="K12" t="s">
        <v>14</v>
      </c>
      <c r="P12" s="2">
        <f>P7*L1</f>
        <v>0.2318668252080856</v>
      </c>
      <c r="Q12" s="2">
        <f>P7*2*L1</f>
        <v>0.46373365041617121</v>
      </c>
    </row>
    <row r="13" spans="1:17" x14ac:dyDescent="0.2">
      <c r="K13" t="s">
        <v>16</v>
      </c>
      <c r="P13" s="2">
        <f>P11-P7</f>
        <v>0.44946492271105809</v>
      </c>
      <c r="Q13" s="2">
        <f>Q11-P7</f>
        <v>1.594530321046373</v>
      </c>
    </row>
    <row r="14" spans="1:17" x14ac:dyDescent="0.2">
      <c r="K14" t="s">
        <v>15</v>
      </c>
      <c r="P14" s="2">
        <f>P13/P12</f>
        <v>1.9384615384615378</v>
      </c>
      <c r="Q14" s="2">
        <f>Q13/Q12</f>
        <v>3.4384615384615378</v>
      </c>
    </row>
    <row r="15" spans="1:17" x14ac:dyDescent="0.2">
      <c r="C15" t="s">
        <v>17</v>
      </c>
      <c r="E15" t="s">
        <v>10</v>
      </c>
    </row>
    <row r="16" spans="1:17" x14ac:dyDescent="0.2">
      <c r="C16">
        <v>0</v>
      </c>
      <c r="D16">
        <f>(FACT($L$22)*POWER($L$23,C16)/(FACT($L$22-C16)*FACT(C16)))</f>
        <v>1</v>
      </c>
      <c r="E16">
        <v>3</v>
      </c>
      <c r="F16">
        <f>(FACT($L$22)*POWER($L$23,E16)/(FACT($L$22-E16)*FACT($L$24)*POWER($L$24,E16-$L$24)))</f>
        <v>1.58203125</v>
      </c>
    </row>
    <row r="17" spans="3:19" x14ac:dyDescent="0.2">
      <c r="C17">
        <v>1</v>
      </c>
      <c r="D17">
        <f t="shared" ref="D17:D18" si="1">(FACT($L$22)*POWER($L$23,C17)/(FACT($L$22-C17)*FACT(C17)))</f>
        <v>2.25</v>
      </c>
      <c r="E17">
        <v>4</v>
      </c>
      <c r="F17">
        <f t="shared" ref="F17:F19" si="2">(FACT($L$22)*POWER($L$23,E17)/(FACT($L$22-E17)*FACT($L$24)*POWER($L$24,E17-$L$24)))</f>
        <v>0.889892578125</v>
      </c>
    </row>
    <row r="18" spans="3:19" x14ac:dyDescent="0.2">
      <c r="C18">
        <v>2</v>
      </c>
      <c r="D18">
        <f>(FACT($L$22)*POWER($L$23,C18)/(FACT($L$22-C18)*FACT(C18)))</f>
        <v>2.109375</v>
      </c>
      <c r="E18">
        <v>5</v>
      </c>
      <c r="F18">
        <f t="shared" si="2"/>
        <v>0.333709716796875</v>
      </c>
    </row>
    <row r="19" spans="3:19" x14ac:dyDescent="0.2">
      <c r="E19">
        <v>6</v>
      </c>
      <c r="F19">
        <f t="shared" si="2"/>
        <v>6.2570571899414062E-2</v>
      </c>
    </row>
    <row r="20" spans="3:19" x14ac:dyDescent="0.2">
      <c r="K20" t="s">
        <v>4</v>
      </c>
      <c r="L20" s="1">
        <f>L1</f>
        <v>0.33333333333333331</v>
      </c>
    </row>
    <row r="21" spans="3:19" x14ac:dyDescent="0.2">
      <c r="G21" s="2">
        <f>POWER(SUM(D16:D20,F16:F20),-1)</f>
        <v>0.12154243499834594</v>
      </c>
      <c r="K21" t="s">
        <v>5</v>
      </c>
      <c r="L21" s="1">
        <f>L2</f>
        <v>0.125</v>
      </c>
    </row>
    <row r="22" spans="3:19" x14ac:dyDescent="0.2">
      <c r="K22" t="s">
        <v>10</v>
      </c>
      <c r="L22">
        <f>L3*2</f>
        <v>6</v>
      </c>
    </row>
    <row r="23" spans="3:19" x14ac:dyDescent="0.2">
      <c r="K23" t="s">
        <v>6</v>
      </c>
      <c r="L23">
        <f>L21/L20</f>
        <v>0.375</v>
      </c>
    </row>
    <row r="24" spans="3:19" x14ac:dyDescent="0.2">
      <c r="K24" t="s">
        <v>17</v>
      </c>
      <c r="L24">
        <v>2</v>
      </c>
    </row>
    <row r="25" spans="3:19" x14ac:dyDescent="0.2">
      <c r="Q25" t="s">
        <v>13</v>
      </c>
      <c r="R25" t="s">
        <v>21</v>
      </c>
    </row>
    <row r="26" spans="3:19" x14ac:dyDescent="0.2">
      <c r="K26" t="s">
        <v>7</v>
      </c>
      <c r="L26" s="2"/>
      <c r="P26" s="2">
        <f>G21</f>
        <v>0.12154243499834594</v>
      </c>
      <c r="Q26">
        <v>0</v>
      </c>
      <c r="R26">
        <f>2-Q26</f>
        <v>2</v>
      </c>
      <c r="S26">
        <f>R26*P26</f>
        <v>0.24308486999669188</v>
      </c>
    </row>
    <row r="27" spans="3:19" x14ac:dyDescent="0.2">
      <c r="K27" t="s">
        <v>9</v>
      </c>
      <c r="P27">
        <f>(FACT($L$22)/(FACT($L$22-Q27)*FACT(Q27)))*POWER($L$23,Q27)*$P$26</f>
        <v>0.27347047874627839</v>
      </c>
      <c r="Q27">
        <v>1</v>
      </c>
      <c r="R27">
        <f>2-Q27</f>
        <v>1</v>
      </c>
      <c r="S27">
        <f>R27*P27</f>
        <v>0.27347047874627839</v>
      </c>
    </row>
    <row r="28" spans="3:19" x14ac:dyDescent="0.2">
      <c r="K28" t="s">
        <v>11</v>
      </c>
      <c r="P28">
        <f>(FACT($L$22)/(FACT($L$22-Q28)*FACT(Q28)))*POWER($L$23,Q28)*$P$26</f>
        <v>0.25637857382463597</v>
      </c>
      <c r="Q28">
        <v>2</v>
      </c>
    </row>
    <row r="29" spans="3:19" x14ac:dyDescent="0.2">
      <c r="K29" t="s">
        <v>12</v>
      </c>
      <c r="P29">
        <f>((FACT($L$22)/(FACT($L$22-Q29)))/(FACT($L$24)*POWER($L$24,Q29-$L$24)))*POWER($L$23,Q29)*$P$26</f>
        <v>0.19228393036847696</v>
      </c>
      <c r="Q29">
        <v>3</v>
      </c>
    </row>
    <row r="30" spans="3:19" x14ac:dyDescent="0.2">
      <c r="K30" t="s">
        <v>18</v>
      </c>
      <c r="P30">
        <f>((FACT($L$22)/(FACT($L$22-Q30)))/(FACT($L$24)*POWER($L$24,Q30-$L$24)))*POWER($L$23,Q30)*$P$26</f>
        <v>0.1081597108322683</v>
      </c>
      <c r="Q30">
        <v>4</v>
      </c>
    </row>
    <row r="31" spans="3:19" x14ac:dyDescent="0.2">
      <c r="K31" t="s">
        <v>19</v>
      </c>
      <c r="P31">
        <f t="shared" ref="P31" si="3">((FACT($L$22)/(FACT($L$22-Q31)))/(FACT($L$24)*POWER($L$24,Q31-$L$24)))*POWER($L$23,Q31)*$P$26</f>
        <v>4.055989156210061E-2</v>
      </c>
      <c r="Q31">
        <v>5</v>
      </c>
    </row>
    <row r="32" spans="3:19" x14ac:dyDescent="0.2">
      <c r="K32" t="s">
        <v>20</v>
      </c>
      <c r="P32">
        <f>((FACT($L$22)/(FACT($L$22-Q32)))/(FACT($L$24)*POWER($L$24,Q32-$L$24)))*POWER($L$23,Q32)*$P$26</f>
        <v>7.6049796678938648E-3</v>
      </c>
      <c r="Q32">
        <v>6</v>
      </c>
    </row>
    <row r="33" spans="9:21" x14ac:dyDescent="0.2">
      <c r="K33" t="s">
        <v>22</v>
      </c>
      <c r="P33" s="2">
        <f>L24-S26-S27</f>
        <v>1.4834446512570296</v>
      </c>
    </row>
    <row r="34" spans="9:21" x14ac:dyDescent="0.2">
      <c r="K34" t="s">
        <v>24</v>
      </c>
      <c r="P34" s="2">
        <f>L22-P33/L23</f>
        <v>2.044147596647921</v>
      </c>
    </row>
    <row r="35" spans="9:21" x14ac:dyDescent="0.2">
      <c r="K35" t="s">
        <v>16</v>
      </c>
      <c r="P35" s="2">
        <f>L22-P33*(1+1/L23)</f>
        <v>0.56070294539089183</v>
      </c>
    </row>
    <row r="36" spans="9:21" x14ac:dyDescent="0.2">
      <c r="K36" t="s">
        <v>23</v>
      </c>
      <c r="P36" s="2">
        <f>P33*L20</f>
        <v>0.49448155041900987</v>
      </c>
    </row>
    <row r="37" spans="9:21" x14ac:dyDescent="0.2">
      <c r="K37" t="s">
        <v>15</v>
      </c>
      <c r="P37" s="2">
        <f>P35/P36</f>
        <v>1.133920860982109</v>
      </c>
    </row>
    <row r="38" spans="9:21" x14ac:dyDescent="0.2">
      <c r="P38" s="2">
        <f>P14-P37</f>
        <v>0.80454067747942881</v>
      </c>
    </row>
    <row r="40" spans="9:21" x14ac:dyDescent="0.2">
      <c r="K40" t="s">
        <v>6</v>
      </c>
      <c r="L40">
        <v>0.75</v>
      </c>
    </row>
    <row r="41" spans="9:21" x14ac:dyDescent="0.2">
      <c r="N41">
        <f>N42-3</f>
        <v>1</v>
      </c>
      <c r="O41">
        <f t="shared" ref="O41:S41" si="4">O42-3</f>
        <v>2</v>
      </c>
      <c r="P41">
        <f t="shared" si="4"/>
        <v>3</v>
      </c>
      <c r="Q41">
        <f t="shared" si="4"/>
        <v>4</v>
      </c>
      <c r="R41">
        <f t="shared" si="4"/>
        <v>5</v>
      </c>
      <c r="S41">
        <f t="shared" si="4"/>
        <v>6</v>
      </c>
    </row>
    <row r="42" spans="9:21" x14ac:dyDescent="0.2">
      <c r="J42">
        <v>0</v>
      </c>
      <c r="K42">
        <v>1</v>
      </c>
      <c r="L42">
        <v>2</v>
      </c>
      <c r="M42">
        <v>3</v>
      </c>
      <c r="N42">
        <v>4</v>
      </c>
      <c r="O42">
        <v>5</v>
      </c>
      <c r="P42">
        <v>6</v>
      </c>
      <c r="Q42">
        <v>7</v>
      </c>
      <c r="R42">
        <v>8</v>
      </c>
      <c r="S42">
        <v>9</v>
      </c>
    </row>
    <row r="43" spans="9:21" x14ac:dyDescent="0.2">
      <c r="I43" t="s">
        <v>7</v>
      </c>
      <c r="J43">
        <v>1</v>
      </c>
      <c r="K43">
        <f>L40</f>
        <v>0.75</v>
      </c>
      <c r="L43">
        <f>POWER($L$40,L42)/FACT(L42)</f>
        <v>0.28125</v>
      </c>
      <c r="M43">
        <f>POWER($L$40,M42)/FACT(M42)</f>
        <v>7.03125E-2</v>
      </c>
      <c r="N43">
        <f>POWER($L$40,N42)/(FACT($M$42)*POWER($M$42,N41))</f>
        <v>1.7578125E-2</v>
      </c>
      <c r="O43">
        <f t="shared" ref="O43:S43" si="5">POWER($L$40,O42)/(FACT($M$42)*POWER($M$42,O41))</f>
        <v>4.39453125E-3</v>
      </c>
      <c r="P43">
        <f t="shared" si="5"/>
        <v>1.0986328125E-3</v>
      </c>
      <c r="Q43">
        <f t="shared" si="5"/>
        <v>2.74658203125E-4</v>
      </c>
      <c r="R43">
        <f t="shared" si="5"/>
        <v>6.866455078125E-5</v>
      </c>
      <c r="S43">
        <f t="shared" si="5"/>
        <v>1.71661376953125E-5</v>
      </c>
      <c r="T43" s="2">
        <f>POWER(SUM(J43:S43),-1)</f>
        <v>0.47058950246340348</v>
      </c>
    </row>
    <row r="44" spans="9:21" x14ac:dyDescent="0.2">
      <c r="I44" t="s">
        <v>7</v>
      </c>
      <c r="J44">
        <f>POWER($L$40,J42)/FACT(J42)</f>
        <v>1</v>
      </c>
      <c r="K44">
        <f t="shared" ref="K44:M44" si="6">POWER($L$40,K42)/FACT(K42)</f>
        <v>0.75</v>
      </c>
      <c r="L44">
        <f t="shared" si="6"/>
        <v>0.28125</v>
      </c>
      <c r="M44">
        <f t="shared" si="6"/>
        <v>7.03125E-2</v>
      </c>
      <c r="N44">
        <f>(POWER(L40,N42)/((3-L40)*FACT(3)))*(1-POWER(L40/3,6))</f>
        <v>2.3431777954101562E-2</v>
      </c>
      <c r="T44" s="2">
        <f>POWER(SUM(J44:N44),-1)</f>
        <v>0.47058950246340348</v>
      </c>
    </row>
    <row r="45" spans="9:21" x14ac:dyDescent="0.2">
      <c r="I45" t="s">
        <v>9</v>
      </c>
      <c r="T45">
        <f>(POWER($L$40,U45)/FACT(U45))*T$44</f>
        <v>0.35294212684755261</v>
      </c>
      <c r="U45">
        <v>1</v>
      </c>
    </row>
    <row r="46" spans="9:21" x14ac:dyDescent="0.2">
      <c r="I46" t="s">
        <v>11</v>
      </c>
      <c r="T46">
        <f t="shared" ref="T46:T47" si="7">(POWER($L$40,U46)/FACT(U46))*T$44</f>
        <v>0.13235329756783223</v>
      </c>
      <c r="U46">
        <v>2</v>
      </c>
    </row>
    <row r="47" spans="9:21" x14ac:dyDescent="0.2">
      <c r="I47" t="s">
        <v>12</v>
      </c>
      <c r="T47">
        <f>(POWER($L$40,U47)/FACT(U47))*T$44</f>
        <v>3.3088324391958059E-2</v>
      </c>
      <c r="U47">
        <v>3</v>
      </c>
    </row>
    <row r="48" spans="9:21" x14ac:dyDescent="0.2">
      <c r="I48" t="s">
        <v>18</v>
      </c>
      <c r="T48">
        <f>(POWER($L$40,U48+3)/POWER(3,U48)*FACT(3))*T$44</f>
        <v>0.29779491952762249</v>
      </c>
      <c r="U48">
        <f>1</f>
        <v>1</v>
      </c>
    </row>
    <row r="49" spans="9:21" x14ac:dyDescent="0.2">
      <c r="I49" t="s">
        <v>19</v>
      </c>
      <c r="T49">
        <f t="shared" ref="T49:T53" si="8">(POWER($L$40,U49+3)/POWER(3,U49)*FACT(3))*T$44</f>
        <v>7.4448729881905623E-2</v>
      </c>
      <c r="U49">
        <v>2</v>
      </c>
    </row>
    <row r="50" spans="9:21" x14ac:dyDescent="0.2">
      <c r="I50" t="s">
        <v>20</v>
      </c>
      <c r="T50">
        <f t="shared" si="8"/>
        <v>1.8612182470476406E-2</v>
      </c>
      <c r="U50">
        <v>3</v>
      </c>
    </row>
    <row r="51" spans="9:21" x14ac:dyDescent="0.2">
      <c r="I51" t="s">
        <v>25</v>
      </c>
      <c r="T51">
        <f t="shared" si="8"/>
        <v>4.6530456176191014E-3</v>
      </c>
      <c r="U51">
        <v>4</v>
      </c>
    </row>
    <row r="52" spans="9:21" x14ac:dyDescent="0.2">
      <c r="I52" t="s">
        <v>26</v>
      </c>
      <c r="T52">
        <f t="shared" si="8"/>
        <v>1.1632614044047754E-3</v>
      </c>
      <c r="U52">
        <v>5</v>
      </c>
    </row>
    <row r="53" spans="9:21" x14ac:dyDescent="0.2">
      <c r="I53" t="s">
        <v>27</v>
      </c>
      <c r="T53">
        <f>(POWER($L$40,U53+3)/POWER(3,U53)*FACT(3))*T$44</f>
        <v>2.9081535110119384E-4</v>
      </c>
      <c r="U53">
        <v>6</v>
      </c>
    </row>
    <row r="54" spans="9:21" x14ac:dyDescent="0.2">
      <c r="I54" t="s">
        <v>28</v>
      </c>
      <c r="T54" s="2">
        <f>(POWER(L40,3+1)/(3*FACT(3)))*((1-POWER(L40/3,6)*(6+1-6*L40/3))/POWER(1-L40/3,2))*T44</f>
        <v>1.4686175230610291E-2</v>
      </c>
    </row>
    <row r="55" spans="9:21" x14ac:dyDescent="0.2">
      <c r="T55" s="2">
        <f>T54/0.25</f>
        <v>5.8744700922441162E-2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3BC5-DBC6-CA49-9E7F-4D572F8ED7F2}">
  <dimension ref="A1:O25"/>
  <sheetViews>
    <sheetView tabSelected="1" workbookViewId="0">
      <selection activeCell="J12" sqref="J12"/>
    </sheetView>
  </sheetViews>
  <sheetFormatPr baseColWidth="10" defaultRowHeight="16" x14ac:dyDescent="0.2"/>
  <cols>
    <col min="13" max="13" width="11.1640625" bestFit="1" customWidth="1"/>
    <col min="14" max="14" width="12.1640625" bestFit="1" customWidth="1"/>
  </cols>
  <sheetData>
    <row r="1" spans="1:15" x14ac:dyDescent="0.2">
      <c r="A1" t="s">
        <v>5</v>
      </c>
      <c r="B1">
        <v>5</v>
      </c>
    </row>
    <row r="2" spans="1:15" x14ac:dyDescent="0.2">
      <c r="A2" t="s">
        <v>4</v>
      </c>
      <c r="B2">
        <v>3</v>
      </c>
    </row>
    <row r="3" spans="1:15" x14ac:dyDescent="0.2">
      <c r="A3" t="s">
        <v>6</v>
      </c>
      <c r="B3">
        <f>B1/B2</f>
        <v>1.6666666666666667</v>
      </c>
    </row>
    <row r="4" spans="1:15" x14ac:dyDescent="0.2">
      <c r="B4">
        <v>12</v>
      </c>
    </row>
    <row r="6" spans="1:15" x14ac:dyDescent="0.2">
      <c r="A6">
        <v>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15" x14ac:dyDescent="0.2">
      <c r="A7">
        <v>1</v>
      </c>
      <c r="B7">
        <f>(FACT($B$4)/FACT($B$4-B6))*POWER($B$3,B6)</f>
        <v>20</v>
      </c>
      <c r="C7">
        <f t="shared" ref="C7:M7" si="0">(FACT($B$4)/FACT($B$4-C6))*POWER($B$3,C6)</f>
        <v>366.66666666666669</v>
      </c>
      <c r="D7">
        <f t="shared" si="0"/>
        <v>6111.1111111111122</v>
      </c>
      <c r="E7">
        <f t="shared" si="0"/>
        <v>91666.666666666701</v>
      </c>
      <c r="F7">
        <f t="shared" si="0"/>
        <v>1222222.2222222225</v>
      </c>
      <c r="G7">
        <f t="shared" si="0"/>
        <v>14259259.259259265</v>
      </c>
      <c r="H7">
        <f t="shared" si="0"/>
        <v>142592592.59259266</v>
      </c>
      <c r="I7">
        <f t="shared" si="0"/>
        <v>1188271604.9382725</v>
      </c>
      <c r="J7">
        <f t="shared" si="0"/>
        <v>7921810699.5884829</v>
      </c>
      <c r="K7">
        <f t="shared" si="0"/>
        <v>39609053497.942413</v>
      </c>
      <c r="L7">
        <f t="shared" si="0"/>
        <v>132030178326.47473</v>
      </c>
      <c r="M7">
        <f>(FACT($B$4)/FACT($B$4-M6))*POWER($B$3,M6)</f>
        <v>220050297210.79123</v>
      </c>
      <c r="N7">
        <f>POWER(SUM(A7:M7),-1)</f>
        <v>2.4940281519746059E-12</v>
      </c>
    </row>
    <row r="8" spans="1:15" x14ac:dyDescent="0.2">
      <c r="A8">
        <f>FACT($B$4)*POWER($B$3,A6)/FACT($B$4-A6)</f>
        <v>1</v>
      </c>
      <c r="B8">
        <f t="shared" ref="B8:M8" si="1">FACT($B$4)*POWER($B$3,B6)/FACT($B$4-B6)</f>
        <v>20</v>
      </c>
      <c r="C8">
        <f t="shared" si="1"/>
        <v>366.66666666666674</v>
      </c>
      <c r="D8">
        <f t="shared" si="1"/>
        <v>6111.1111111111122</v>
      </c>
      <c r="E8">
        <f t="shared" si="1"/>
        <v>91666.666666666686</v>
      </c>
      <c r="F8">
        <f t="shared" si="1"/>
        <v>1222222.2222222227</v>
      </c>
      <c r="G8">
        <f t="shared" si="1"/>
        <v>14259259.259259267</v>
      </c>
      <c r="H8">
        <f t="shared" si="1"/>
        <v>142592592.59259266</v>
      </c>
      <c r="I8">
        <f t="shared" si="1"/>
        <v>1188271604.9382722</v>
      </c>
      <c r="J8">
        <f t="shared" si="1"/>
        <v>7921810699.5884829</v>
      </c>
      <c r="K8">
        <f t="shared" si="1"/>
        <v>39609053497.942413</v>
      </c>
      <c r="L8">
        <f t="shared" si="1"/>
        <v>132030178326.47473</v>
      </c>
      <c r="M8">
        <f t="shared" si="1"/>
        <v>220050297210.79123</v>
      </c>
      <c r="N8">
        <f>POWER(SUM(A8:M8),-1)</f>
        <v>2.4940281519746059E-12</v>
      </c>
    </row>
    <row r="9" spans="1:15" x14ac:dyDescent="0.2">
      <c r="M9" t="s">
        <v>9</v>
      </c>
      <c r="N9">
        <f>(FACT(B$4)/FACT(B$4-O9))*B$3*N$8</f>
        <v>4.9880563039492118E-11</v>
      </c>
      <c r="O9">
        <v>1</v>
      </c>
    </row>
    <row r="10" spans="1:15" x14ac:dyDescent="0.2">
      <c r="M10" t="s">
        <v>11</v>
      </c>
      <c r="N10">
        <f t="shared" ref="N10:N20" si="2">(FACT(B$4)/FACT(B$4-O10))*B$3*N$8</f>
        <v>5.4868619343441325E-10</v>
      </c>
      <c r="O10">
        <v>2</v>
      </c>
    </row>
    <row r="11" spans="1:15" x14ac:dyDescent="0.2">
      <c r="N11">
        <f t="shared" si="2"/>
        <v>5.4868619343441333E-9</v>
      </c>
      <c r="O11">
        <v>3</v>
      </c>
    </row>
    <row r="12" spans="1:15" x14ac:dyDescent="0.2">
      <c r="N12">
        <f t="shared" si="2"/>
        <v>4.9381757409097197E-8</v>
      </c>
      <c r="O12">
        <v>4</v>
      </c>
    </row>
    <row r="13" spans="1:15" x14ac:dyDescent="0.2">
      <c r="N13">
        <f t="shared" si="2"/>
        <v>3.9505405927277758E-7</v>
      </c>
      <c r="O13">
        <v>5</v>
      </c>
    </row>
    <row r="14" spans="1:15" x14ac:dyDescent="0.2">
      <c r="N14">
        <f t="shared" si="2"/>
        <v>2.7653784149094428E-6</v>
      </c>
      <c r="O14">
        <v>6</v>
      </c>
    </row>
    <row r="15" spans="1:15" x14ac:dyDescent="0.2">
      <c r="N15">
        <f t="shared" si="2"/>
        <v>1.6592270489456659E-5</v>
      </c>
      <c r="O15">
        <v>7</v>
      </c>
    </row>
    <row r="16" spans="1:15" x14ac:dyDescent="0.2">
      <c r="N16">
        <f t="shared" si="2"/>
        <v>8.2961352447283293E-5</v>
      </c>
      <c r="O16">
        <v>8</v>
      </c>
    </row>
    <row r="17" spans="13:15" x14ac:dyDescent="0.2">
      <c r="N17">
        <f t="shared" si="2"/>
        <v>3.3184540978913317E-4</v>
      </c>
      <c r="O17">
        <v>9</v>
      </c>
    </row>
    <row r="18" spans="13:15" x14ac:dyDescent="0.2">
      <c r="N18">
        <f t="shared" si="2"/>
        <v>9.9553622936739941E-4</v>
      </c>
      <c r="O18">
        <v>10</v>
      </c>
    </row>
    <row r="19" spans="13:15" x14ac:dyDescent="0.2">
      <c r="N19">
        <f t="shared" si="2"/>
        <v>1.9910724587347988E-3</v>
      </c>
      <c r="O19">
        <v>11</v>
      </c>
    </row>
    <row r="20" spans="13:15" x14ac:dyDescent="0.2">
      <c r="N20">
        <f>(FACT(B$4)/FACT(B$4-O20))*B$3*N$8</f>
        <v>1.9910724587347988E-3</v>
      </c>
      <c r="O20">
        <v>12</v>
      </c>
    </row>
    <row r="21" spans="13:15" x14ac:dyDescent="0.2">
      <c r="M21" t="s">
        <v>13</v>
      </c>
      <c r="N21" s="2">
        <f>SUMPRODUCT(N9:N20,O9:O20)</f>
        <v>5.9535256921335239E-2</v>
      </c>
      <c r="O21">
        <f>B4-(1-N7)/B3</f>
        <v>11.400000000001496</v>
      </c>
    </row>
    <row r="22" spans="13:15" x14ac:dyDescent="0.2">
      <c r="M22" t="s">
        <v>29</v>
      </c>
      <c r="N22" s="2">
        <f>O21/B4</f>
        <v>0.95000000000012463</v>
      </c>
    </row>
    <row r="23" spans="13:15" x14ac:dyDescent="0.2">
      <c r="M23" t="s">
        <v>30</v>
      </c>
      <c r="N23">
        <f>B4-(1-N8)*(1+1/B3)</f>
        <v>10.40000000000399</v>
      </c>
    </row>
    <row r="24" spans="13:15" x14ac:dyDescent="0.2">
      <c r="M24" t="s">
        <v>31</v>
      </c>
      <c r="N24">
        <f>(B4-O21)*B1</f>
        <v>2.9999999999925198</v>
      </c>
      <c r="O24">
        <f>(1-N7)*B2</f>
        <v>2.999999999992518</v>
      </c>
    </row>
    <row r="25" spans="13:15" x14ac:dyDescent="0.2">
      <c r="N25" s="2">
        <f>N23/N24</f>
        <v>3.4666666666766406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D033-19C2-8F4D-BC16-CAD505D55EE3}">
  <dimension ref="A1:Q24"/>
  <sheetViews>
    <sheetView zoomScale="101" workbookViewId="0">
      <selection activeCell="E18" sqref="E18:F18"/>
    </sheetView>
  </sheetViews>
  <sheetFormatPr baseColWidth="10" defaultRowHeight="16" x14ac:dyDescent="0.2"/>
  <cols>
    <col min="3" max="3" width="16.33203125" customWidth="1"/>
  </cols>
  <sheetData>
    <row r="1" spans="1:17" x14ac:dyDescent="0.2">
      <c r="A1" t="s">
        <v>4</v>
      </c>
      <c r="B1">
        <v>2</v>
      </c>
      <c r="K1" t="s">
        <v>4</v>
      </c>
      <c r="L1">
        <v>0.5</v>
      </c>
    </row>
    <row r="2" spans="1:17" x14ac:dyDescent="0.2">
      <c r="A2" t="s">
        <v>5</v>
      </c>
      <c r="B2">
        <v>0.5</v>
      </c>
      <c r="K2" t="s">
        <v>5</v>
      </c>
      <c r="L2">
        <v>0.2</v>
      </c>
    </row>
    <row r="3" spans="1:17" x14ac:dyDescent="0.2">
      <c r="K3" t="s">
        <v>10</v>
      </c>
      <c r="L3">
        <v>3</v>
      </c>
    </row>
    <row r="4" spans="1:17" x14ac:dyDescent="0.2">
      <c r="A4" t="s">
        <v>6</v>
      </c>
      <c r="B4">
        <f>B2/B1</f>
        <v>0.25</v>
      </c>
      <c r="K4" t="s">
        <v>6</v>
      </c>
      <c r="L4">
        <f>L2/L1</f>
        <v>0.4</v>
      </c>
    </row>
    <row r="5" spans="1:17" x14ac:dyDescent="0.2">
      <c r="C5">
        <f>4</f>
        <v>4</v>
      </c>
      <c r="D5">
        <f>4*3</f>
        <v>12</v>
      </c>
      <c r="E5">
        <f>4*3*2</f>
        <v>24</v>
      </c>
      <c r="F5">
        <f>4*3*2</f>
        <v>24</v>
      </c>
      <c r="M5">
        <f>3</f>
        <v>3</v>
      </c>
      <c r="N5">
        <f>3*2</f>
        <v>6</v>
      </c>
      <c r="O5">
        <f>3*2</f>
        <v>6</v>
      </c>
    </row>
    <row r="6" spans="1:17" x14ac:dyDescent="0.2">
      <c r="A6" t="s">
        <v>7</v>
      </c>
      <c r="B6">
        <v>1</v>
      </c>
      <c r="C6">
        <f>B4*C5</f>
        <v>1</v>
      </c>
      <c r="D6">
        <f>D5*POWER(B4,2)</f>
        <v>0.75</v>
      </c>
      <c r="E6">
        <f>E5*POWER(B4,3)</f>
        <v>0.375</v>
      </c>
      <c r="F6">
        <f>F5*POWER(B4,4)</f>
        <v>9.375E-2</v>
      </c>
      <c r="G6" s="2">
        <f>POWER(SUM(B6:F6),-1)</f>
        <v>0.31067961165048541</v>
      </c>
      <c r="K6" t="s">
        <v>7</v>
      </c>
      <c r="L6">
        <v>1</v>
      </c>
      <c r="M6">
        <f>L4*M5</f>
        <v>1.2000000000000002</v>
      </c>
      <c r="N6">
        <f>N5*POWER(L4,2)</f>
        <v>0.96000000000000019</v>
      </c>
      <c r="O6">
        <f>O5*POWER(L4,3)</f>
        <v>0.38400000000000012</v>
      </c>
      <c r="P6" s="2">
        <f>POWER(SUM(L6:O6),-1)</f>
        <v>0.28216704288939048</v>
      </c>
      <c r="Q6" s="2">
        <v>0</v>
      </c>
    </row>
    <row r="7" spans="1:17" x14ac:dyDescent="0.2">
      <c r="K7" t="s">
        <v>8</v>
      </c>
      <c r="P7" s="2">
        <f>1-P6</f>
        <v>0.71783295711060946</v>
      </c>
      <c r="Q7" s="2"/>
    </row>
    <row r="8" spans="1:17" x14ac:dyDescent="0.2">
      <c r="K8" t="s">
        <v>9</v>
      </c>
      <c r="P8" s="2">
        <f>(FACT($L$3)/(FACT($L$3-Q8)))*POWER($L$4,Q8)*$P$6</f>
        <v>0.33860045146726864</v>
      </c>
      <c r="Q8" s="2">
        <v>1</v>
      </c>
    </row>
    <row r="9" spans="1:17" x14ac:dyDescent="0.2">
      <c r="K9" t="s">
        <v>11</v>
      </c>
      <c r="P9" s="2">
        <f t="shared" ref="P9:P10" si="0">(FACT($L$3)/(FACT($L$3-Q9)))*POWER($L$4,Q9)*$P$6</f>
        <v>0.27088036117381492</v>
      </c>
      <c r="Q9" s="2">
        <v>2</v>
      </c>
    </row>
    <row r="10" spans="1:17" x14ac:dyDescent="0.2">
      <c r="K10" t="s">
        <v>12</v>
      </c>
      <c r="P10" s="2">
        <f t="shared" si="0"/>
        <v>0.10835214446952598</v>
      </c>
      <c r="Q10" s="2">
        <v>3</v>
      </c>
    </row>
    <row r="11" spans="1:17" x14ac:dyDescent="0.2">
      <c r="K11" t="s">
        <v>13</v>
      </c>
      <c r="P11" s="2">
        <f>P8*Q8+P9*Q9+P10*Q10</f>
        <v>1.2054176072234764</v>
      </c>
      <c r="Q11" s="2"/>
    </row>
    <row r="12" spans="1:17" x14ac:dyDescent="0.2">
      <c r="K12" t="s">
        <v>14</v>
      </c>
      <c r="P12" s="2">
        <f>P7*L1</f>
        <v>0.35891647855530473</v>
      </c>
      <c r="Q12" s="2">
        <f>P7*2*L1</f>
        <v>0.71783295711060946</v>
      </c>
    </row>
    <row r="13" spans="1:17" x14ac:dyDescent="0.2">
      <c r="K13" t="s">
        <v>16</v>
      </c>
      <c r="P13" s="2">
        <f>P11-P7</f>
        <v>0.48758465011286689</v>
      </c>
      <c r="Q13" s="2">
        <f>P11-P7</f>
        <v>0.48758465011286689</v>
      </c>
    </row>
    <row r="14" spans="1:17" x14ac:dyDescent="0.2">
      <c r="K14" t="s">
        <v>15</v>
      </c>
      <c r="P14" s="2">
        <f>P13/P12</f>
        <v>1.358490566037736</v>
      </c>
      <c r="Q14" s="2">
        <f>Q13/Q12</f>
        <v>0.679245283018868</v>
      </c>
    </row>
    <row r="15" spans="1:17" x14ac:dyDescent="0.2">
      <c r="C15" t="s">
        <v>17</v>
      </c>
      <c r="E15" t="s">
        <v>10</v>
      </c>
    </row>
    <row r="16" spans="1:17" x14ac:dyDescent="0.2">
      <c r="C16">
        <v>0</v>
      </c>
      <c r="D16">
        <f>(FACT($L$22)*POWER($L$23,C16)/(FACT($L$22-C16)*FACT(C16)))</f>
        <v>1</v>
      </c>
      <c r="E16">
        <v>3</v>
      </c>
      <c r="F16">
        <f>(FACT($L$22)*POWER($L$23,E16)/(FACT($L$22-E16)*FACT($L$24)*POWER($L$24,E16-$L$24)))</f>
        <v>0.75</v>
      </c>
    </row>
    <row r="17" spans="3:12" x14ac:dyDescent="0.2">
      <c r="C17">
        <v>1</v>
      </c>
      <c r="D17">
        <f t="shared" ref="D17" si="1">(FACT($L$22)*POWER($L$23,C17)/(FACT($L$22-C17)*FACT(C17)))</f>
        <v>2</v>
      </c>
      <c r="E17">
        <v>4</v>
      </c>
      <c r="F17">
        <f t="shared" ref="F17:F18" si="2">(FACT($L$22)*POWER($L$23,E17)/(FACT($L$22-E17)*FACT($L$24)*POWER($L$24,E17-$L$24)))</f>
        <v>0.1875</v>
      </c>
    </row>
    <row r="18" spans="3:12" x14ac:dyDescent="0.2">
      <c r="C18">
        <v>2</v>
      </c>
      <c r="D18">
        <f>(FACT($L$22)*POWER($L$23,C18)/(FACT($L$22-C18)*FACT(C18)))</f>
        <v>1.5</v>
      </c>
    </row>
    <row r="20" spans="3:12" x14ac:dyDescent="0.2">
      <c r="K20" t="s">
        <v>4</v>
      </c>
      <c r="L20">
        <v>1</v>
      </c>
    </row>
    <row r="21" spans="3:12" x14ac:dyDescent="0.2">
      <c r="G21">
        <f>POWER(SUM(D16:D20,F16:F20),-1)</f>
        <v>0.18390804597701149</v>
      </c>
      <c r="K21" t="s">
        <v>5</v>
      </c>
      <c r="L21">
        <v>0.5</v>
      </c>
    </row>
    <row r="22" spans="3:12" x14ac:dyDescent="0.2">
      <c r="K22" t="s">
        <v>10</v>
      </c>
      <c r="L22">
        <v>4</v>
      </c>
    </row>
    <row r="23" spans="3:12" x14ac:dyDescent="0.2">
      <c r="K23" t="s">
        <v>6</v>
      </c>
      <c r="L23">
        <f>L21/L20</f>
        <v>0.5</v>
      </c>
    </row>
    <row r="24" spans="3:12" x14ac:dyDescent="0.2">
      <c r="K24" t="s">
        <v>17</v>
      </c>
      <c r="L2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Лист6</vt:lpstr>
      <vt:lpstr>Лист2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Rashit</dc:creator>
  <cp:lastModifiedBy>Mr Rashit</cp:lastModifiedBy>
  <dcterms:created xsi:type="dcterms:W3CDTF">2025-05-30T16:48:16Z</dcterms:created>
  <dcterms:modified xsi:type="dcterms:W3CDTF">2025-05-31T09:00:20Z</dcterms:modified>
</cp:coreProperties>
</file>